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updateLinks="always" defaultThemeVersion="202300"/>
  <mc:AlternateContent xmlns:mc="http://schemas.openxmlformats.org/markup-compatibility/2006">
    <mc:Choice Requires="x15">
      <x15ac:absPath xmlns:x15ac="http://schemas.microsoft.com/office/spreadsheetml/2010/11/ac" url="D:\EDUCACIÓN\PLANES DE ACCIÓN INSTITUCIONAL 2026\3. GEPM\REPORTE JUNIO\"/>
    </mc:Choice>
  </mc:AlternateContent>
  <xr:revisionPtr revIDLastSave="0" documentId="13_ncr:1_{30DF7FF3-DBCE-4534-86CC-EF693DDEE184}" xr6:coauthVersionLast="47" xr6:coauthVersionMax="47" xr10:uidLastSave="{00000000-0000-0000-0000-000000000000}"/>
  <bookViews>
    <workbookView xWindow="-120" yWindow="-120" windowWidth="20730" windowHeight="11310" firstSheet="1" activeTab="1" xr2:uid="{00000000-000D-0000-FFFF-FFFF00000000}"/>
  </bookViews>
  <sheets>
    <sheet name="INSTRUCTIVO" sheetId="2" r:id="rId1"/>
    <sheet name="1. ESTRATÉGICO" sheetId="1" r:id="rId2"/>
    <sheet name="2. GESTIÓN-MIPG" sheetId="5" r:id="rId3"/>
    <sheet name="3. INVERSIÓN" sheetId="6" r:id="rId4"/>
    <sheet name="ANEXO1" sheetId="4" r:id="rId5"/>
    <sheet name="CONTROL DE CAMBIOS " sheetId="3" r:id="rId6"/>
  </sheets>
  <externalReferences>
    <externalReference r:id="rId7"/>
  </externalReferences>
  <definedNames>
    <definedName name="_xlnm._FilterDatabase" localSheetId="1" hidden="1">'1. ESTRATÉGICO'!$A$1:$AF$8</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I23" i="6" l="1"/>
  <c r="AJ23" i="6"/>
  <c r="AV74" i="6"/>
  <c r="AW74" i="6"/>
  <c r="AX74" i="6"/>
  <c r="AU74" i="6"/>
  <c r="AL45" i="6"/>
  <c r="AX23" i="6"/>
  <c r="AW23" i="6"/>
  <c r="AV23" i="6"/>
  <c r="AU23" i="6"/>
  <c r="AX9" i="6"/>
  <c r="AV9" i="6"/>
  <c r="AV16" i="6" s="1"/>
  <c r="AX16" i="6"/>
  <c r="AW16" i="6"/>
  <c r="AU16" i="6"/>
  <c r="X23" i="1"/>
  <c r="AT71" i="6" l="1"/>
  <c r="AT74" i="6"/>
  <c r="AS74" i="6"/>
  <c r="AR71" i="6"/>
  <c r="AR74" i="6" s="1"/>
  <c r="AS70" i="6"/>
  <c r="AT63" i="6"/>
  <c r="AT70" i="6" s="1"/>
  <c r="AR63" i="6"/>
  <c r="AR70" i="6" s="1"/>
  <c r="AT56" i="6"/>
  <c r="AR56" i="6"/>
  <c r="AR62" i="6" s="1"/>
  <c r="AT62" i="6"/>
  <c r="AS62" i="6"/>
  <c r="AT46" i="6"/>
  <c r="AT55" i="6" s="1"/>
  <c r="AR46" i="6"/>
  <c r="AS55" i="6"/>
  <c r="AR55" i="6"/>
  <c r="AQ55" i="6"/>
  <c r="AS45" i="6"/>
  <c r="AT38" i="6"/>
  <c r="AT45" i="6" s="1"/>
  <c r="AR38" i="6"/>
  <c r="AR45" i="6" s="1"/>
  <c r="AS37" i="6"/>
  <c r="AT33" i="6"/>
  <c r="AT37" i="6" s="1"/>
  <c r="AR33" i="6"/>
  <c r="AR37" i="6" s="1"/>
  <c r="AT24" i="6"/>
  <c r="AT32" i="6" s="1"/>
  <c r="AR24" i="6"/>
  <c r="AT17" i="6"/>
  <c r="AT23" i="6" s="1"/>
  <c r="AS23" i="6"/>
  <c r="AK74" i="6"/>
  <c r="AK70" i="6"/>
  <c r="AK62" i="6"/>
  <c r="AK55" i="6"/>
  <c r="AK45" i="6"/>
  <c r="AK37" i="6"/>
  <c r="AK32" i="6"/>
  <c r="AK23" i="6"/>
  <c r="AK16" i="6"/>
  <c r="AK77" i="6" s="1"/>
  <c r="AR32" i="6"/>
  <c r="AQ32" i="6"/>
  <c r="AQ23" i="6"/>
  <c r="AQ74" i="6"/>
  <c r="AQ70" i="6"/>
  <c r="AQ62" i="6"/>
  <c r="AQ45" i="6"/>
  <c r="AQ37" i="6"/>
  <c r="AS32" i="6"/>
  <c r="AV33" i="6"/>
  <c r="AV24" i="6"/>
  <c r="AQ16" i="6"/>
  <c r="AQ77" i="6" s="1"/>
  <c r="AR77" i="6" s="1"/>
  <c r="BD33" i="6"/>
  <c r="BD37" i="6"/>
  <c r="AL16" i="6"/>
  <c r="AJ16" i="6"/>
  <c r="AR16" i="6" s="1"/>
  <c r="AS16" i="6"/>
  <c r="AS77" i="6" s="1"/>
  <c r="AT16" i="6"/>
  <c r="AY16" i="6"/>
  <c r="AZ16" i="6"/>
  <c r="BA16" i="6"/>
  <c r="BB16" i="6"/>
  <c r="BC16" i="6"/>
  <c r="BD16" i="6"/>
  <c r="BE16" i="6"/>
  <c r="BF16" i="6"/>
  <c r="AT77" i="6" l="1"/>
  <c r="AK75" i="6"/>
  <c r="AV32" i="6"/>
  <c r="AL32" i="6"/>
  <c r="AL23" i="6"/>
  <c r="AM23" i="6"/>
  <c r="AN23" i="6"/>
  <c r="AM16" i="6"/>
  <c r="AN16" i="6"/>
  <c r="AI74" i="6"/>
  <c r="AJ70" i="6"/>
  <c r="AI70" i="6"/>
  <c r="AJ62" i="6"/>
  <c r="AI62" i="6"/>
  <c r="AJ55" i="6"/>
  <c r="AI55" i="6"/>
  <c r="AJ45" i="6"/>
  <c r="AI45" i="6"/>
  <c r="AJ37" i="6"/>
  <c r="AI37" i="6"/>
  <c r="AJ32" i="6"/>
  <c r="AI32" i="6"/>
  <c r="AR17" i="6"/>
  <c r="AR23" i="6" s="1"/>
  <c r="AI16" i="6"/>
  <c r="AI75" i="6" s="1"/>
  <c r="AJ74" i="6"/>
  <c r="AN74" i="6"/>
  <c r="AM74" i="6"/>
  <c r="AL74" i="6"/>
  <c r="S69" i="6" l="1"/>
  <c r="S66" i="6"/>
  <c r="S67" i="6"/>
  <c r="S68" i="6"/>
  <c r="S64" i="6"/>
  <c r="S65" i="6"/>
  <c r="S63" i="6"/>
  <c r="S59" i="6"/>
  <c r="S60" i="6"/>
  <c r="S61" i="6"/>
  <c r="S57" i="6"/>
  <c r="S58" i="6"/>
  <c r="S56" i="6"/>
  <c r="S53" i="6"/>
  <c r="S54" i="6"/>
  <c r="S47" i="6"/>
  <c r="S48" i="6"/>
  <c r="S49" i="6"/>
  <c r="S50" i="6"/>
  <c r="S51" i="6"/>
  <c r="S52" i="6"/>
  <c r="S46" i="6"/>
  <c r="S44" i="6"/>
  <c r="S41" i="6"/>
  <c r="S42" i="6"/>
  <c r="S43" i="6"/>
  <c r="S39" i="6"/>
  <c r="S40" i="6"/>
  <c r="S38" i="6"/>
  <c r="S24" i="6"/>
  <c r="S15" i="6"/>
  <c r="T15" i="6" s="1"/>
  <c r="S10" i="6"/>
  <c r="T10" i="6" s="1"/>
  <c r="S11" i="6"/>
  <c r="T11" i="6" s="1"/>
  <c r="S12" i="6"/>
  <c r="T12" i="6" s="1"/>
  <c r="S9" i="6"/>
  <c r="T9" i="6" s="1"/>
  <c r="S72" i="6" l="1"/>
  <c r="T72" i="6" s="1"/>
  <c r="S73" i="6"/>
  <c r="T73" i="6" s="1"/>
  <c r="S71" i="6"/>
  <c r="T71" i="6" s="1"/>
  <c r="T74" i="6" s="1"/>
  <c r="S13" i="6" l="1"/>
  <c r="T13" i="6" s="1"/>
  <c r="T16" i="6" s="1"/>
  <c r="S14" i="6"/>
  <c r="T14" i="6" s="1"/>
  <c r="AJ75" i="6" l="1"/>
  <c r="V36" i="1" l="1"/>
  <c r="V34" i="1"/>
  <c r="V33" i="1"/>
  <c r="V31" i="1"/>
  <c r="V30" i="1"/>
  <c r="V27" i="1"/>
  <c r="V28" i="1"/>
  <c r="V26" i="1"/>
  <c r="V25" i="1"/>
  <c r="V22" i="1"/>
  <c r="V20" i="1"/>
  <c r="V19" i="1"/>
  <c r="V16" i="1"/>
  <c r="V17" i="1"/>
  <c r="V15" i="1"/>
  <c r="V13" i="1"/>
  <c r="V12" i="1"/>
  <c r="V10" i="1"/>
  <c r="V9" i="1"/>
  <c r="AC9" i="1" s="1"/>
  <c r="AE36" i="1" l="1"/>
  <c r="AE37" i="1" s="1"/>
  <c r="AC36" i="1"/>
  <c r="AC37" i="1" s="1"/>
  <c r="AC34" i="1"/>
  <c r="AE34" i="1"/>
  <c r="AC33" i="1"/>
  <c r="AE33" i="1"/>
  <c r="AE31" i="1"/>
  <c r="AC31" i="1"/>
  <c r="AE30" i="1"/>
  <c r="AC30" i="1"/>
  <c r="AE27" i="1"/>
  <c r="AC27" i="1"/>
  <c r="AE28" i="1"/>
  <c r="AC28" i="1"/>
  <c r="AE26" i="1"/>
  <c r="AC26" i="1"/>
  <c r="AC25" i="1"/>
  <c r="AE25" i="1"/>
  <c r="AE22" i="1"/>
  <c r="AE24" i="1" s="1"/>
  <c r="AC22" i="1"/>
  <c r="AC24" i="1" s="1"/>
  <c r="AE20" i="1"/>
  <c r="AC20" i="1"/>
  <c r="AE19" i="1"/>
  <c r="AE21" i="1" s="1"/>
  <c r="AC19" i="1"/>
  <c r="AC21" i="1" s="1"/>
  <c r="AE17" i="1"/>
  <c r="AC17" i="1"/>
  <c r="AE16" i="1"/>
  <c r="AC16" i="1"/>
  <c r="AC15" i="1"/>
  <c r="AC18" i="1" s="1"/>
  <c r="AE15" i="1"/>
  <c r="AE18" i="1" s="1"/>
  <c r="AC10" i="1"/>
  <c r="AC11" i="1" s="1"/>
  <c r="AE10" i="1"/>
  <c r="AE9" i="1"/>
  <c r="X9" i="1"/>
  <c r="AD9" i="1" s="1"/>
  <c r="X16" i="1"/>
  <c r="BF63" i="6"/>
  <c r="BF70" i="6" s="1"/>
  <c r="BD63" i="6"/>
  <c r="BD70" i="6" s="1"/>
  <c r="BD56" i="6"/>
  <c r="BD62" i="6" s="1"/>
  <c r="BF56" i="6"/>
  <c r="BF62" i="6" s="1"/>
  <c r="BF46" i="6"/>
  <c r="BF55" i="6" s="1"/>
  <c r="BD46" i="6"/>
  <c r="BD55" i="6" s="1"/>
  <c r="BF38" i="6"/>
  <c r="BF45" i="6" s="1"/>
  <c r="BD38" i="6"/>
  <c r="BD45" i="6" s="1"/>
  <c r="BF33" i="6"/>
  <c r="BF37" i="6" s="1"/>
  <c r="BF24" i="6"/>
  <c r="BF32" i="6" s="1"/>
  <c r="BD24" i="6"/>
  <c r="BD32" i="6" s="1"/>
  <c r="BB24" i="6"/>
  <c r="BE70" i="6"/>
  <c r="BC70" i="6"/>
  <c r="BE62" i="6"/>
  <c r="BC62" i="6"/>
  <c r="BE55" i="6"/>
  <c r="BC55" i="6"/>
  <c r="BE45" i="6"/>
  <c r="BC45" i="6"/>
  <c r="BC37" i="6"/>
  <c r="BE37" i="6"/>
  <c r="BE32" i="6"/>
  <c r="BC32" i="6"/>
  <c r="AN70" i="6"/>
  <c r="AN62" i="6"/>
  <c r="AN55" i="6"/>
  <c r="AN45" i="6"/>
  <c r="AN37" i="6"/>
  <c r="AN32" i="6"/>
  <c r="X36" i="1"/>
  <c r="X20" i="1"/>
  <c r="AD36" i="1" l="1"/>
  <c r="AF36" i="1"/>
  <c r="AF20" i="1"/>
  <c r="AD20" i="1"/>
  <c r="AD16" i="1"/>
  <c r="AF16" i="1"/>
  <c r="AF23" i="1"/>
  <c r="AD23" i="1"/>
  <c r="AN75" i="6"/>
  <c r="AN77" i="6"/>
  <c r="BE77" i="6"/>
  <c r="BC77" i="6"/>
  <c r="AE11" i="1"/>
  <c r="AF9" i="1"/>
  <c r="X33" i="1"/>
  <c r="X31" i="1"/>
  <c r="X30" i="1"/>
  <c r="X26" i="1"/>
  <c r="X27" i="1"/>
  <c r="X28" i="1"/>
  <c r="X25" i="1"/>
  <c r="X22" i="1"/>
  <c r="X19" i="1"/>
  <c r="X17" i="1"/>
  <c r="X15" i="1"/>
  <c r="AF33" i="1" l="1"/>
  <c r="AD33" i="1"/>
  <c r="AF31" i="1"/>
  <c r="AD31" i="1"/>
  <c r="AD30" i="1"/>
  <c r="AF30" i="1"/>
  <c r="AD26" i="1"/>
  <c r="AF26" i="1"/>
  <c r="AF27" i="1"/>
  <c r="AD27" i="1"/>
  <c r="AF28" i="1"/>
  <c r="AD28" i="1"/>
  <c r="AF25" i="1"/>
  <c r="AD25" i="1"/>
  <c r="AF22" i="1"/>
  <c r="AF24" i="1" s="1"/>
  <c r="AD22" i="1"/>
  <c r="AD24" i="1" s="1"/>
  <c r="AD19" i="1"/>
  <c r="AF19" i="1"/>
  <c r="AF21" i="1" s="1"/>
  <c r="AF17" i="1"/>
  <c r="AD17" i="1"/>
  <c r="BF77" i="6"/>
  <c r="BD77" i="6"/>
  <c r="AF15" i="1"/>
  <c r="AF18" i="1" s="1"/>
  <c r="AD15" i="1"/>
  <c r="AD18" i="1" s="1"/>
  <c r="BB63" i="6"/>
  <c r="BB70" i="6" s="1"/>
  <c r="BB56" i="6"/>
  <c r="BB62" i="6" s="1"/>
  <c r="BB46" i="6"/>
  <c r="BB55" i="6" s="1"/>
  <c r="BB38" i="6"/>
  <c r="BB45" i="6" s="1"/>
  <c r="BB32" i="6"/>
  <c r="AX24" i="6"/>
  <c r="AZ24" i="6"/>
  <c r="BA70" i="6"/>
  <c r="BA62" i="6"/>
  <c r="BA55" i="6"/>
  <c r="BA45" i="6"/>
  <c r="BA37" i="6"/>
  <c r="BA32" i="6"/>
  <c r="AY70" i="6"/>
  <c r="AZ63" i="6"/>
  <c r="AZ70" i="6" s="1"/>
  <c r="AY62" i="6"/>
  <c r="AZ56" i="6"/>
  <c r="AZ62" i="6" s="1"/>
  <c r="AZ46" i="6"/>
  <c r="AZ55" i="6" s="1"/>
  <c r="AY55" i="6"/>
  <c r="AZ38" i="6"/>
  <c r="AZ45" i="6" s="1"/>
  <c r="AY45" i="6"/>
  <c r="AY37" i="6"/>
  <c r="AZ32" i="6"/>
  <c r="AY32" i="6"/>
  <c r="BB33" i="6"/>
  <c r="BB37" i="6" s="1"/>
  <c r="AM70" i="6"/>
  <c r="AL62" i="6"/>
  <c r="AM62" i="6"/>
  <c r="AL55" i="6"/>
  <c r="AM55" i="6"/>
  <c r="AM45" i="6"/>
  <c r="AM37" i="6"/>
  <c r="AZ33" i="6" l="1"/>
  <c r="AZ37" i="6" s="1"/>
  <c r="BA77" i="6"/>
  <c r="AY77" i="6"/>
  <c r="S28" i="6"/>
  <c r="T28" i="6" s="1"/>
  <c r="X13" i="1" l="1"/>
  <c r="X12" i="1"/>
  <c r="X10" i="1"/>
  <c r="AF13" i="1" l="1"/>
  <c r="AD13" i="1"/>
  <c r="AF12" i="1"/>
  <c r="AF14" i="1" s="1"/>
  <c r="AD12" i="1"/>
  <c r="AD14" i="1" s="1"/>
  <c r="AD10" i="1"/>
  <c r="AD11" i="1" s="1"/>
  <c r="AF10" i="1"/>
  <c r="AF11" i="1" s="1"/>
  <c r="X34" i="1" l="1"/>
  <c r="AF34" i="1" l="1"/>
  <c r="AD34" i="1"/>
  <c r="AC29" i="1"/>
  <c r="T31" i="6"/>
  <c r="AX63" i="6" l="1"/>
  <c r="AX70" i="6" s="1"/>
  <c r="AV63" i="6"/>
  <c r="AV70" i="6" s="1"/>
  <c r="AX56" i="6"/>
  <c r="AX62" i="6" s="1"/>
  <c r="AV56" i="6"/>
  <c r="AV62" i="6" s="1"/>
  <c r="AX46" i="6"/>
  <c r="AX55" i="6" s="1"/>
  <c r="AV46" i="6"/>
  <c r="AV55" i="6" s="1"/>
  <c r="AX38" i="6"/>
  <c r="AX45" i="6" s="1"/>
  <c r="AV38" i="6"/>
  <c r="AV45" i="6" s="1"/>
  <c r="AX33" i="6"/>
  <c r="AX37" i="6" s="1"/>
  <c r="AV37" i="6"/>
  <c r="AX32" i="6"/>
  <c r="AW70" i="6"/>
  <c r="AW62" i="6"/>
  <c r="AW55" i="6"/>
  <c r="AW45" i="6"/>
  <c r="AW37" i="6"/>
  <c r="AW32" i="6"/>
  <c r="AU70" i="6"/>
  <c r="AU62" i="6"/>
  <c r="AU55" i="6"/>
  <c r="AU45" i="6"/>
  <c r="AU37" i="6"/>
  <c r="AU32" i="6"/>
  <c r="AW77" i="6" l="1"/>
  <c r="AU77" i="6"/>
  <c r="AL70" i="6"/>
  <c r="AL37" i="6"/>
  <c r="AM32" i="6"/>
  <c r="AL77" i="6" l="1"/>
  <c r="AL75" i="6"/>
  <c r="AM77" i="6"/>
  <c r="AM75" i="6"/>
  <c r="T69" i="6"/>
  <c r="T64" i="6"/>
  <c r="T65" i="6"/>
  <c r="T66" i="6"/>
  <c r="T67" i="6"/>
  <c r="T68" i="6"/>
  <c r="T63" i="6"/>
  <c r="T61" i="6"/>
  <c r="T57" i="6"/>
  <c r="T58" i="6"/>
  <c r="T59" i="6"/>
  <c r="T60" i="6"/>
  <c r="T56" i="6"/>
  <c r="T47" i="6"/>
  <c r="T48" i="6"/>
  <c r="T49" i="6"/>
  <c r="T50" i="6"/>
  <c r="T51" i="6"/>
  <c r="T52" i="6"/>
  <c r="T53" i="6"/>
  <c r="T54" i="6"/>
  <c r="T46" i="6"/>
  <c r="T39" i="6"/>
  <c r="T40" i="6"/>
  <c r="T41" i="6"/>
  <c r="T42" i="6"/>
  <c r="T43" i="6"/>
  <c r="T44" i="6"/>
  <c r="T38" i="6"/>
  <c r="S34" i="6"/>
  <c r="T34" i="6" s="1"/>
  <c r="S35" i="6"/>
  <c r="T35" i="6" s="1"/>
  <c r="S36" i="6"/>
  <c r="T36" i="6" s="1"/>
  <c r="S33" i="6"/>
  <c r="T33" i="6" s="1"/>
  <c r="S25" i="6"/>
  <c r="T25" i="6" s="1"/>
  <c r="S26" i="6"/>
  <c r="T26" i="6" s="1"/>
  <c r="S27" i="6"/>
  <c r="T27" i="6" s="1"/>
  <c r="S29" i="6"/>
  <c r="T29" i="6" s="1"/>
  <c r="T30" i="6"/>
  <c r="T24" i="6"/>
  <c r="T55" i="6" l="1"/>
  <c r="AV77" i="6"/>
  <c r="AX77" i="6"/>
  <c r="T32" i="6"/>
  <c r="T37" i="6"/>
  <c r="T70" i="6"/>
  <c r="T45" i="6"/>
  <c r="T62" i="6"/>
  <c r="BB77" i="6"/>
  <c r="AZ77" i="6"/>
  <c r="T77" i="6" l="1"/>
  <c r="AE32" i="1"/>
  <c r="AF37" i="1"/>
  <c r="AD21" i="1"/>
  <c r="AE35" i="1" l="1"/>
  <c r="AC35" i="1"/>
  <c r="AC32" i="1"/>
  <c r="AC39" i="1" s="1"/>
  <c r="AD35" i="1" l="1"/>
  <c r="AF35" i="1"/>
  <c r="AF29" i="1"/>
  <c r="AE29" i="1" l="1"/>
  <c r="AE39" i="1" s="1"/>
  <c r="AD37" i="1"/>
  <c r="AD32" i="1" l="1"/>
  <c r="AD29" i="1"/>
  <c r="AD39" i="1" l="1"/>
  <c r="AF32" i="1"/>
  <c r="AF3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KEYFER CORREA TORRES</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 ref="K20" authorId="1" shapeId="0" xr:uid="{00000000-0006-0000-0100-000002000000}">
      <text>
        <r>
          <rPr>
            <b/>
            <sz val="9"/>
            <color indexed="81"/>
            <rFont val="Tahoma"/>
            <family val="2"/>
          </rPr>
          <t>KEYFER CORREA TORRES:</t>
        </r>
        <r>
          <rPr>
            <sz val="9"/>
            <color indexed="81"/>
            <rFont val="Tahoma"/>
            <family val="2"/>
          </rPr>
          <t xml:space="preserve">
CAMBIAR UNIDAD DE MEDIDA PARA ESTA META QUE SERIAN 5MIL MTS POR CADA MEGA PROYECTO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tc={4D959608-4849-4187-A5AE-17F5A4272535}</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 ref="N47" authorId="2" shapeId="0" xr:uid="{00000000-0006-0000-0300-000004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cual es la unidad de medida</t>
      </text>
    </comment>
  </commentList>
</comments>
</file>

<file path=xl/sharedStrings.xml><?xml version="1.0" encoding="utf-8"?>
<sst xmlns="http://schemas.openxmlformats.org/spreadsheetml/2006/main" count="1623" uniqueCount="664">
  <si>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</si>
  <si>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</si>
  <si>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</si>
  <si>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</si>
  <si>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</si>
  <si>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</si>
  <si>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</si>
  <si>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</si>
  <si>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</si>
  <si>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</si>
  <si>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</si>
  <si>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</si>
  <si>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</si>
  <si>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</si>
  <si>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</si>
  <si>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</si>
  <si>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</si>
  <si>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</si>
  <si>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</si>
  <si>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</si>
  <si>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</si>
  <si>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</si>
  <si>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</si>
  <si>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</si>
  <si>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</si>
  <si>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</si>
  <si>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</si>
  <si>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</si>
  <si>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</si>
  <si>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</si>
  <si>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</si>
  <si>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</si>
  <si>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</si>
  <si>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</si>
  <si>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</si>
  <si>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</si>
  <si>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</si>
  <si>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</si>
  <si>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</si>
  <si>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</si>
  <si>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</si>
  <si>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</si>
  <si>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</si>
  <si>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</si>
  <si>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</si>
  <si>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</si>
  <si>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</si>
  <si>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</si>
  <si>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</si>
  <si>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</si>
  <si>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</si>
  <si>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</si>
  <si>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</si>
  <si>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</si>
  <si>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</si>
  <si>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</si>
  <si>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</si>
  <si>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</si>
  <si>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</si>
  <si>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</si>
  <si>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</si>
  <si>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</si>
  <si>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</si>
  <si>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</si>
  <si>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</si>
  <si>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</si>
  <si>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</si>
  <si>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</si>
  <si>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</si>
  <si>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</si>
  <si>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</si>
  <si>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</si>
  <si>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</si>
  <si>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</si>
  <si>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</si>
  <si>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</si>
  <si>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</si>
  <si>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</si>
  <si>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</si>
  <si>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</si>
  <si>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</si>
  <si>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</si>
  <si>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</si>
  <si>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</si>
  <si>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</si>
  <si>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</si>
  <si>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</si>
  <si>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</si>
  <si>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</si>
  <si>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</si>
  <si>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</si>
  <si>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</si>
  <si>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</si>
  <si>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</si>
  <si>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</si>
  <si>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</si>
  <si>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</si>
  <si>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</si>
  <si>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</si>
  <si>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</si>
  <si>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</si>
  <si>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</si>
  <si>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</si>
  <si>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</si>
  <si>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</si>
  <si>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</si>
  <si>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</si>
  <si>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</si>
  <si>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</si>
  <si>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</si>
  <si>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</si>
  <si>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</si>
  <si>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</si>
  <si>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</si>
  <si>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</si>
  <si>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</si>
  <si>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</si>
  <si>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</si>
  <si>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</si>
  <si>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</si>
  <si>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</si>
  <si>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</si>
  <si>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</si>
  <si>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</si>
  <si>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</si>
  <si>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</si>
  <si>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MACROPROCESO: PLANEACIÓN TERRITORIAL Y DIRECCIONAMIENTO ESTRATEGICO</t>
  </si>
  <si>
    <t>Versión: 1.0</t>
  </si>
  <si>
    <t>PROCESO / SUBPROCESO: GESTIÓN DE LA INVERSIÓN PUBLICA / GESTIÓN DEL PLAN DE DESARROLLO Y SUS INSTRUMENTOS DE EJECUCIÓN</t>
  </si>
  <si>
    <t>Página: 1 de 3</t>
  </si>
  <si>
    <t>DEPENDENCIA:</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</si>
  <si>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</si>
  <si>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</si>
  <si>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</si>
  <si>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</si>
  <si>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</si>
  <si>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</si>
  <si>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</si>
  <si>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</si>
  <si>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2025</t>
  </si>
  <si>
    <t>PROGRAMACIÓN META PRODUCTO 2026</t>
  </si>
  <si>
    <t>PROGRAMACIÓN META PRODUCTO 2027</t>
  </si>
  <si>
    <t>8. Trabajo decente y crecimiento economico
10. Reducción de las desigualdades</t>
  </si>
  <si>
    <t>Promover programas de fomento empresarial para estimular la creación y el crecimiento de las pequeñas empresas en cumplimiento a lo estipulado en el Decreto 801 de 2022, en el cual se plantea la necesidad de brindar un acompañamiento integral que tenga como resultado la formalización de los vendedores de la Economía Popular, para reducir la tasa de desempleo.</t>
  </si>
  <si>
    <t>DESARROLLO ECONÓMICO EQUITATIVO</t>
  </si>
  <si>
    <t>COMPONENTE IMPULSOR DEL AVANCE: ECONOMÍA POPULAR</t>
  </si>
  <si>
    <t>Fortalecer con capacidades técnicas y financieras a 2.876 emprendimientos y Mi Pymes</t>
  </si>
  <si>
    <t>Fomento Empresarial Y Desarrollo Sostenible</t>
  </si>
  <si>
    <t>03.04.04</t>
  </si>
  <si>
    <t>Número de vendedores formalizados con emprendimiento y creación de pequeña empresa</t>
  </si>
  <si>
    <t>Número</t>
  </si>
  <si>
    <t>3.419
vendedores formalizados a corte 2023 Fuente: Secretaría de Hacienda,
2023</t>
  </si>
  <si>
    <t>Formalizar seiscientos (600) vendedores con emprendimiento y creación de pequeña empresa</t>
  </si>
  <si>
    <t>Servicio</t>
  </si>
  <si>
    <t>Unidades productivas vinculadas</t>
  </si>
  <si>
    <t>NP</t>
  </si>
  <si>
    <t>Mobiliario urbano para el emprendimiento económico diseñado</t>
  </si>
  <si>
    <t xml:space="preserve">N.D.
</t>
  </si>
  <si>
    <t>Diseñar seis (6) mobiliarios urbanos para el emprendimiento económico</t>
  </si>
  <si>
    <t xml:space="preserve">Bien </t>
  </si>
  <si>
    <t>Avance Programa Fomento Empresarial y Desarrollo Sostenible</t>
  </si>
  <si>
    <t>11. Ciudades y comunidades sostenibles</t>
  </si>
  <si>
    <t>Implemetar un rediseño institucional e innovación administrativa del Sistema de Mercados del Distrito de Cartagena de Indias a partir de procesos alineados al contexto organizacional, que atienda a los cambios que se presentan en los diferentes entornos ambientakes, sociales, politicos, económicos y tecnológicos.</t>
  </si>
  <si>
    <t>COMPONENTE IMPULSOR DE AVANCE: SISTEMA INTEGRAL DE ABASTECIMIENTO DEL DISTRITO</t>
  </si>
  <si>
    <t>Implementar el 100% del proceso de traslado del Mercado de Bazurto</t>
  </si>
  <si>
    <t xml:space="preserve"> Desarrollo Del Nuevo Sistema De Mercados Del Distrito</t>
  </si>
  <si>
    <t>03.07.01</t>
  </si>
  <si>
    <t>Número de Ocupantes del Espacio Público (O.E.P.) que fueron reubicados en zonas al interior del mercado formalizados (tramo 5A Transcaribe y otros)</t>
  </si>
  <si>
    <t>0
Fuente: Gerencia de Espacio Público y Movilidad, 2023</t>
  </si>
  <si>
    <t>Formalizar a ciento setenta y seis (176) O.E.P. reubicados al interior del mercado</t>
  </si>
  <si>
    <t>Instrumentos para el  mejoramiento productivo implementados</t>
  </si>
  <si>
    <t>Número de Ocupantes del Espacio Público (O.E.P.) de zonas no intervenidas en el mercado de Bazurto pendientes por formalizar en mercados sectoriales</t>
  </si>
  <si>
    <t>50 O.E.P.
reubicados en plaza de mercado de Santa Rita Fuente: Gerencia de Espacio Público y Movilidad, 2023</t>
  </si>
  <si>
    <t>Formalizar a seiscientos cuarenta y siete (647) O.E.P. de zonas no intervenidas en el mercado de Bazurto pendientes por formalizar en mercados sectoriales</t>
  </si>
  <si>
    <t>Avance Programa  Desarrollo del Nuevo Sistema de Mercados del Distrito</t>
  </si>
  <si>
    <t>Procurar el buen uso del espacio público en todo el distrito de Cartagena, a través de operativos de seguimiento, monitoreo y control en los espacios públicos afectados por los ocupantes indebidos, con el fin de recuperar, adecuar y generar los espacios públicos de manera permanente</t>
  </si>
  <si>
    <t>CIUDAD CONECTADA Y SOSTENIBLE</t>
  </si>
  <si>
    <t>COMPONENTE IMPULSOR DEL AVANCE: ORDENAMIENTO DEL TERRITORIO Y ESPACIO PÚBLICO</t>
  </si>
  <si>
    <t>Incrementar a 7,91 los metros cuadrados de espacio publico efectivo por habitante</t>
  </si>
  <si>
    <t>RECUPERACIÓN Y TRANSFORMACIÓN DEL ESPACIO PÚBLICO</t>
  </si>
  <si>
    <t xml:space="preserve">04.07.01 </t>
  </si>
  <si>
    <t>Metros de espacios públicos recuperados y mantenidos</t>
  </si>
  <si>
    <t xml:space="preserve">Metros cuadrados </t>
  </si>
  <si>
    <t>145.000 metros Cuadrados recuperados en el cuatrienio 2020- 2023
Fuente: Gerencia de Espacio Público y Movilidad, 2023</t>
  </si>
  <si>
    <t>Recuperar y mantener ciento ochenta y cinco mil (185.000) metros cuadrados de espacios públicos</t>
  </si>
  <si>
    <t>Espacio publico adecuado</t>
  </si>
  <si>
    <t>Metros cuadrados de espacio público aprovechados económicamente</t>
  </si>
  <si>
    <t xml:space="preserve">22.000 mts cuadrados de espacio público para El aprovechamiento económico
Fuente: Gerencia deEspacio Público y Movilidad, 2023
</t>
  </si>
  <si>
    <t>Habilitar once mil (11.000) metros cuadrados de espacio público nuevos para el aprovechamiento económico</t>
  </si>
  <si>
    <t>Número de querellas presentadas para la recuperación del espacio público en Cartagena</t>
  </si>
  <si>
    <t>N.D
Fuente: Gerencia de Espacio Público y Movilidad, 2023</t>
  </si>
  <si>
    <t>Presentar doscientas (200) querellas para la recuperación del espacio público en Cartagena</t>
  </si>
  <si>
    <t xml:space="preserve"> Espacio publico construido</t>
  </si>
  <si>
    <t>Avance Programa Recuperación y Transformación del Espacio Público</t>
  </si>
  <si>
    <t>14. Vida submarima
15. Vida ecosistemas terrestres</t>
  </si>
  <si>
    <t>COMPONENTE IMPULSOR DE AVANCE: CARTAGENA AMIGABLE CON EL AMBIENTE</t>
  </si>
  <si>
    <t>Incremnetar en 4% el porcentaje de crecimiento de espacios publicos intervenidos para la sana convivencia y proteccion de los animales domesticos</t>
  </si>
  <si>
    <t>GENERACIÓN DE ESPACIOS PÚBLICOS REVITALIZADOS Y ADAPTADOS PARA TODOS</t>
  </si>
  <si>
    <t xml:space="preserve">04.04.05 </t>
  </si>
  <si>
    <t>Metros lineales de senderos peatonales diseñados</t>
  </si>
  <si>
    <t>ND</t>
  </si>
  <si>
    <t>Diseñar diez mil (10.000) metros lineales de senderos peatonales</t>
  </si>
  <si>
    <t xml:space="preserve"> Estudios o diseños realizados</t>
  </si>
  <si>
    <t>Megaproyectos de parques con criterios de adaptación al cambio climático diseñados y construidos</t>
  </si>
  <si>
    <t>Numero</t>
  </si>
  <si>
    <t>Diseñar y construir seis (6) megaproyectos de parques con criterios de adaptación al cambio climático</t>
  </si>
  <si>
    <t>Parques construidos</t>
  </si>
  <si>
    <t>COMPONENTE IMPULSOR DEL AVANCE: CARTAGENA ADAPTADA AL CLIMA Y RESILIENTES A LOS DESASTRES</t>
  </si>
  <si>
    <t>Incrementar al 100% el porcentaje de avance del proyecto de contruccion de protecccion costera</t>
  </si>
  <si>
    <t>ADAPTACIÓN DEL ESPACIO PÚBLICO AL CAMBIO CLIMÁTICO</t>
  </si>
  <si>
    <t>12.4.6</t>
  </si>
  <si>
    <t>Plan Integral de Parques y Zonas Verdes formulado e implementado</t>
  </si>
  <si>
    <t>Formular e implementar un (1) Plan INTEGRAL DE PARQUES Y ZONAS VERDES</t>
  </si>
  <si>
    <t>Documentos de planeación</t>
  </si>
  <si>
    <t>Kilómetros de Orillas mejorados para uso recreativo en caños, lagos y lagunas</t>
  </si>
  <si>
    <t>Mejorar cinco (5) kilómetros de orillas para uso recreativo en caños, lagos y lagunas</t>
  </si>
  <si>
    <t>Zonas verdes adecuadas</t>
  </si>
  <si>
    <t>Avance Programa Adaptatación del Espacio Público Al Cambio Climatico</t>
  </si>
  <si>
    <t>COMPONENTE IMPULSOR DEL AVANCE: CIUDAD HISTÓRICA Y PATRIMONIAL</t>
  </si>
  <si>
    <t>Incrementar al 100% el porcentaje de vias diseñadas e implementadas para la peatonalizacion del Centro Historico</t>
  </si>
  <si>
    <t>SOSTENIBILIDAD DEL ESPACIO PÚBLICO DEL CENTRO HISTÓRICO DE CARTAGENA DE INDIAS</t>
  </si>
  <si>
    <t xml:space="preserve">04.05.01 </t>
  </si>
  <si>
    <t>Plan Espacial de Movilidad y Peatonalización del Centro Histórico Formulado e Implementado</t>
  </si>
  <si>
    <t>Formular e implementar un (1) un Plan Especial de Movilidad y  Peatonalización del Centro Histórico</t>
  </si>
  <si>
    <t>Plazas, Parques y Plazoletas del Centro Histórico mejoradas</t>
  </si>
  <si>
    <t>Mejorar quince (15) plazas, Parques y Plazoletas del Centro Histórico</t>
  </si>
  <si>
    <t xml:space="preserve"> Plazas mejoradas </t>
  </si>
  <si>
    <t>Estudio de Capacidad de Carga del Espacio Público Patrimonial elaborado</t>
  </si>
  <si>
    <t>Elaborar un (1) Estudio de Capacidad de Carga del Espacio Público Patrimonial</t>
  </si>
  <si>
    <t>Estudios de pre inversión e inversión</t>
  </si>
  <si>
    <t>Cartilla del Espacio Público Patrimonial elaborada</t>
  </si>
  <si>
    <t>Elaborar una (1) Cartilla del Espacio Público Patrimonial</t>
  </si>
  <si>
    <t>Avance Programa Sostenibilidad del Espacio Público del Centro Histórico de Cartagena de Indias</t>
  </si>
  <si>
    <t>Rehabilitar cuatrocientos (400) metros cuadrados de Espacio Público  en el Centro Historico y su area de influencia.</t>
  </si>
  <si>
    <t>CONEXIÓN ENTRE EL CASTILLO DE SAN FELIPE DE BARAJAS Y SU ÁREA DE INFLUENCIA PARA LA RECUPERACIÓN DEL PATRIMONIO ARQUEOLÓGICO, MATERIAL E INMATERIAL</t>
  </si>
  <si>
    <t xml:space="preserve">04.05.03 </t>
  </si>
  <si>
    <t>Espacios públicos rehabilitados que comunican el Centro Histórico y Castillo de San Felipe</t>
  </si>
  <si>
    <t>0
Fuente:
Escuela
Taller,
2023</t>
  </si>
  <si>
    <t>Rehabilitar cuatro (4) espacios públicos que comunican el Centro Histórico y Castillo de San Felipe</t>
  </si>
  <si>
    <t>Enlaces peatonales de cordón amurallado construidos</t>
  </si>
  <si>
    <t>Construir dos (2) enlaces peatonales de cordón amurallado</t>
  </si>
  <si>
    <t>Espacio publico construido</t>
  </si>
  <si>
    <t>Avance Programa Conexión entre el Castillo de San Felipe de Barajas y su área de influencia para la Recuperación del Patrimonio Arqueolígico, Material e Inmaterial</t>
  </si>
  <si>
    <t>COMPONENTE IMPULSOR DE AVANCE: INFRAESTRUCTURA, MOVILIDAD SOSTENIBLE Y ACCESIBILIDAD PARA TODOS</t>
  </si>
  <si>
    <t xml:space="preserve">Implementar en un 100% el sistema de Zona de Estacionamieto regulado (ZER)   </t>
  </si>
  <si>
    <t xml:space="preserve">MOVILIDAD ORDENADA, SOSTENIBLE Y AMIGABLE CON EL MEDIO AMBIENTE </t>
  </si>
  <si>
    <t xml:space="preserve">04.01.01 </t>
  </si>
  <si>
    <t>Kilómetros de ciclorutas diseñadas y demarcadas</t>
  </si>
  <si>
    <t>23 kilómetros de
ciclorutas Fuente: Gerencia de Espacio Público y Movilidad
/ Dic 2023</t>
  </si>
  <si>
    <t>Diseñar y demarcar veinte (20 km) de ciclorrutas</t>
  </si>
  <si>
    <t>Zonas de Estacionamiento Regulado (ZER) diseñadas y demarcadas</t>
  </si>
  <si>
    <t>Diseñar y demarcar veinte (20) Zonas de Estacionamiento Regulado (ZER)</t>
  </si>
  <si>
    <t>Avance Programa Movilidad Ordenada, Sostenible y Amigable con el Medio Ambiente</t>
  </si>
  <si>
    <t>COMPONENTE IMPULSOR DE AVANCE: CARTAGENA ORDENADA ALREDEDOR DEL AGUA</t>
  </si>
  <si>
    <t>Proteger el 100% de las áreas de rondas hídricas</t>
  </si>
  <si>
    <t>RECUPERACIÓN Y ESTABILIZACIÓN DEL SISTEMA HÍDRICO Y LITORAL DE CARTAGENA</t>
  </si>
  <si>
    <t>04.03.04</t>
  </si>
  <si>
    <t>Kilómetros recuperados de bordes de costa de cuerpos de agua</t>
  </si>
  <si>
    <t>0
Fuente: Gerencia de Espacio Público y Movilidad,
2023</t>
  </si>
  <si>
    <t>Recuperar diez (10) kilómetros de bordes de costa de cuerpos de agua</t>
  </si>
  <si>
    <t>Avance Programa Recuperación y Estabilización del Sistema Hídrico y Litoral de Cartagena</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</si>
  <si>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</si>
  <si>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</si>
  <si>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</si>
  <si>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</si>
  <si>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</si>
  <si>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</si>
  <si>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</si>
  <si>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</si>
  <si>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</si>
  <si>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</si>
  <si>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</si>
  <si>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</si>
  <si>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</si>
  <si>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</si>
  <si>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</si>
  <si>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</si>
  <si>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</si>
  <si>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</si>
  <si>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Página: 2 de 3</t>
  </si>
  <si>
    <t xml:space="preserve">DEPENDENCIA : </t>
  </si>
  <si>
    <t>GERENCIA DE ESPACIO PÚBLICO Y MOVILIDAD</t>
  </si>
  <si>
    <t>GESTIÓN ADMINISTRATIVA - MIPG</t>
  </si>
  <si>
    <t>ADMINISTRACIÓN DE RIESGOS</t>
  </si>
  <si>
    <t>DIMENSIÓN (ES) DE MIPG</t>
  </si>
  <si>
    <t xml:space="preserve"> POLÍTICA DE GESTIÓN Y DESEMPEÑO INSTITUCIONAL</t>
  </si>
  <si>
    <t>PROCESO ASOCIADO</t>
  </si>
  <si>
    <t>N/A</t>
  </si>
  <si>
    <t>MOVILIDAD Y ESPACIO PUBLICO</t>
  </si>
  <si>
    <t>DEFENSA Y RECUPERACIÓN DEL ESPACIO PÚBLICO</t>
  </si>
  <si>
    <t>Procurar por la defensa, protección y recuperación del espacio público en el distrito de Cartagena, asegurando la conservación de los elementos que lo conforman y resguardando la integridad de los usuarios.</t>
  </si>
  <si>
    <t>Metros cuadrados de Espacio Publico recuperados y mantenidos</t>
  </si>
  <si>
    <t>185.000 metros cuadrados</t>
  </si>
  <si>
    <t>TRIMESTRAL</t>
  </si>
  <si>
    <t>EFICACIA</t>
  </si>
  <si>
    <t xml:space="preserve">Plan Anual de Adquisiciones </t>
  </si>
  <si>
    <t>No cumplimiento de manera efectiva con las fechas propuestas dentro del cronograma de actividades de los proyectos, generando retrasos en el cumplimiento de los objetivos</t>
  </si>
  <si>
    <t xml:space="preserve">El o la profesional de central de cuentas verifica los requisitos soportes para trámite de pago recibidos conforme a los lineamientos para la ejecución financiera y presupuestal generando la cuenta por pagar y obligación, reasignando a través de Orfeo al profesional de contabilidad, en caso de evidenciar inconsistencias se devuelve al supervisor. El profesional de contabilidad verifica que la liquidación de las deducciones, impuestos y/o afectaciones contables se hayan aplicado de forma correcta y oportuna, con el fin de realizar los
registros contables de acuerdo a la realidad económica del trámite. </t>
  </si>
  <si>
    <t>Metros de Espacio Publico habilitados para el aprovechamiento economico</t>
  </si>
  <si>
    <t>11.000 metros cuadrados</t>
  </si>
  <si>
    <t>Numero de querellas presentadas para la recuperacion del Espacio Publico</t>
  </si>
  <si>
    <t>200 querrellas</t>
  </si>
  <si>
    <t>EFECTIVIDAD</t>
  </si>
  <si>
    <t>GENERACION, SOSTENIBILIDAD, REGULACION Y REVITALIZACION DEL ESPACIO PUBLICO</t>
  </si>
  <si>
    <t>Procurar por el buen uso del espacio público en el distrito de Cartagena, desde la regulación, generación, sostenibilidad y mantenimiento de los mismos, teniendo en cuenta los actores que lo conforman.</t>
  </si>
  <si>
    <t>Metros lineales de senderos peatonales diseñados.</t>
  </si>
  <si>
    <t>10.000 metros lineales</t>
  </si>
  <si>
    <t>Megaproyectos de parques con criterios de adaptacion al cambio climatico diseñados y construidos</t>
  </si>
  <si>
    <t>6 megaproyectos</t>
  </si>
  <si>
    <t>Plan integral de parques y zonas verdes formulado e implementado</t>
  </si>
  <si>
    <t>1 plan integral</t>
  </si>
  <si>
    <t>Kilometros de orillas mejoradas para el uso recreativo de caños, lagos y lagunas</t>
  </si>
  <si>
    <t>5 kilometros de orillas</t>
  </si>
  <si>
    <t>Plan especial de movilidad y peatonalizacion del Centro Historico formulado e implementado</t>
  </si>
  <si>
    <t>1 plan especia de movilidad</t>
  </si>
  <si>
    <t>Plazas, parques y plazoletas del Centro Historico mejoradas</t>
  </si>
  <si>
    <t>15 plazas mejoras</t>
  </si>
  <si>
    <t>Estudio de capacidad de carga del Espacio Publico patrimonial</t>
  </si>
  <si>
    <t>1 estudio</t>
  </si>
  <si>
    <t>Cartilla de Espacio Publico patrimonial elaborado.</t>
  </si>
  <si>
    <t>1 cartilla</t>
  </si>
  <si>
    <t>Espacios Publicos rehabilitados de comunique el Centro Historico y Castillo de San Felipe</t>
  </si>
  <si>
    <t>4 espacios rehabilitados</t>
  </si>
  <si>
    <t>Enlaces peatonales de cordon amurallado construidos</t>
  </si>
  <si>
    <t>2 enlaces peatonales</t>
  </si>
  <si>
    <t>Kilometros de ciclorutas y demarcadas</t>
  </si>
  <si>
    <t>20 kilometros de ciclorutas</t>
  </si>
  <si>
    <t>Zonas de Estacionamiento reguladas, diseñadas y demarcadas</t>
  </si>
  <si>
    <t>20 zonas de estacionamiento</t>
  </si>
  <si>
    <t xml:space="preserve">
</t>
  </si>
  <si>
    <t>Personas caracterizadas para la inclusión productiva</t>
  </si>
  <si>
    <t>CONSTRUCCIÓN DE PAZ</t>
  </si>
  <si>
    <t>TANNIS ROCIO PUELLO MIRANDA</t>
  </si>
  <si>
    <t xml:space="preserve">Recursos propios </t>
  </si>
  <si>
    <t>Avance Proyecto Fomento Empresarial Y Desarrollo Sostenible</t>
  </si>
  <si>
    <t xml:space="preserve"> Avance Proyecto Desarrollo Del Nuevo Sistema De Mercados Del Distrito</t>
  </si>
  <si>
    <t>Recuperación y Transformación del Espacio Público en el Distrito de  Cartagena de Indias</t>
  </si>
  <si>
    <t xml:space="preserve">Recuperar y fortalecer el espacio público destinado al uso común en la ciudad de Cartagena de Indias.	</t>
  </si>
  <si>
    <t>Incrementar los controles para la defensa y protección de los M2 de espacio público en la ciudad de Cartagena</t>
  </si>
  <si>
    <t xml:space="preserve">1. Presentar querellas para la recuperación del espacio público en Cartagena
</t>
  </si>
  <si>
    <t>EQUIDAD DE LA MUJER</t>
  </si>
  <si>
    <t>Querellas atendidas y resueltas</t>
  </si>
  <si>
    <t>SE ABRIRAN LOS POLIGONOS A LAS TRES LOCALIDADES DEL DISTRITO DE CARTAGENA, PARA LA DEBIDA  RECUPERACIÓN DEL ESPACIO PÚBLICO Y SU APROVECHAMIENTO ECONOMICO</t>
  </si>
  <si>
    <t>SI</t>
  </si>
  <si>
    <t>Prestación de servicios profesionales, técnico, tecnólogo y de apoyo a la gestión para realizar actividades del proyecto de inversión Recuperación y Transformación del Espacio Público en el Distrito de  Cartagena de Indias</t>
  </si>
  <si>
    <t>Contratación directa.</t>
  </si>
  <si>
    <t>2.3.4002.1400.2024130010194</t>
  </si>
  <si>
    <t xml:space="preserve">2. Realizar operativos para mantener y defender metros cuadrados de espacios públicos
</t>
  </si>
  <si>
    <t>Operativos realizados</t>
  </si>
  <si>
    <t>Revitalizar metros cuadrados de espacio publico para su aprovechamiento económico.</t>
  </si>
  <si>
    <t>Campañass realizadas</t>
  </si>
  <si>
    <t>Avance Proyecto Recuperación y Transformación del Espacio Público en el Distrito de  Cartagena de Indias</t>
  </si>
  <si>
    <t>Diseño y Generación de Espacios Públicos Revitalizados y Adaptados para Todos en el Distrito de  Cartagena de Indias</t>
  </si>
  <si>
    <t xml:space="preserve">Promover la creación, adaptación y renaturalización de espacios accesibles para todos, con enfoque hacia la cultura y creatividad, fortaleciendo el arbolado urbano de manera sostenible </t>
  </si>
  <si>
    <t>Diseñar senderos peatonales</t>
  </si>
  <si>
    <t xml:space="preserve">1. Diagnosticar las zonas a intervenir para la realización de senderos peatonales identificando sus atractivos
</t>
  </si>
  <si>
    <t>CAMBIO CLIMÁTICO</t>
  </si>
  <si>
    <t>Estudios de pre inversión e inversión de senderos peatonales</t>
  </si>
  <si>
    <t>UCG 1</t>
  </si>
  <si>
    <t>Prestación de servicios profesionales, técnico, tecnólogo y de apoyo a la gestión para realizar actividades del proyecto de inversión "Diseño y Generación de Espacios Públicos Revitalizados y Adaptados para Todos en el Distrito de  Cartagena de Indias"</t>
  </si>
  <si>
    <t>1,2,1,0,00-001 - ICLD</t>
  </si>
  <si>
    <t>2.3.4002.1400.2024130010190</t>
  </si>
  <si>
    <t xml:space="preserve">
2. Establecer el tipo recorrido del sendero peatonal y las zonas que lo conformaran para su diseño.
</t>
  </si>
  <si>
    <t>Senderos peatonales establecidos</t>
  </si>
  <si>
    <t xml:space="preserve">Generar y transformar espacios públicos sostenibles, culturales e incluyentes de calidad en parques con criterios de adaptación al cambio climático
</t>
  </si>
  <si>
    <t xml:space="preserve">
3. Elaborar los estudios y diseños para la generación de espacio público sostenible, cultural, incluyente y de calidad, mediante la creación de distritos creativos
</t>
  </si>
  <si>
    <t>estudios de diseños elaborados y entregados</t>
  </si>
  <si>
    <t>Licitación pública</t>
  </si>
  <si>
    <t>1,2,3,2,22-008  - AMOBLAMIENTO URBANO</t>
  </si>
  <si>
    <t xml:space="preserve">
4. Construir megaproyectos de parques o espacios para la creación y cultura con criterios de adaptación al cambio climático</t>
  </si>
  <si>
    <t>megaproyectos diseñados y construidos</t>
  </si>
  <si>
    <t>GESTIÓN DEL RIESGO DE DESASTRES</t>
  </si>
  <si>
    <t>Avance Proyecto Diseño y Generación de Espacios Públicos Revitalizados y Adaptados para Todos en el Distrito de  Cartagena de Indias</t>
  </si>
  <si>
    <t>Adecuación del Espacio Público al Cambio Climático en el Distrito de Cartagena de Indias</t>
  </si>
  <si>
    <t>Adaptar los espacios públicos al cambio climático para mejorar la calidad de vida urbana y promover la sostenibilidad ambiental.</t>
  </si>
  <si>
    <t>Formular e implementar un Plan Integral de Parques y Zonas Verdes.</t>
  </si>
  <si>
    <t>Situación actual analizada</t>
  </si>
  <si>
    <t>UCG 4
UCG 5</t>
  </si>
  <si>
    <t>Prestación de servicios profesionales, técnico, tecnólogo y de apoyo a la gestión para realizar actividades del proyecto de inversión "Adecuación del Espacio Público al Cambio Climático en el Distrito de Cartagena de Indias"</t>
  </si>
  <si>
    <t>2.3.4002.1400.2024130010201</t>
  </si>
  <si>
    <t>Documento estrategico</t>
  </si>
  <si>
    <t>Documento publicado</t>
  </si>
  <si>
    <t>Mejorar la infraestructura para uso el recreativo en las orillas de caños, lagos y lagunas</t>
  </si>
  <si>
    <t>Diagnóstico y articulación del estado de parques y zonas verdes realizados y entregados</t>
  </si>
  <si>
    <t xml:space="preserve"> Jornadas intégrales de reparación, mantenimiento y dotación de orillas intervenidos</t>
  </si>
  <si>
    <t>ADECUACION  DE ZONAS VERDES PARQUES, PLAZAS Y PLAZOLETAS PARA LA CIUDAD DE CARTAGENA</t>
  </si>
  <si>
    <t>Convenios realizados y ejecutados</t>
  </si>
  <si>
    <t>Avance Proyecto Adecuación del Espacio Público al Cambio Climático en el Distrito de Cartagena de Indias</t>
  </si>
  <si>
    <t>Fortalecimiento y Sostenibilidad del Espacio Público del Centro Histórico en el Distrito de  Cartagena de Indias</t>
  </si>
  <si>
    <t>Fomentar un entorno urbano sostenible y participativo, promoviendo la conservación, el uso equitativo y la apropiación responsable de plazas, parques, plazoletas, zonas verdes en el Centro Histórico Patrimonial</t>
  </si>
  <si>
    <t>Mejorar e intervenir Plazas, Parques y Plazoletas del Centro Histórico en la ciudad de Cartagena de Indias</t>
  </si>
  <si>
    <t>Diagnóstico de las plazas, parques y plazoletas del centro historico de la ciudad</t>
  </si>
  <si>
    <t>Prestación de servicios profesionales, técnico, tecnólogo y de apoyo a la gestión para realizar actividades del proyecto de inversión "Fortalecimiento y Sostenibilidad del Espacio Público del Centro Histórico en el Distrito de  Cartagena de Indias"</t>
  </si>
  <si>
    <t>2.3.4002.1400.2024130010189</t>
  </si>
  <si>
    <t>Espacios públicos Rehabilitados e intervenidos</t>
  </si>
  <si>
    <t xml:space="preserve">  Espacios públicos del centro historico recuperados </t>
  </si>
  <si>
    <t>REALIZAR OBRAS DE CONSTRUCCIÓN, MANTENIMIENTO Y REPARACIONES LOCATIVAS ESPECIALIZADAS EN PLAZAS PRIORIZADAS DEL CENTRO HISTÓRICO DEL DISTRITO DE CARTAGENA</t>
  </si>
  <si>
    <t>Diseñar un Estudio de Capacidad de Carga del Espacio Público Patrimonial en la ciudad de Cartagena de Indias</t>
  </si>
  <si>
    <t>Espacio público del centro historico caracterizado</t>
  </si>
  <si>
    <t>Selección abreviada menor cuantía</t>
  </si>
  <si>
    <t>1,3,3,4,16-95-100 RB APROVECHAMIENTO ECONOMICO DEL ESPACIO PUBLICO</t>
  </si>
  <si>
    <t>Capacidad de carga del espacio publico del centro historico diseñado</t>
  </si>
  <si>
    <t>ELABORAR ESTUDIOS Y DISEÑOS PARA LA CONSTRUCCIÓN, ADECUACIÓN Y MEJORAMIENTO  DEL PARQUE DEL RELOJ FLORAL EN EL DISTRITO DE CARTAGENA</t>
  </si>
  <si>
    <t>Inventario del espacios públicos patrimoniales del centro historico realizado</t>
  </si>
  <si>
    <t>ESTUDIOS Y REDISEÑOS DE LOS PROYECTOS PARQUE LINEAL JUAN ANGOLA Y PARQUE LINEAL CRA 53 CON CALLE 30 ENTRE AVENIDA PEDRO DE HEREDIA Y AVENIDA VENAO FLOREZ EN EL DISTRITO DE CARTAGENA</t>
  </si>
  <si>
    <t>Formular e implementar un plan especial de movilidad y peatonalización en el centro historico</t>
  </si>
  <si>
    <t>Diagnóstico de la peatonalización actual y futura del centro historico de la ciudad</t>
  </si>
  <si>
    <t>CONSTRUCCIÓN, RESTAURACIÓN, ORNATO Y EMBELLECIMIENTO PAISAJÍSTICO DE ZONAS VERDES Y EQUIPAMIENTO DE MOBILIARIO URBANO EN EL  PARQUE APOLO DEL DISTRITO DE CARTAGENA</t>
  </si>
  <si>
    <t>Estrategias y objetivos definidos para el plan de movilidad y peatonalización</t>
  </si>
  <si>
    <t>SUMINISTRO E INSTALACIÓN DE BOLARDOS FIJOS PARA GARANTIZAR LA LIBRE MOVILIDAD PEATONAL  EN LA PLAZA SANTO DOMINGO EN EL DISTRITO DE CARTAGENA</t>
  </si>
  <si>
    <t>Plan especial de movilidad diseñado e implementado</t>
  </si>
  <si>
    <t>Avance Proyecto Fortalecimiento y Sostenibilidad del Espacio Público del Centro Histórico en el Distrito de  Cartagena de Indias</t>
  </si>
  <si>
    <t>Fortalecimiento de la Conexión entre el Castillo de San Felipe de Barajas y su Área de influencia en el Distrito de  Cartagena de Indias</t>
  </si>
  <si>
    <t>CONSTRUIR Y RECUPERAR LOS ESPACIOS PUBLICOS QUE CONECTAN EL CASTILLO DE SAN FELIPE DE BARAJAS Y SUS ÁREAS DE INFLUENCIAS, FORTALECIENDO EL PATRIMONIO ARQUEOLOGICO MATERIAL E INMATERIAL</t>
  </si>
  <si>
    <t xml:space="preserve">Rehabilitar cuatro (4) espacios públicos que comunican el Centro Histórico y Castillo de San Felipe
</t>
  </si>
  <si>
    <t>Prestación de servicios profesionales, técnico, tecnólogo y de apoyo a la gestión para realizar actividades del proyecto de inversión "Fortalecimiento de la Conexión entre el Castillo de San Felipe de Barajas y su Área de influencia en el Distrito de  Cartagena de Indias"</t>
  </si>
  <si>
    <t>2.3.4002.1400.2024130010211</t>
  </si>
  <si>
    <t xml:space="preserve">Construir dos (2) enlaces peatonales de cordón amurallado
</t>
  </si>
  <si>
    <t>Avance Proyecto Fortalecimiento de la Conexión entre el Castillo de San Felipe de Barajas y su Área de influencia en el Distrito de  Cartagena de Indias</t>
  </si>
  <si>
    <t>Diseño de la Movilidad Ordenada, Sostenible y Amigable con el Medio Ambiente en el Espacio Público del Distrito de  Cartagena de Indias</t>
  </si>
  <si>
    <t>Organizar la movilidad de la ciudad, con un enfoque innovador y sostenible para mejorar el tráfico vehicular y garantizar el desplazamiento seguro de las personas</t>
  </si>
  <si>
    <t xml:space="preserve">Impulsar el diseño y demarcación de kilómetros de ciclorutas en el espacio público para la ciudad de Cartagena de Indias.
</t>
  </si>
  <si>
    <t>Prestación de servicios profesionales, técnico, tecnólogo y de apoyo a la gestión para realizar actividades del proyecto de inversión "Diseño de la Movilidad Ordenada, Sostenible y Amigable con el Medio Ambiente en el Espacio Público del Distrito de  Cartagena de Indias"</t>
  </si>
  <si>
    <t>2.3.4002.1400.2024130010202</t>
  </si>
  <si>
    <t>Diagnóstico de ciclorutas realizado</t>
  </si>
  <si>
    <t>ALQUILER DE VEHICULOS (trasnsporte de pasajeros por carretera) PARA CUMPLIR CON LA MISIONALIDAD DE LA GERENCIA DE ESPACIO PÚBLICO</t>
  </si>
  <si>
    <t>Impulsar el diseño y demarcación de las zonas de estacionamiento (ZER) para la ciudad de Cartagena de Indias</t>
  </si>
  <si>
    <t>CONVENIO DE ASOCIACIÓN  (CAMPAÑAS DE CAPACITACIÓN Y FORMALIZACIÓN PARA LOS VENDEDORES ESTACIONARIOS INFORMALES EN ESPACIO PÚBLICO, JORNADAS PEDAGOGICAS Y FESTIVALES )</t>
  </si>
  <si>
    <t>Avance Proyecto Diseño de la Movilidad Ordenada, Sostenible y Amigable con el Medio Ambiente en el Espacio Público del Distrito de  Cartagena de Indias</t>
  </si>
  <si>
    <t xml:space="preserve"> RECUPERACIÓN Y ESTABILIZACIÓN DEL SISTEMA HÍDRICO Y LITORAL DE CARTAGENA</t>
  </si>
  <si>
    <t>Avance Proyecto  RECUPERACIÓN Y ESTABILIZACIÓN DEL SISTEMA HÍDRICO Y LITORAL DE CARTAGENA</t>
  </si>
  <si>
    <t xml:space="preserve">Modalidad de selección </t>
  </si>
  <si>
    <t>Código</t>
  </si>
  <si>
    <t>Fuente de los recursos</t>
  </si>
  <si>
    <t>Solicitud de información a los Proveedores</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</si>
  <si>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</si>
  <si>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</si>
  <si>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</si>
  <si>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</si>
  <si>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</si>
  <si>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</si>
  <si>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</si>
  <si>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</si>
  <si>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</si>
  <si>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</si>
  <si>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</si>
  <si>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</si>
  <si>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</si>
  <si>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</si>
  <si>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</si>
  <si>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</si>
  <si>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</si>
  <si>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</si>
  <si>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</si>
  <si>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</si>
  <si>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Seléccion abreviada - acuerdo marco</t>
  </si>
  <si>
    <t>Avance Programa GENERACIÓN DE ESPACIOS PÚBLICOS REVITALIZADOS Y ADAPTADOS PARA TODOS</t>
  </si>
  <si>
    <t>04.02.06</t>
  </si>
  <si>
    <t>OBSERVACIONES</t>
  </si>
  <si>
    <t>3. Instalación de Mobiliario urban o para la organización de vendedores informal es en el espacios público</t>
  </si>
  <si>
    <t>4. Ajustes de formulación a la política pública distrital de espacio público según la ley 1925</t>
  </si>
  <si>
    <t>Mobiliarios instalados</t>
  </si>
  <si>
    <t>Politica pública distrital de espacio público formulada</t>
  </si>
  <si>
    <t>Diagnostico realizado</t>
  </si>
  <si>
    <t>Revitalización realizada</t>
  </si>
  <si>
    <t>1,2,3,2,22-080 - OCUPACION DE VIAS</t>
  </si>
  <si>
    <t xml:space="preserve">1,2,3,2,22-100  -  Aprovechamiento Economico del Espacio Publico </t>
  </si>
  <si>
    <t>1,3,2,3,11-147 - RF AMOBLAMIENTO URBANO</t>
  </si>
  <si>
    <t>CONSULTORÍA PARA EL DESARROLLO DE ESTUIDOS, DISEÑOS Y TRAMITES CORRESPONDIENTE PARA LA RECUPERACIÓN DEL PATRIMONIO TURÍSTICO, CULTURAL, ARQUEOLÓGICO, MATERIAL E INMATERIAL DE LA CONEXIÓN PEATONAL ENTRE LOS BALUARTES DE SANTA TERESA Y SANTA BARBARA (ANTIGUA PUERTA DE LA MEDIA LUNA) – PUENTE HEREDIA - EL BARRIO EL ESPINAL – CASTILLO DE SAN FELIPE DE BARAJAS, EN EL DISTRITO DE CARTAGENA DE INDIAS</t>
  </si>
  <si>
    <t>1. Publicar documento</t>
  </si>
  <si>
    <t>2. Elaboracion de documento estrategico</t>
  </si>
  <si>
    <t>3. Analizar situacion actual y futura</t>
  </si>
  <si>
    <t>4. Creación de estrategias de sostenibilidad para la generación, revitalización, embellicimiento y mantenimiento de los espacios público mediante convenios de adopción de parques y zonas verdes</t>
  </si>
  <si>
    <t>5. Buscar  y establecer acuerdos con organizaciones para la sostenibilidad y protección de parques y zonas verdes</t>
  </si>
  <si>
    <t>6. Jornadas intégrales de reparación, mantenimiento y dotación de orillas para uso recreativo en caños, lagos y lagunas.</t>
  </si>
  <si>
    <t>7. Diagnóstico y articulación del estado de parques y zonas verdes en las orillas de cuerpos de agua en el distrito de Cartagena</t>
  </si>
  <si>
    <t>Estrategias creadas</t>
  </si>
  <si>
    <t>ACTUALIZACIÓN Y/O AJUSTES DE LA POLÍTICA PÚBLICA DISTRITAL DE ESPACIO PÚBLICO DE CARTAGENA - PPDEP</t>
  </si>
  <si>
    <t>Concurso de meritos</t>
  </si>
  <si>
    <t>1. Diagnosticar el estado actual de las plazas, parques y plazoletas del centro historia de la ciudad</t>
  </si>
  <si>
    <t>2. Determinar el cuadro de necesidades, materiales, equipamiento y recurso humano para la intervención de los espacios</t>
  </si>
  <si>
    <t>3. Ejecutar las obras necesarias determinadas en el estudio térmico para la recuperación y sostenimiento de los espacios del centro histórico</t>
  </si>
  <si>
    <t>4. Desarrollar los estudios pertinentes a la determinación de la capacidad de carga del espacio público del centro histórico de la ciudad</t>
  </si>
  <si>
    <t>5. Caracterizar el espacio público del centro histórico de la ciudad</t>
  </si>
  <si>
    <t>6. Elaborar una (1) cartilla del Espacio Público Patrimonial</t>
  </si>
  <si>
    <t>7. Definir la política en términos de movilidad, la estrategias y objetivos para la construcción del plan de movilidad y peatonalización</t>
  </si>
  <si>
    <t>8. Determinar las necesidades de movilidad y peatonalización actual y futura del centro histórico de la ciudad</t>
  </si>
  <si>
    <t>9. Entregar y publicar documento</t>
  </si>
  <si>
    <t>REVITALIZACION Y CONSTRUCCIÓN DEL NUEVO PARQUE FLANAGAN EN EL DISTRITO DE CARTAGENA</t>
  </si>
  <si>
    <t>Prestación de servicios artisticos para el embellecimiento de mobiliario itinerante a entregar a vendedores de frutas registrados en el RUV</t>
  </si>
  <si>
    <t>Contratar la adquisición de carpas para el desarrollo de actividades y programas misionales de la gerencia de espacio público de Cartagena de Indias</t>
  </si>
  <si>
    <t>1. Evaluar el espacio a intervenir, determinando el nivel de afectación y mejoras a realizar</t>
  </si>
  <si>
    <t>2. Diseño preliminar que induya todos los elementos necesarios, como áreas verdes, bancos, juegos infantiles o espacios para eventos.</t>
  </si>
  <si>
    <t>3. Ejecutar las obras establecidas en el diseño</t>
  </si>
  <si>
    <t>4. Crear un diseño preliminar que oonsidere la anchura del enlace, los materiales autilizar y cómo se integrará con el entorno.</t>
  </si>
  <si>
    <t>5. Ejecutar la construcción siguiendo el diseño aprobado, asegurando la utilización de materiales duraderos y seguros acordes al trafico peatonal.</t>
  </si>
  <si>
    <t>6. Analizar el área de construcción de los enlaces peatonales, observando el flujo de tráfioo, las rutas actuales de los peatones y cualquier obstáculo que pueda existir.</t>
  </si>
  <si>
    <t>Espacios intervenidos y mejorados</t>
  </si>
  <si>
    <t>Diseño de intervención rehabilitados y entregados</t>
  </si>
  <si>
    <t>Lineamientos estabelcidos</t>
  </si>
  <si>
    <t>Diseño preliminar realizado</t>
  </si>
  <si>
    <t>Construcción de diseño aprobado</t>
  </si>
  <si>
    <t>Enlaces peatonales construidos</t>
  </si>
  <si>
    <t>UCG 2</t>
  </si>
  <si>
    <t>ALQUILER DE BODEGA DE ACOPIO DE MATERIALES Y MOBILIARIO A DISPOSICION DE LA GEPM EN EL DESEMPEÑODE LAS ACTIVIDADES MISIONALES DE LA GEPM</t>
  </si>
  <si>
    <t>SUMINISTRO E INSTALACION DE MOBILIARIO INFANTIL PARA ADECUACIÓN Y REVITALIZACIÓN DE PARQUES DENTRO DEL PROYECTO DE GENERACIÓN DEL ESPACIO PÚBLICO   CARTAGENA.</t>
  </si>
  <si>
    <t>1. Desarrollar de acuerdo al diseño y necesidades determinadas la demarcación de kilómetros de ciclorrutas.</t>
  </si>
  <si>
    <t>2. Obtener los recursos materiales, humanos y equipos necesarios para la demarcación de kilómetros de ciclorrutas alineados a las disposiciones de las dependencias responsables</t>
  </si>
  <si>
    <t>3. Diagnosticar el estado actual de la infraestructura vial existente para demarcación de ciclorrutas.</t>
  </si>
  <si>
    <t>4. Desarrollar talleres y/o jornadas de sensibilización a la comunidad para el uso de los espacios y mejoramiento de hábitos y cultura ciudadana</t>
  </si>
  <si>
    <t>5. Desarrollar la demarcación 20 zonas de estacionamiento alineados al modelo ZERDesarrollar la demarcación 20 zonas de estacionamiento alineados al modelo ZER</t>
  </si>
  <si>
    <t>6. Construir documento diagnostico con los estudios pertinentes para el desarrollo de celdas de estacionamiento en el Distrito de Cartagena</t>
  </si>
  <si>
    <t>7. Recuperar y mejorar el espacio público determinado para la creación de zonas de estacionamiento</t>
  </si>
  <si>
    <t xml:space="preserve"> Kilómetros de ciclorrutas demarcados</t>
  </si>
  <si>
    <t xml:space="preserve"> Kilómetros de ciclorrutas alineados a las disposiciones de las dependencias</t>
  </si>
  <si>
    <t>Talleres de sensibilización y cultura ciudadana desarrollados</t>
  </si>
  <si>
    <t>Zonas de estacionamientos demarcados</t>
  </si>
  <si>
    <t xml:space="preserve">Diagnóstico de estudios de  desarrollo de celdas de estacionamiento </t>
  </si>
  <si>
    <t>Zonas de estacionamientos recuperados y mejorados</t>
  </si>
  <si>
    <t>SUMINISTRO DE VALLAS METÁLICAS DE SEGURIDAD Y CONTENCIÓN PARA EL EJERCICIO DE LAS DISTINTAS ACTIVIDADES MISIONALES DE LA GERENCIA DE ESPACIO PÚBLICO Y MOVILIDAD</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</si>
  <si>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</si>
  <si>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</si>
  <si>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</si>
  <si>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</si>
  <si>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</si>
  <si>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</si>
  <si>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</si>
  <si>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</si>
  <si>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</si>
  <si>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</si>
  <si>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PONDERACIÓN DE  PRODUCTO</t>
  </si>
  <si>
    <t>ACTIVIDADES DE PROYECTO DE INVERSIÓN 
( HITOS )</t>
  </si>
  <si>
    <t>FECHA DE INICIO DE LA ACTIVIDAD</t>
  </si>
  <si>
    <t>FECHA DE TERMINACIÓN DE LA ACTIVIDAD</t>
  </si>
  <si>
    <t>DESCRIPCIÓN DE LA ADQUISICIÓN ASOCIADA AL PROYECTO</t>
  </si>
  <si>
    <t>PRESUPUESTO EJECUTADO JUNIO COMPROMISOS</t>
  </si>
  <si>
    <t>PORCENTAJE EJECUTADO JUNIO SEGÚN COMPROMISOS</t>
  </si>
  <si>
    <t>PROYECTOS DE INVERSIÓN</t>
  </si>
  <si>
    <t>PLAN ANUAL DE ADQUISICIONES</t>
  </si>
  <si>
    <t>PROGRAMACIÓN PRESUPUESTAL</t>
  </si>
  <si>
    <t>GERENCIA DE ESPACIO PUBLICO Y MOVILIDAD GEPM</t>
  </si>
  <si>
    <t>PROGRAMACIÓN META PRODUCTO 2024</t>
  </si>
  <si>
    <t>ACUMULADO 2024</t>
  </si>
  <si>
    <t>ACUMULADO 2025</t>
  </si>
  <si>
    <t>ACUMULADO 2026</t>
  </si>
  <si>
    <t>ACUMULADO 2027</t>
  </si>
  <si>
    <t>ACUMULADO CUATRIENIO</t>
  </si>
  <si>
    <t>AVANCE META PRODUCTO AL AÑO (PONDERADO)</t>
  </si>
  <si>
    <t>AVANCE META PRODUCTO AL CUATRIENIO (PONDERADO)</t>
  </si>
  <si>
    <t>AVANCE META PRODUCTO AL AÑO (SIMPLE)</t>
  </si>
  <si>
    <t>AVANCE META PRODUCTO AL CUATRIENIO (SIMPLE)</t>
  </si>
  <si>
    <t xml:space="preserve">DATOS GENERALES </t>
  </si>
  <si>
    <t>PROGRAMACIÓN META PRODUCTO</t>
  </si>
  <si>
    <t>ACUMULADOS</t>
  </si>
  <si>
    <t>REPORTES META PRODUCTO</t>
  </si>
  <si>
    <t>AVANCES Y RESULTADOS</t>
  </si>
  <si>
    <t>GRUPO DE VALOR</t>
  </si>
  <si>
    <t>Página: 3 de 3</t>
  </si>
  <si>
    <t>OBJETIVO ESPECIFICO DEL PROYECTO</t>
  </si>
  <si>
    <t>PROGRAMACIÓN NUMÉRICA DE LA ACTIVIDAD PROYECTO (VIGENCIA)</t>
  </si>
  <si>
    <t>AVANCES ACTIVIDADES DE PROYECTO</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</si>
  <si>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</si>
  <si>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</si>
  <si>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</si>
  <si>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</si>
  <si>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</si>
  <si>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</si>
  <si>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</si>
  <si>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PORCENTAJE EJECUTADO MARZO SEGÚN OBLIGACIONES</t>
  </si>
  <si>
    <t>Avance del proyecto Adecuación del Espacio Público al Cambio Climático en el Distrito de Cartagena de Indias</t>
  </si>
  <si>
    <t>Avance del proyecto Fortalecimiento y Sostenibilidad del Espacio Público del Centro Histórico en el Distrito de  Cartagena de Indias</t>
  </si>
  <si>
    <t>Avance del proyecto Fortalecimiento de la Conexión entre el Castillo de San Felipe de Barajas y su Área de influencia en el Distrito de  Cartagena de Indias</t>
  </si>
  <si>
    <t>Avance del proyecto Diseño de la Movilidad Ordenada, Sostenible y Amigable con el Medio Ambiente en el Espacio Público del Distrito de  Cartagena de Indias</t>
  </si>
  <si>
    <t>03.04.05</t>
  </si>
  <si>
    <t>5. Realizar tramites de permisos y licencias del espacio público en Cartagena</t>
  </si>
  <si>
    <t>6. Efectuar campañas de sensibilización y capacitación para la recuperación y aprovechamien to del espacio pú blico en el Distrito de Cartagena de Indias</t>
  </si>
  <si>
    <t>7. Diagnosticar el estado de los espacios públicos en la ciudad de Cartagena para su acondicionamiento y aprovechamiento</t>
  </si>
  <si>
    <t>8. Revitalización de parques y zonas verdes a través de Instalación mobiliarios urbanos, mobiliario infantil, juegos lúdicos, urbanism o táctico, acupuntura urbana, y siembras de plantas ornamentales y arbolado</t>
  </si>
  <si>
    <t>REPORTE EJECUCION PRESUPUESTAL (COMPROMISOS) JUNIO</t>
  </si>
  <si>
    <t>% EJECUCION COMPROMISOS  JUNIO</t>
  </si>
  <si>
    <t>REPORTE EJECUCION PRESUPUESTAL (OBLIGACIONES)  JUNIO</t>
  </si>
  <si>
    <t>% EJECUCION OBLIGACIONES  JUNIO</t>
  </si>
  <si>
    <t>REPORTE EJECUCION PRESUPUESTAL (COMPROMISOS) SEPTIEMBRE</t>
  </si>
  <si>
    <t>% EJECUCION COMPROMISOS  SEPTIEMBRE</t>
  </si>
  <si>
    <t>% EJECUCION OBLIGACIONES  SEPTIEMBRE</t>
  </si>
  <si>
    <t>REPORTE EJECUCION PRESUPUESTAL (OBLIGACIONES) SEPTIEMBRE</t>
  </si>
  <si>
    <t>Código: PTDGI02-F002</t>
  </si>
  <si>
    <t>Fecha: 15/09/2025</t>
  </si>
  <si>
    <t>PROCESO/ SUBPROCESO: GESTIÓN DE INVERSIONES, PLANES Y PROYECTOS / MONITOREO DE LA EJECUCION DE PLANES, POLITICAS, PROGRAMAS Y PROYECTOS</t>
  </si>
  <si>
    <t>FORMATO SALIDA DE INFORMACION RESULTADOS DE SEGUIMIENTO  Y EVALUACIÓN DE PLAN DE ACCIÓN INSTITUCIONAL</t>
  </si>
  <si>
    <t>GERENCIA DE ESPACIO PUBLICO Y MOVILIDAD</t>
  </si>
  <si>
    <t>REPORTE EJECUCION PRESUPUESTAL (COMPROMISOS) DICIEMBRE</t>
  </si>
  <si>
    <t>% EJECUCION COMPROMISOS  DICIEMBRE</t>
  </si>
  <si>
    <t>REPORTE EJECUCION PRESUPUESTAL (OBLIGACIONES) DICIEMBRE</t>
  </si>
  <si>
    <t>% EJECUCION OBLIGACIONES  DICIEMBRE</t>
  </si>
  <si>
    <t>REPORTE META PRODUCTO DE  MARZO 2026</t>
  </si>
  <si>
    <t>REPORTE META PRODUCTO DE   JUNIO 2026</t>
  </si>
  <si>
    <t>REPORTE META PRODUCTO DE  SEPTIEMBRE 2026</t>
  </si>
  <si>
    <t>REPORTE META PRODUCTO DE  DICIEMBRE 2026</t>
  </si>
  <si>
    <t xml:space="preserve"> META PRODUCTO PDD 2026</t>
  </si>
  <si>
    <t>Implementación de la estrategia "yo me formalizo con espacio público" en Cartagena de Indias</t>
  </si>
  <si>
    <t>Disminuir el número de vendedores informales en diferentes zonas comerciales de la ciudad de Cartagena de Indias.</t>
  </si>
  <si>
    <t>Mejorar el acompañamiento institucional en procesos de formalización.</t>
  </si>
  <si>
    <t>Mejorar la provisión y disponibilidad de mobiliario urbano que permita a los trabajadores informales desarrollar sus actividades económicas de forma organizada, segura y digna.</t>
  </si>
  <si>
    <t>3. Diseñar e implementar plan de intervención y plan de monitoreo y seguimiento.</t>
  </si>
  <si>
    <t>4. Capacitar a los beneficiarios técnicamente en emprendimiento</t>
  </si>
  <si>
    <t>5. Formalizar económicamente al 20% de los vendedores certificados dentro del proceso de capacitaciones.</t>
  </si>
  <si>
    <t>Plan de intervención y plan de monitoreo implementados</t>
  </si>
  <si>
    <t>Capacitaciones realizadas</t>
  </si>
  <si>
    <t xml:space="preserve">Formalizar  vendedores certificados </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</si>
  <si>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</si>
  <si>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</si>
  <si>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</si>
  <si>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</si>
  <si>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</si>
  <si>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 xml:space="preserve">OBSERVACIONES </t>
  </si>
  <si>
    <t>6. Realizar el diseño de mobiliarios urbanos.</t>
  </si>
  <si>
    <t>7. Validar los diseños de manera concertada con los vendedores informales</t>
  </si>
  <si>
    <t xml:space="preserve"> Diseño de mobiliarios urbanos realizados</t>
  </si>
  <si>
    <t>Diseño validados</t>
  </si>
  <si>
    <t>1. Caracterizar a los vendedores informales ubicados en zonas de influencia comercial, según su actividad económica.</t>
  </si>
  <si>
    <t>2. Georreferenciar las zonas con concentración de vendedores informales y su zona de influencia.</t>
  </si>
  <si>
    <t>Vendedores caracterizados</t>
  </si>
  <si>
    <t>Zonas georreferenciadas</t>
  </si>
  <si>
    <t>Prestación de servicios profesionales, técnico, tecnólogo y de apoyo a la gestión para realizar actividades del proyecto de inversión Implementación del plan “Bazurto 360” formalización de ocupantes del espacio público en Cartagena de Indias</t>
  </si>
  <si>
    <t>2.3.3602.1300.202500000043140</t>
  </si>
  <si>
    <t>Recuperación y revitalización del Espacio Público en los Bordes de Costa de cuerpos de Agua en Cartagena de Indias</t>
  </si>
  <si>
    <t>Mitigar el deterioro físico, ecológico y funcional del borde costero.</t>
  </si>
  <si>
    <t>1. Diagnosticar y realizar el levantamiento técnico de las zonas de intervención en los bordes de costa</t>
  </si>
  <si>
    <t>2. Revitalizar los bordes de costa</t>
  </si>
  <si>
    <t>Realizar actividades de sensibilización para el buen uso y conservación de los cuerpos de agua en la zona de influencia del proyecto</t>
  </si>
  <si>
    <t>Zonas de intervención en los bordes de costa diagnosticadas</t>
  </si>
  <si>
    <t>Borde de costa revitalizados</t>
  </si>
  <si>
    <t>Conservación de los cuerpos de agua sensibilizados</t>
  </si>
  <si>
    <t>1. Caracterizar a los ocupantes informales del espacio público en el Mercado de Bazurto</t>
  </si>
  <si>
    <t>2. Georreferenciar las zonas con concentración de vendedores informales y su área de influencia.</t>
  </si>
  <si>
    <t>3. Diseñar e implementar una ruta simplificada de formalización de los Ocupantes del Espacio Público.</t>
  </si>
  <si>
    <t>4. Implementar espacios de formación para fortalecer la capacidad instalada de los beneficiarios.</t>
  </si>
  <si>
    <t>Implementación del plan “Bazurto 360” formalización de ocupantes del espacio público en Cartagena de Indias</t>
  </si>
  <si>
    <t>Fortalecer el proceso de identificación, caracterización, seguimiento y formalización a ocupantes del espacio público ubicados en el Mercado de Bazurto.</t>
  </si>
  <si>
    <t>Servicio de asistencia técnica para la generación y formalización del empleo (Producto principal del proyecto) - Acompañamiento institucional para la formalización de vendedores en el espacio público.</t>
  </si>
  <si>
    <t>Ocupantes informales caracterizados</t>
  </si>
  <si>
    <t>Diseño de formalización implementada</t>
  </si>
  <si>
    <t>Espacios de formación implementados</t>
  </si>
  <si>
    <t>Ocupantes del espacio público asistidos</t>
  </si>
  <si>
    <t>Vendedores reubicados</t>
  </si>
  <si>
    <t>Asistir a los ocupantes del espacio público en la generación de planes de negocio adaptados a la realidad del mercado local formal bajo criterios de viabilidad normativa y financiera-</t>
  </si>
  <si>
    <t>Diseñar estrategias de asociatividad para facilitar la reubicación de los vendedores en espacios comerciales adecuados para su actividad.</t>
  </si>
  <si>
    <t>Prestación de servicios profesionales, técnico, tecnólogo y de apoyo a la gestión para realizar actividades del proyecto de inversión Recuperación y revitalización del Espacio Público en los Bordes de Costa de cuerpos de Agua en Cartagena de India</t>
  </si>
  <si>
    <t>2.3.4002.1400.202500000044429</t>
  </si>
  <si>
    <t>2.3.3602.1300.202500000043158</t>
  </si>
  <si>
    <t>REPORTE EJECUCION PRESUPUESTAL (COMPROMISOS) MARZO</t>
  </si>
  <si>
    <t>% EJECUCION COMPROMISOS  MARZO</t>
  </si>
  <si>
    <t>REPORTE EJECUCION PRESUPUESTAL (OBLIGACIONES)  MARZO</t>
  </si>
  <si>
    <t>% EJECUCION OBLIGACIONES  MARZO</t>
  </si>
  <si>
    <t xml:space="preserve"> Avance Proyecto IMPLEMENTACIÓN DEL PLAN “BAZURTO 360” FORMALIZACIÓN DE OCUPANTES DEL ESPACIO PÚBLICO EN CARTAGENA DE INDIAS</t>
  </si>
  <si>
    <t xml:space="preserve">APROPACIÓN DEFINITIVA </t>
  </si>
  <si>
    <t>Avance Proyecto IMPLEMENTACIÓN DE LA ESTRATEGIA "YO ME FORMALIZO CON ESPACIO PÚBLICO" EN CARTAGENA DE INDIAS</t>
  </si>
  <si>
    <t>Avance proyecto RECUPERACIÓN Y REVITALIZACIÓN DEL ESPACIO PÚBLICO EN LOS BORDES DE COSTA DE CUERPOS DE AGUA EN CARTAGENA DE INDIAS</t>
  </si>
  <si>
    <t>NA</t>
  </si>
  <si>
    <t>AVANCE PLAN DE DESARROLLO PARTE ESTRATÉGICA - GERENCIA DE ESPACIO PUBLICO Y MOVILIDAD  JUNIO DE  2026</t>
  </si>
  <si>
    <t>AVANCE PROYECTOS DE LA GERENCIA DE ESPACIO PUBLICO Y MOVILIDAD A JUNIO DE  2026</t>
  </si>
  <si>
    <t>Tramites de permisos y licencias tramitados</t>
  </si>
  <si>
    <t>EJECUCIÓN PRESUPUESTAL GERENCIA DE ESPACIO PUBLICO Y MOVILIDAD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</si>
</sst>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 #,##0;[Red]\-&quot;$&quot;\ #,##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0.000"/>
    <numFmt numFmtId="167" formatCode="_-&quot;$&quot;\ * #,##0_-;\-&quot;$&quot;\ * #,##0_-;_-&quot;$&quot;\ * &quot;-&quot;??_-;_-@_-"/>
    <numFmt numFmtId="168" formatCode="&quot;$&quot;\ #,##0.00"/>
    <numFmt numFmtId="169" formatCode="0.0"/>
  </numFmts>
  <fonts count="72" x14ac:knownFonts="1">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sz val="12"/>
      <name val="Book Antiqua"/>
      <family val="1"/>
    </font>
    <font>
      <sz val="11"/>
      <color indexed="8"/>
      <name val="Calibri"/>
      <family val="2"/>
    </font>
    <font>
      <sz val="11"/>
      <color rgb="FF9C6500"/>
      <name val="Aptos Narrow"/>
      <family val="2"/>
      <scheme val="minor"/>
    </font>
    <font>
      <sz val="11"/>
      <color rgb="FF1C2F33"/>
      <name val="Aptos Narrow"/>
      <family val="2"/>
      <scheme val="minor"/>
    </font>
    <font>
      <b/>
      <sz val="14"/>
      <color theme="1"/>
      <name val="Arial"/>
      <family val="2"/>
    </font>
    <font>
      <b/>
      <sz val="9"/>
      <color rgb="FF000000"/>
      <name val="Tahoma"/>
      <family val="2"/>
    </font>
    <font>
      <sz val="9"/>
      <color rgb="FF000000"/>
      <name val="Tahoma"/>
      <family val="2"/>
    </font>
    <font>
      <sz val="11"/>
      <color theme="1"/>
      <name val="Aptos Narrow"/>
      <family val="2"/>
    </font>
    <font>
      <b/>
      <sz val="11"/>
      <color theme="1"/>
      <name val="Aptos Narrow"/>
      <family val="2"/>
    </font>
    <font>
      <b/>
      <sz val="11"/>
      <name val="Aptos Narrow"/>
      <family val="2"/>
    </font>
    <font>
      <sz val="11"/>
      <name val="Aptos Narrow"/>
      <family val="2"/>
    </font>
    <font>
      <sz val="11"/>
      <color theme="1" tint="4.9989318521683403E-2"/>
      <name val="Aptos Narrow"/>
      <family val="2"/>
    </font>
    <font>
      <b/>
      <sz val="11"/>
      <color rgb="FFFF0000"/>
      <name val="Aptos Narrow"/>
      <family val="2"/>
    </font>
    <font>
      <sz val="11"/>
      <color theme="1"/>
      <name val="Aptos Narrow"/>
      <family val="2"/>
    </font>
    <font>
      <sz val="11"/>
      <color theme="1" tint="4.9989318521683403E-2"/>
      <name val="Aptos Narrow"/>
      <family val="2"/>
    </font>
    <font>
      <sz val="11"/>
      <name val="Aptos Narrow"/>
      <family val="2"/>
    </font>
    <font>
      <b/>
      <sz val="10"/>
      <color theme="1"/>
      <name val="Arial"/>
      <family val="2"/>
    </font>
    <font>
      <sz val="14"/>
      <color theme="1"/>
      <name val="Arial"/>
      <family val="2"/>
    </font>
    <font>
      <sz val="14"/>
      <color theme="1"/>
      <name val="Aptos Narrow"/>
      <family val="2"/>
      <scheme val="minor"/>
    </font>
    <font>
      <b/>
      <sz val="18"/>
      <color theme="1"/>
      <name val="Aptos Narrow"/>
      <family val="2"/>
      <scheme val="minor"/>
    </font>
    <font>
      <b/>
      <sz val="18"/>
      <color rgb="FFFF0000"/>
      <name val="Aptos Narrow"/>
      <family val="2"/>
    </font>
    <font>
      <sz val="11"/>
      <color theme="1"/>
      <name val="Aptos Narrow"/>
      <family val="2"/>
    </font>
    <font>
      <sz val="11"/>
      <color theme="1"/>
      <name val="Arial"/>
      <family val="2"/>
    </font>
    <font>
      <b/>
      <sz val="14"/>
      <color theme="1"/>
      <name val="Aptos Narrow"/>
      <family val="2"/>
    </font>
    <font>
      <sz val="14"/>
      <name val="Aptos Narrow"/>
      <family val="2"/>
      <scheme val="minor"/>
    </font>
    <font>
      <sz val="14"/>
      <color theme="1"/>
      <name val="Aptos Narrow"/>
      <family val="2"/>
    </font>
    <font>
      <b/>
      <sz val="14"/>
      <name val="Aptos Narrow"/>
      <family val="2"/>
    </font>
    <font>
      <b/>
      <sz val="14"/>
      <color theme="1" tint="4.9989318521683403E-2"/>
      <name val="Aptos Narrow"/>
      <family val="2"/>
    </font>
    <font>
      <sz val="14"/>
      <name val="Aptos Narrow"/>
      <family val="2"/>
    </font>
    <font>
      <sz val="14"/>
      <color theme="1" tint="4.9989318521683403E-2"/>
      <name val="Aptos Narrow"/>
      <family val="2"/>
    </font>
    <font>
      <b/>
      <sz val="14"/>
      <color rgb="FFFF0000"/>
      <name val="Aptos Narrow"/>
      <family val="2"/>
    </font>
    <font>
      <sz val="14"/>
      <color rgb="FFFF0000"/>
      <name val="Aptos Narrow"/>
      <family val="2"/>
    </font>
    <font>
      <sz val="14"/>
      <name val="Arial"/>
      <family val="2"/>
    </font>
    <font>
      <sz val="14"/>
      <color rgb="FF010101"/>
      <name val="Aptos Narrow"/>
      <family val="2"/>
    </font>
    <font>
      <sz val="14"/>
      <color theme="1" tint="4.9989318521683403E-2"/>
      <name val="Aptos Narrow"/>
      <family val="2"/>
      <scheme val="minor"/>
    </font>
    <font>
      <b/>
      <sz val="14"/>
      <color theme="4"/>
      <name val="Aptos Narrow"/>
      <family val="2"/>
    </font>
    <font>
      <sz val="14"/>
      <color rgb="FFFF0000"/>
      <name val="Arial"/>
      <family val="2"/>
    </font>
  </fonts>
  <fills count="42">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000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s>
  <cellStyleXfs count="307">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9" fillId="6" borderId="0" applyNumberFormat="0" applyBorder="0" applyProtection="0">
      <alignment horizontal="center" vertical="center"/>
    </xf>
    <xf numFmtId="49" fontId="10" fillId="0" borderId="0" applyFill="0" applyBorder="0" applyProtection="0">
      <alignment horizontal="left" vertical="center"/>
    </xf>
    <xf numFmtId="3" fontId="10" fillId="0" borderId="0" applyFill="0" applyBorder="0" applyProtection="0">
      <alignment horizontal="right" vertical="center"/>
    </xf>
    <xf numFmtId="0" fontId="21" fillId="0" borderId="0" applyNumberFormat="0" applyFill="0" applyBorder="0" applyAlignment="0" applyProtection="0"/>
    <xf numFmtId="0" fontId="22" fillId="0" borderId="18" applyNumberFormat="0" applyFill="0" applyAlignment="0" applyProtection="0"/>
    <xf numFmtId="0" fontId="23" fillId="0" borderId="19" applyNumberFormat="0" applyFill="0" applyAlignment="0" applyProtection="0"/>
    <xf numFmtId="0" fontId="24" fillId="0" borderId="20" applyNumberFormat="0" applyFill="0" applyAlignment="0" applyProtection="0"/>
    <xf numFmtId="0" fontId="24" fillId="0" borderId="0" applyNumberFormat="0" applyFill="0" applyBorder="0" applyAlignment="0" applyProtection="0"/>
    <xf numFmtId="0" fontId="25" fillId="7" borderId="0" applyNumberFormat="0" applyBorder="0" applyAlignment="0" applyProtection="0"/>
    <xf numFmtId="0" fontId="26" fillId="8" borderId="0" applyNumberFormat="0" applyBorder="0" applyAlignment="0" applyProtection="0"/>
    <xf numFmtId="0" fontId="27" fillId="10" borderId="21" applyNumberFormat="0" applyAlignment="0" applyProtection="0"/>
    <xf numFmtId="0" fontId="28" fillId="11" borderId="22" applyNumberFormat="0" applyAlignment="0" applyProtection="0"/>
    <xf numFmtId="0" fontId="29" fillId="11" borderId="21" applyNumberFormat="0" applyAlignment="0" applyProtection="0"/>
    <xf numFmtId="0" fontId="30" fillId="0" borderId="23" applyNumberFormat="0" applyFill="0" applyAlignment="0" applyProtection="0"/>
    <xf numFmtId="0" fontId="31" fillId="12" borderId="24" applyNumberFormat="0" applyAlignment="0" applyProtection="0"/>
    <xf numFmtId="0" fontId="32" fillId="0" borderId="0" applyNumberFormat="0" applyFill="0" applyBorder="0" applyAlignment="0" applyProtection="0"/>
    <xf numFmtId="0" fontId="1" fillId="13" borderId="25" applyNumberFormat="0" applyFont="0" applyAlignment="0" applyProtection="0"/>
    <xf numFmtId="0" fontId="33" fillId="0" borderId="0" applyNumberFormat="0" applyFill="0" applyBorder="0" applyAlignment="0" applyProtection="0"/>
    <xf numFmtId="0" fontId="11" fillId="0" borderId="26" applyNumberFormat="0" applyFill="0" applyAlignment="0" applyProtection="0"/>
    <xf numFmtId="0" fontId="3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4"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3" fontId="1" fillId="0" borderId="0" applyFont="0" applyFill="0" applyBorder="0" applyAlignment="0" applyProtection="0"/>
    <xf numFmtId="0" fontId="35" fillId="0" borderId="0"/>
    <xf numFmtId="0" fontId="3" fillId="0" borderId="0"/>
    <xf numFmtId="0" fontId="36" fillId="0" borderId="0"/>
    <xf numFmtId="164" fontId="1" fillId="0" borderId="0" applyFont="0" applyFill="0" applyBorder="0" applyAlignment="0" applyProtection="0"/>
    <xf numFmtId="0" fontId="1" fillId="0" borderId="0"/>
    <xf numFmtId="165" fontId="1" fillId="0" borderId="0" applyFont="0" applyFill="0" applyBorder="0" applyAlignment="0" applyProtection="0"/>
    <xf numFmtId="164" fontId="1" fillId="0" borderId="0" applyFont="0" applyFill="0" applyBorder="0" applyAlignment="0" applyProtection="0"/>
    <xf numFmtId="9" fontId="36" fillId="0" borderId="0" applyFont="0" applyFill="0" applyBorder="0" applyAlignment="0" applyProtection="0"/>
    <xf numFmtId="165"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37" fillId="9"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37"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8" fillId="0" borderId="9" applyAlignment="0">
      <alignment horizontal="justify" vertical="center" wrapText="1"/>
    </xf>
    <xf numFmtId="9" fontId="1" fillId="0" borderId="0" applyFont="0" applyFill="0" applyBorder="0" applyAlignment="0" applyProtection="0"/>
    <xf numFmtId="43" fontId="1" fillId="0" borderId="0" applyFont="0" applyFill="0" applyBorder="0" applyAlignment="0" applyProtection="0"/>
  </cellStyleXfs>
  <cellXfs count="556">
    <xf numFmtId="0" fontId="0" fillId="0" borderId="0" xfId="0"/>
    <xf numFmtId="0" fontId="0" fillId="0" borderId="0" xfId="0" applyAlignment="1">
      <alignment vertical="center"/>
    </xf>
    <xf numFmtId="0" fontId="9" fillId="6" borderId="1" xfId="4" applyBorder="1" applyProtection="1">
      <alignment horizontal="center" vertical="center"/>
    </xf>
    <xf numFmtId="3" fontId="10" fillId="0" borderId="1" xfId="6" applyBorder="1" applyAlignment="1" applyProtection="1">
      <alignment horizontal="center" vertical="center"/>
    </xf>
    <xf numFmtId="49" fontId="10" fillId="0" borderId="1" xfId="5" applyBorder="1" applyProtection="1">
      <alignment horizontal="left" vertical="center"/>
    </xf>
    <xf numFmtId="0" fontId="13" fillId="0" borderId="0" xfId="0" applyFont="1" applyAlignment="1">
      <alignment horizontal="left"/>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left" vertical="center" wrapText="1"/>
    </xf>
    <xf numFmtId="0" fontId="13"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14"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3" fillId="0" borderId="0" xfId="0" applyFont="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49" fontId="10" fillId="0" borderId="1" xfId="5" applyBorder="1" applyAlignment="1" applyProtection="1">
      <alignment vertical="center" wrapText="1"/>
    </xf>
    <xf numFmtId="0" fontId="9" fillId="6" borderId="1" xfId="4" applyBorder="1" applyAlignment="1" applyProtection="1">
      <alignment vertical="center"/>
    </xf>
    <xf numFmtId="0" fontId="18" fillId="5" borderId="9" xfId="1" applyFont="1" applyFill="1" applyBorder="1" applyAlignment="1">
      <alignment horizontal="center" vertical="center"/>
    </xf>
    <xf numFmtId="0" fontId="18" fillId="5" borderId="10" xfId="1" applyFont="1" applyFill="1" applyBorder="1" applyAlignment="1">
      <alignment horizontal="center" vertical="center"/>
    </xf>
    <xf numFmtId="14" fontId="19" fillId="0" borderId="1" xfId="0" applyNumberFormat="1" applyFont="1" applyBorder="1" applyAlignment="1">
      <alignment horizontal="center" vertical="center"/>
    </xf>
    <xf numFmtId="0" fontId="20" fillId="0" borderId="1" xfId="1" applyFont="1" applyBorder="1" applyAlignment="1">
      <alignment horizontal="center" vertical="center"/>
    </xf>
    <xf numFmtId="14" fontId="20" fillId="0" borderId="1" xfId="1" applyNumberFormat="1" applyFont="1" applyBorder="1" applyAlignment="1">
      <alignment horizontal="center" vertical="center"/>
    </xf>
    <xf numFmtId="0" fontId="20" fillId="0" borderId="1" xfId="1" applyFont="1" applyBorder="1"/>
    <xf numFmtId="0" fontId="20" fillId="0" borderId="1" xfId="1" applyFont="1" applyBorder="1" applyAlignment="1">
      <alignment horizontal="center" wrapText="1"/>
    </xf>
    <xf numFmtId="0" fontId="18" fillId="5" borderId="1" xfId="1" applyFont="1" applyFill="1" applyBorder="1" applyAlignment="1">
      <alignment horizontal="center" vertical="center"/>
    </xf>
    <xf numFmtId="0" fontId="18" fillId="5" borderId="1" xfId="1" applyFont="1" applyFill="1" applyBorder="1" applyAlignment="1">
      <alignment vertical="center"/>
    </xf>
    <xf numFmtId="0" fontId="0" fillId="2" borderId="0" xfId="0" applyFill="1"/>
    <xf numFmtId="0" fontId="2" fillId="2" borderId="3" xfId="0" applyFont="1" applyFill="1" applyBorder="1" applyAlignment="1">
      <alignment vertical="center" wrapText="1"/>
    </xf>
    <xf numFmtId="0" fontId="0" fillId="2" borderId="0" xfId="0" applyFill="1" applyAlignment="1">
      <alignment horizontal="center"/>
    </xf>
    <xf numFmtId="49" fontId="10" fillId="0" borderId="28" xfId="5" applyFill="1" applyBorder="1" applyAlignment="1" applyProtection="1">
      <alignment vertical="center" wrapText="1"/>
    </xf>
    <xf numFmtId="0" fontId="0" fillId="0" borderId="0" xfId="0" applyAlignment="1">
      <alignment horizontal="center" vertical="center"/>
    </xf>
    <xf numFmtId="0" fontId="43" fillId="0" borderId="1" xfId="0" applyFont="1" applyBorder="1" applyAlignment="1">
      <alignment horizontal="center" vertical="center" wrapText="1"/>
    </xf>
    <xf numFmtId="0" fontId="42" fillId="0" borderId="1" xfId="0" applyFont="1" applyBorder="1" applyAlignment="1">
      <alignment vertical="center" wrapText="1"/>
    </xf>
    <xf numFmtId="9" fontId="42"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1" fontId="42" fillId="0" borderId="1" xfId="2" applyNumberFormat="1" applyFont="1" applyFill="1" applyBorder="1" applyAlignment="1">
      <alignment horizontal="center" vertical="center" wrapText="1"/>
    </xf>
    <xf numFmtId="0" fontId="42" fillId="0" borderId="29" xfId="0" applyFont="1" applyBorder="1" applyAlignment="1">
      <alignment horizontal="center" vertical="center" wrapText="1"/>
    </xf>
    <xf numFmtId="0" fontId="42" fillId="0" borderId="27" xfId="0" applyFont="1" applyBorder="1" applyAlignment="1">
      <alignment horizontal="center" vertical="center" wrapText="1"/>
    </xf>
    <xf numFmtId="2" fontId="42" fillId="0" borderId="1" xfId="2" applyNumberFormat="1" applyFont="1" applyFill="1" applyBorder="1" applyAlignment="1">
      <alignment horizontal="center" vertical="center" wrapText="1"/>
    </xf>
    <xf numFmtId="166" fontId="42" fillId="0" borderId="1" xfId="2" applyNumberFormat="1" applyFont="1" applyFill="1" applyBorder="1" applyAlignment="1">
      <alignment horizontal="center" vertical="center" wrapText="1"/>
    </xf>
    <xf numFmtId="1" fontId="43" fillId="0" borderId="1" xfId="2" applyNumberFormat="1" applyFont="1" applyFill="1" applyBorder="1" applyAlignment="1">
      <alignment horizontal="center" vertical="center" wrapText="1"/>
    </xf>
    <xf numFmtId="10" fontId="48" fillId="0" borderId="1" xfId="305" applyNumberFormat="1" applyFont="1" applyFill="1" applyBorder="1" applyAlignment="1">
      <alignment horizontal="center" vertical="center" wrapText="1"/>
    </xf>
    <xf numFmtId="0" fontId="5" fillId="2" borderId="1" xfId="1" applyFont="1" applyFill="1" applyBorder="1" applyAlignment="1">
      <alignment horizontal="left" vertical="center"/>
    </xf>
    <xf numFmtId="0" fontId="5" fillId="38" borderId="1" xfId="0" applyFont="1" applyFill="1" applyBorder="1" applyAlignment="1">
      <alignment horizontal="center" vertical="center" wrapText="1"/>
    </xf>
    <xf numFmtId="0" fontId="5" fillId="38" borderId="27" xfId="0" applyFont="1" applyFill="1" applyBorder="1" applyAlignment="1">
      <alignment horizontal="center" vertical="center" wrapText="1"/>
    </xf>
    <xf numFmtId="10" fontId="42" fillId="0" borderId="1" xfId="305" applyNumberFormat="1" applyFont="1" applyFill="1" applyBorder="1" applyAlignment="1">
      <alignment horizontal="center" vertical="center" wrapText="1"/>
    </xf>
    <xf numFmtId="0" fontId="42" fillId="0" borderId="0" xfId="0" applyFont="1"/>
    <xf numFmtId="0" fontId="42" fillId="0" borderId="1" xfId="0" applyFont="1" applyBorder="1"/>
    <xf numFmtId="0" fontId="44"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2" fillId="0" borderId="28" xfId="0" applyFont="1" applyBorder="1" applyAlignment="1">
      <alignment horizontal="center" vertical="center" wrapText="1"/>
    </xf>
    <xf numFmtId="0" fontId="42" fillId="0" borderId="1" xfId="0" applyFont="1" applyBorder="1" applyAlignment="1">
      <alignment horizontal="center" vertical="center"/>
    </xf>
    <xf numFmtId="0" fontId="45" fillId="0" borderId="29" xfId="0" applyFont="1" applyBorder="1" applyAlignment="1">
      <alignment horizontal="center" vertical="center" wrapText="1"/>
    </xf>
    <xf numFmtId="0" fontId="42" fillId="0" borderId="29" xfId="0" applyFont="1" applyBorder="1" applyAlignment="1">
      <alignment vertical="center" wrapText="1"/>
    </xf>
    <xf numFmtId="0" fontId="42" fillId="0" borderId="28" xfId="0" applyFont="1" applyBorder="1" applyAlignment="1">
      <alignment vertical="center" wrapText="1"/>
    </xf>
    <xf numFmtId="9" fontId="42" fillId="0" borderId="1" xfId="0" applyNumberFormat="1" applyFont="1" applyBorder="1" applyAlignment="1">
      <alignment vertical="center" wrapText="1"/>
    </xf>
    <xf numFmtId="0" fontId="42" fillId="0" borderId="0" xfId="0" applyFont="1" applyAlignment="1">
      <alignment horizontal="center" vertical="center" wrapText="1"/>
    </xf>
    <xf numFmtId="0" fontId="51" fillId="0" borderId="1" xfId="1" applyFont="1" applyBorder="1" applyAlignment="1">
      <alignment horizontal="left" vertical="center"/>
    </xf>
    <xf numFmtId="0" fontId="53" fillId="0" borderId="0" xfId="0" applyFont="1"/>
    <xf numFmtId="0" fontId="54" fillId="0" borderId="3" xfId="0" applyFont="1" applyBorder="1"/>
    <xf numFmtId="0" fontId="43" fillId="0" borderId="11"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0" xfId="0" applyFont="1" applyAlignment="1">
      <alignment horizontal="center" vertical="center" wrapText="1"/>
    </xf>
    <xf numFmtId="0" fontId="42" fillId="0" borderId="0" xfId="0" applyFont="1" applyAlignment="1">
      <alignment vertical="center" wrapText="1"/>
    </xf>
    <xf numFmtId="0" fontId="43" fillId="0" borderId="27" xfId="0" applyFont="1" applyBorder="1" applyAlignment="1">
      <alignment horizontal="center" vertical="center" wrapText="1"/>
    </xf>
    <xf numFmtId="0" fontId="45" fillId="0" borderId="27" xfId="0" applyFont="1" applyBorder="1" applyAlignment="1">
      <alignment vertical="center" wrapText="1"/>
    </xf>
    <xf numFmtId="9" fontId="45" fillId="0" borderId="27" xfId="0" applyNumberFormat="1" applyFont="1" applyBorder="1" applyAlignment="1">
      <alignment vertical="center" wrapText="1"/>
    </xf>
    <xf numFmtId="0" fontId="42" fillId="0" borderId="27" xfId="0" applyFont="1" applyBorder="1" applyAlignment="1">
      <alignment vertical="center" wrapText="1"/>
    </xf>
    <xf numFmtId="14" fontId="42" fillId="0" borderId="27" xfId="0" applyNumberFormat="1" applyFont="1" applyBorder="1" applyAlignment="1">
      <alignment vertical="center" wrapText="1"/>
    </xf>
    <xf numFmtId="9" fontId="45" fillId="0" borderId="1" xfId="0" applyNumberFormat="1" applyFont="1" applyBorder="1" applyAlignment="1">
      <alignment horizontal="center" vertical="center" wrapText="1"/>
    </xf>
    <xf numFmtId="0" fontId="45" fillId="0" borderId="1" xfId="0" applyFont="1" applyBorder="1" applyAlignment="1">
      <alignment vertical="center" wrapText="1"/>
    </xf>
    <xf numFmtId="0" fontId="48" fillId="0" borderId="1" xfId="0" applyFont="1" applyBorder="1" applyAlignment="1">
      <alignment horizontal="center" vertical="center" wrapText="1"/>
    </xf>
    <xf numFmtId="10" fontId="48" fillId="0" borderId="2" xfId="305" applyNumberFormat="1" applyFont="1" applyFill="1" applyBorder="1" applyAlignment="1">
      <alignment horizontal="center" vertical="center" wrapText="1"/>
    </xf>
    <xf numFmtId="0" fontId="4" fillId="0" borderId="1" xfId="0" applyFont="1" applyBorder="1" applyAlignment="1">
      <alignment horizontal="center" vertical="center" wrapText="1"/>
    </xf>
    <xf numFmtId="9" fontId="45" fillId="0" borderId="1" xfId="0" applyNumberFormat="1" applyFont="1" applyBorder="1" applyAlignment="1">
      <alignment vertical="center" wrapText="1"/>
    </xf>
    <xf numFmtId="14" fontId="42" fillId="0" borderId="1" xfId="0" applyNumberFormat="1" applyFont="1" applyBorder="1" applyAlignment="1">
      <alignment vertical="center" wrapText="1"/>
    </xf>
    <xf numFmtId="0" fontId="45" fillId="0" borderId="28" xfId="0" applyFont="1" applyBorder="1" applyAlignment="1">
      <alignment horizontal="center" vertical="center" wrapText="1"/>
    </xf>
    <xf numFmtId="0" fontId="42" fillId="0" borderId="1" xfId="0" applyFont="1" applyBorder="1" applyAlignment="1">
      <alignment horizontal="left" vertical="center" wrapText="1"/>
    </xf>
    <xf numFmtId="9" fontId="45" fillId="0" borderId="28" xfId="0" applyNumberFormat="1" applyFont="1" applyBorder="1" applyAlignment="1">
      <alignment horizontal="center" vertical="center" wrapText="1"/>
    </xf>
    <xf numFmtId="0" fontId="45" fillId="0" borderId="27" xfId="0" applyFont="1" applyBorder="1" applyAlignment="1">
      <alignment horizontal="center" vertical="center" wrapText="1"/>
    </xf>
    <xf numFmtId="0" fontId="50" fillId="0" borderId="1" xfId="0" applyFont="1" applyBorder="1" applyAlignment="1">
      <alignment horizontal="center" vertical="center" wrapText="1"/>
    </xf>
    <xf numFmtId="0" fontId="13" fillId="0" borderId="8" xfId="0" applyFont="1" applyBorder="1" applyAlignment="1">
      <alignment vertical="center" wrapText="1"/>
    </xf>
    <xf numFmtId="0" fontId="13" fillId="0" borderId="10" xfId="0" applyFont="1" applyBorder="1" applyAlignment="1">
      <alignment vertical="center" wrapText="1"/>
    </xf>
    <xf numFmtId="0" fontId="13" fillId="0" borderId="38" xfId="0" applyFont="1" applyBorder="1" applyAlignment="1">
      <alignment vertical="center" wrapText="1"/>
    </xf>
    <xf numFmtId="1" fontId="42" fillId="0" borderId="0" xfId="0" applyNumberFormat="1" applyFont="1" applyAlignment="1">
      <alignment vertical="center" wrapText="1"/>
    </xf>
    <xf numFmtId="0" fontId="45" fillId="0" borderId="1" xfId="304" applyFont="1" applyBorder="1" applyAlignment="1">
      <alignment vertical="center" wrapText="1"/>
    </xf>
    <xf numFmtId="9" fontId="42" fillId="0" borderId="28" xfId="0" applyNumberFormat="1" applyFont="1" applyBorder="1" applyAlignment="1">
      <alignment horizontal="center" vertical="center" wrapText="1"/>
    </xf>
    <xf numFmtId="2" fontId="46" fillId="0" borderId="1" xfId="0" applyNumberFormat="1" applyFont="1" applyBorder="1" applyAlignment="1">
      <alignment horizontal="center" vertical="center" wrapText="1"/>
    </xf>
    <xf numFmtId="2" fontId="48" fillId="0" borderId="1" xfId="0" applyNumberFormat="1" applyFont="1" applyBorder="1" applyAlignment="1">
      <alignment horizontal="center" vertical="center" wrapText="1"/>
    </xf>
    <xf numFmtId="0" fontId="45" fillId="0" borderId="1" xfId="304" applyFont="1" applyBorder="1" applyAlignment="1">
      <alignment horizontal="left" vertical="center" wrapText="1"/>
    </xf>
    <xf numFmtId="1" fontId="48" fillId="0" borderId="1" xfId="2" applyNumberFormat="1" applyFont="1" applyFill="1" applyBorder="1" applyAlignment="1">
      <alignment horizontal="center" vertical="center" wrapText="1"/>
    </xf>
    <xf numFmtId="2" fontId="48" fillId="0" borderId="1" xfId="2" applyNumberFormat="1" applyFont="1" applyFill="1" applyBorder="1" applyAlignment="1">
      <alignment horizontal="center" vertical="center" wrapText="1"/>
    </xf>
    <xf numFmtId="169" fontId="42" fillId="0" borderId="1" xfId="2" applyNumberFormat="1" applyFont="1" applyFill="1" applyBorder="1" applyAlignment="1">
      <alignment horizontal="center" vertical="center" wrapText="1"/>
    </xf>
    <xf numFmtId="0" fontId="42" fillId="0" borderId="29" xfId="0" applyFont="1" applyBorder="1" applyAlignment="1">
      <alignment horizontal="left" vertical="center" wrapText="1"/>
    </xf>
    <xf numFmtId="14" fontId="42" fillId="0" borderId="1" xfId="0" applyNumberFormat="1" applyFont="1" applyBorder="1" applyAlignment="1">
      <alignment horizontal="center" vertical="center" wrapText="1"/>
    </xf>
    <xf numFmtId="10" fontId="42" fillId="0" borderId="27" xfId="305" applyNumberFormat="1" applyFont="1" applyFill="1" applyBorder="1" applyAlignment="1">
      <alignment horizontal="center" vertical="center" wrapText="1"/>
    </xf>
    <xf numFmtId="0" fontId="45" fillId="0" borderId="0" xfId="0" applyFont="1" applyAlignment="1">
      <alignment horizontal="center" vertical="center" wrapText="1"/>
    </xf>
    <xf numFmtId="9" fontId="42" fillId="0" borderId="0" xfId="0" applyNumberFormat="1" applyFont="1" applyAlignment="1">
      <alignment horizontal="center" vertical="center" wrapText="1"/>
    </xf>
    <xf numFmtId="0" fontId="46" fillId="0" borderId="0" xfId="0" applyFont="1" applyAlignment="1">
      <alignment horizontal="center" vertical="center" wrapText="1"/>
    </xf>
    <xf numFmtId="10" fontId="46" fillId="0" borderId="0" xfId="305" applyNumberFormat="1" applyFont="1" applyFill="1" applyAlignment="1">
      <alignment horizontal="center" vertical="center" wrapText="1"/>
    </xf>
    <xf numFmtId="10" fontId="47" fillId="0" borderId="1" xfId="0" applyNumberFormat="1" applyFont="1" applyBorder="1" applyAlignment="1">
      <alignment horizontal="center" vertical="center" wrapText="1"/>
    </xf>
    <xf numFmtId="10" fontId="55" fillId="0" borderId="1" xfId="0" applyNumberFormat="1" applyFont="1" applyBorder="1" applyAlignment="1">
      <alignment horizontal="center" vertical="center" wrapText="1"/>
    </xf>
    <xf numFmtId="2" fontId="42" fillId="40" borderId="1" xfId="2" applyNumberFormat="1" applyFont="1" applyFill="1" applyBorder="1" applyAlignment="1">
      <alignment horizontal="center" vertical="center" wrapText="1"/>
    </xf>
    <xf numFmtId="10" fontId="56" fillId="0" borderId="1" xfId="305" applyNumberFormat="1" applyFont="1" applyFill="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vertical="center"/>
    </xf>
    <xf numFmtId="0" fontId="0" fillId="0" borderId="1" xfId="0" applyBorder="1"/>
    <xf numFmtId="0" fontId="59" fillId="2" borderId="1" xfId="0" applyFont="1" applyFill="1" applyBorder="1" applyAlignment="1">
      <alignment horizontal="center" vertical="center" wrapText="1"/>
    </xf>
    <xf numFmtId="10" fontId="47" fillId="0" borderId="2" xfId="0" applyNumberFormat="1" applyFont="1" applyBorder="1" applyAlignment="1">
      <alignment horizontal="center" vertical="center" wrapText="1"/>
    </xf>
    <xf numFmtId="10" fontId="42" fillId="0" borderId="1" xfId="0" applyNumberFormat="1" applyFont="1" applyBorder="1" applyAlignment="1">
      <alignment horizontal="center" vertical="center" wrapText="1"/>
    </xf>
    <xf numFmtId="10" fontId="46" fillId="0" borderId="0" xfId="0" applyNumberFormat="1" applyFont="1" applyAlignment="1">
      <alignment horizontal="center" vertical="center" wrapText="1"/>
    </xf>
    <xf numFmtId="0" fontId="59" fillId="0" borderId="1" xfId="0" applyFont="1" applyBorder="1" applyAlignment="1">
      <alignment horizontal="center" vertical="center" wrapText="1"/>
    </xf>
    <xf numFmtId="1" fontId="56" fillId="0" borderId="1" xfId="2" applyNumberFormat="1" applyFont="1" applyFill="1" applyBorder="1" applyAlignment="1">
      <alignment horizontal="center" vertical="center" wrapText="1"/>
    </xf>
    <xf numFmtId="0" fontId="58" fillId="0" borderId="1" xfId="0" applyFont="1" applyBorder="1" applyAlignment="1">
      <alignment horizontal="center" vertical="center" wrapText="1"/>
    </xf>
    <xf numFmtId="2" fontId="42" fillId="0" borderId="1" xfId="0" applyNumberFormat="1" applyFont="1" applyBorder="1" applyAlignment="1">
      <alignment horizontal="center" vertical="center" wrapText="1"/>
    </xf>
    <xf numFmtId="0" fontId="39" fillId="0" borderId="1" xfId="1" applyFont="1" applyBorder="1" applyAlignment="1">
      <alignment horizontal="left" vertical="center"/>
    </xf>
    <xf numFmtId="0" fontId="60" fillId="0" borderId="0" xfId="0" applyFont="1"/>
    <xf numFmtId="0" fontId="39" fillId="0" borderId="1" xfId="1" applyFont="1" applyBorder="1" applyAlignment="1">
      <alignment vertical="center"/>
    </xf>
    <xf numFmtId="0" fontId="60" fillId="0" borderId="1" xfId="0" applyFont="1" applyBorder="1"/>
    <xf numFmtId="0" fontId="39" fillId="0" borderId="0" xfId="0" applyFont="1" applyAlignment="1">
      <alignment horizontal="center" vertical="center"/>
    </xf>
    <xf numFmtId="0" fontId="53" fillId="0" borderId="0" xfId="0" applyFont="1" applyAlignment="1">
      <alignment horizontal="center" vertical="center"/>
    </xf>
    <xf numFmtId="0" fontId="61" fillId="0" borderId="1" xfId="0" applyFont="1" applyBorder="1" applyAlignment="1">
      <alignment horizontal="center" vertical="center" wrapText="1"/>
    </xf>
    <xf numFmtId="0" fontId="58" fillId="39" borderId="1" xfId="0" applyFont="1" applyFill="1" applyBorder="1" applyAlignment="1">
      <alignment horizontal="center" vertical="center" wrapText="1"/>
    </xf>
    <xf numFmtId="0" fontId="58" fillId="0" borderId="27" xfId="0" applyFont="1" applyBorder="1" applyAlignment="1">
      <alignment horizontal="center" vertical="center" wrapText="1"/>
    </xf>
    <xf numFmtId="0" fontId="62" fillId="0" borderId="1" xfId="0" applyFont="1" applyBorder="1" applyAlignment="1">
      <alignment horizontal="center" vertical="center" wrapText="1"/>
    </xf>
    <xf numFmtId="0" fontId="58" fillId="0" borderId="30" xfId="0" applyFont="1" applyBorder="1" applyAlignment="1">
      <alignment horizontal="center" vertical="center" wrapText="1"/>
    </xf>
    <xf numFmtId="0" fontId="61" fillId="0" borderId="27" xfId="0" applyFont="1" applyBorder="1" applyAlignment="1">
      <alignment horizontal="center" vertical="center" wrapText="1"/>
    </xf>
    <xf numFmtId="168" fontId="58" fillId="0" borderId="1" xfId="0" applyNumberFormat="1" applyFont="1" applyBorder="1" applyAlignment="1">
      <alignment horizontal="center" vertical="center" wrapText="1"/>
    </xf>
    <xf numFmtId="44" fontId="61" fillId="0" borderId="1" xfId="303" applyFont="1" applyFill="1" applyBorder="1" applyAlignment="1">
      <alignment horizontal="center" vertical="center" wrapText="1"/>
    </xf>
    <xf numFmtId="0" fontId="60" fillId="0" borderId="0" xfId="0" applyFont="1" applyAlignment="1">
      <alignment horizontal="center" vertical="center"/>
    </xf>
    <xf numFmtId="0" fontId="53" fillId="2" borderId="1" xfId="0" applyFont="1" applyFill="1" applyBorder="1" applyAlignment="1">
      <alignment horizontal="center" vertical="center" wrapText="1"/>
    </xf>
    <xf numFmtId="0" fontId="60" fillId="0" borderId="7" xfId="0" applyFont="1" applyBorder="1" applyAlignment="1">
      <alignment horizontal="center" vertical="center" wrapText="1"/>
    </xf>
    <xf numFmtId="0" fontId="52" fillId="0" borderId="1" xfId="0" applyFont="1" applyBorder="1" applyAlignment="1">
      <alignment horizontal="center" vertical="center"/>
    </xf>
    <xf numFmtId="0" fontId="64" fillId="0" borderId="1" xfId="0" applyFont="1" applyBorder="1" applyAlignment="1">
      <alignment horizontal="center" vertical="center" wrapText="1"/>
    </xf>
    <xf numFmtId="14" fontId="52" fillId="2" borderId="1" xfId="0" applyNumberFormat="1" applyFont="1" applyFill="1" applyBorder="1" applyAlignment="1">
      <alignment horizontal="center" vertical="center" wrapText="1"/>
    </xf>
    <xf numFmtId="0" fontId="52" fillId="2" borderId="1" xfId="0" applyFont="1" applyFill="1" applyBorder="1" applyAlignment="1">
      <alignment horizontal="center" vertical="center" wrapText="1"/>
    </xf>
    <xf numFmtId="44" fontId="52" fillId="0" borderId="1" xfId="303" applyFont="1" applyFill="1" applyBorder="1" applyAlignment="1">
      <alignment horizontal="center" vertical="center" wrapText="1"/>
    </xf>
    <xf numFmtId="0" fontId="60" fillId="0" borderId="30" xfId="0" applyFont="1" applyBorder="1" applyAlignment="1">
      <alignment horizontal="center" vertical="center" wrapText="1"/>
    </xf>
    <xf numFmtId="0" fontId="60" fillId="0" borderId="1" xfId="0" applyFont="1" applyBorder="1" applyAlignment="1">
      <alignment horizontal="center" vertical="center" wrapText="1"/>
    </xf>
    <xf numFmtId="0" fontId="65" fillId="0" borderId="1" xfId="0" applyFont="1" applyBorder="1" applyAlignment="1">
      <alignment horizontal="center" vertical="center"/>
    </xf>
    <xf numFmtId="0" fontId="65" fillId="0" borderId="27" xfId="0" applyFont="1" applyBorder="1" applyAlignment="1">
      <alignment horizontal="center" vertical="center"/>
    </xf>
    <xf numFmtId="0" fontId="65" fillId="0" borderId="1" xfId="0" applyFont="1" applyBorder="1" applyAlignment="1">
      <alignment horizontal="center" vertical="center" wrapText="1"/>
    </xf>
    <xf numFmtId="168" fontId="65" fillId="0" borderId="1" xfId="0" applyNumberFormat="1" applyFont="1" applyBorder="1" applyAlignment="1">
      <alignment horizontal="center" vertical="center"/>
    </xf>
    <xf numFmtId="44" fontId="65" fillId="0" borderId="1" xfId="303" applyFont="1" applyFill="1" applyBorder="1" applyAlignment="1">
      <alignment horizontal="center" vertical="center"/>
    </xf>
    <xf numFmtId="168" fontId="65" fillId="0" borderId="1" xfId="303" applyNumberFormat="1" applyFont="1" applyFill="1" applyBorder="1" applyAlignment="1">
      <alignment horizontal="center" vertical="center"/>
    </xf>
    <xf numFmtId="8" fontId="65" fillId="0" borderId="1" xfId="0" applyNumberFormat="1" applyFont="1" applyBorder="1" applyAlignment="1">
      <alignment horizontal="center" vertical="center"/>
    </xf>
    <xf numFmtId="0" fontId="65" fillId="0" borderId="0" xfId="0" applyFont="1" applyAlignment="1">
      <alignment horizontal="center" vertical="center"/>
    </xf>
    <xf numFmtId="0" fontId="60" fillId="0" borderId="29" xfId="0" applyFont="1" applyBorder="1" applyAlignment="1">
      <alignment horizontal="center" vertical="center" wrapText="1"/>
    </xf>
    <xf numFmtId="0" fontId="63" fillId="0" borderId="29" xfId="0" applyFont="1" applyBorder="1" applyAlignment="1">
      <alignment horizontal="center" vertical="center" wrapText="1"/>
    </xf>
    <xf numFmtId="0" fontId="64" fillId="0" borderId="29" xfId="0" applyFont="1" applyBorder="1" applyAlignment="1">
      <alignment horizontal="center" vertical="center" wrapText="1"/>
    </xf>
    <xf numFmtId="14" fontId="52" fillId="40" borderId="1" xfId="0" applyNumberFormat="1" applyFont="1" applyFill="1" applyBorder="1" applyAlignment="1">
      <alignment horizontal="center" vertical="center" wrapText="1"/>
    </xf>
    <xf numFmtId="44" fontId="52" fillId="0" borderId="1" xfId="303" applyFont="1" applyFill="1" applyBorder="1" applyAlignment="1">
      <alignment horizontal="center" vertical="center"/>
    </xf>
    <xf numFmtId="0" fontId="60" fillId="0" borderId="1" xfId="0" applyFont="1" applyBorder="1" applyAlignment="1">
      <alignment horizontal="center" vertical="center"/>
    </xf>
    <xf numFmtId="0" fontId="63" fillId="0" borderId="1" xfId="0" applyFont="1" applyBorder="1" applyAlignment="1">
      <alignment horizontal="center" vertical="center" wrapText="1"/>
    </xf>
    <xf numFmtId="14" fontId="52"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63" fillId="0" borderId="28" xfId="0" applyFont="1" applyBorder="1" applyAlignment="1">
      <alignment horizontal="center" vertical="center" wrapText="1"/>
    </xf>
    <xf numFmtId="0" fontId="60" fillId="0" borderId="27" xfId="0" applyFont="1" applyBorder="1" applyAlignment="1">
      <alignment horizontal="center" vertical="center" wrapText="1"/>
    </xf>
    <xf numFmtId="0" fontId="63" fillId="0" borderId="27" xfId="0" applyFont="1" applyBorder="1" applyAlignment="1">
      <alignment horizontal="center" vertical="center" wrapText="1"/>
    </xf>
    <xf numFmtId="0" fontId="64" fillId="0" borderId="27" xfId="0" applyFont="1" applyBorder="1" applyAlignment="1">
      <alignment horizontal="center" vertical="center" wrapText="1"/>
    </xf>
    <xf numFmtId="0" fontId="66" fillId="0" borderId="1" xfId="0" applyFont="1" applyBorder="1" applyAlignment="1">
      <alignment horizontal="center" vertical="center"/>
    </xf>
    <xf numFmtId="0" fontId="66" fillId="0" borderId="1" xfId="0" applyFont="1" applyBorder="1" applyAlignment="1">
      <alignment horizontal="center" vertical="center" wrapText="1"/>
    </xf>
    <xf numFmtId="168" fontId="66" fillId="0" borderId="1" xfId="0" applyNumberFormat="1" applyFont="1" applyBorder="1" applyAlignment="1">
      <alignment horizontal="center" vertical="center"/>
    </xf>
    <xf numFmtId="44" fontId="65" fillId="0" borderId="1" xfId="0" applyNumberFormat="1" applyFont="1" applyBorder="1" applyAlignment="1">
      <alignment horizontal="center" vertical="center" wrapText="1"/>
    </xf>
    <xf numFmtId="44" fontId="65" fillId="0" borderId="1" xfId="303" applyFont="1" applyFill="1" applyBorder="1" applyAlignment="1">
      <alignment horizontal="center" vertical="center" wrapText="1"/>
    </xf>
    <xf numFmtId="0" fontId="65" fillId="0" borderId="29" xfId="0" applyFont="1" applyBorder="1" applyAlignment="1">
      <alignment horizontal="center" vertical="center" wrapText="1"/>
    </xf>
    <xf numFmtId="0" fontId="66" fillId="0" borderId="0" xfId="0" applyFont="1" applyAlignment="1">
      <alignment horizontal="center" vertical="center"/>
    </xf>
    <xf numFmtId="9" fontId="60" fillId="0" borderId="29" xfId="0" applyNumberFormat="1" applyFont="1" applyBorder="1" applyAlignment="1">
      <alignment vertical="center" wrapText="1"/>
    </xf>
    <xf numFmtId="0" fontId="60" fillId="0" borderId="29" xfId="0" applyFont="1" applyBorder="1" applyAlignment="1">
      <alignment vertical="center" wrapText="1"/>
    </xf>
    <xf numFmtId="1" fontId="60" fillId="0" borderId="29" xfId="0" applyNumberFormat="1" applyFont="1" applyBorder="1" applyAlignment="1">
      <alignment vertical="center" wrapText="1"/>
    </xf>
    <xf numFmtId="9" fontId="60" fillId="0" borderId="29" xfId="0" applyNumberFormat="1" applyFont="1" applyBorder="1" applyAlignment="1">
      <alignment horizontal="center" vertical="center"/>
    </xf>
    <xf numFmtId="0" fontId="60" fillId="0" borderId="28" xfId="0" applyFont="1" applyBorder="1" applyAlignment="1">
      <alignment vertical="center" wrapText="1"/>
    </xf>
    <xf numFmtId="1" fontId="60" fillId="0" borderId="29" xfId="0" applyNumberFormat="1" applyFont="1" applyBorder="1" applyAlignment="1">
      <alignment horizontal="center" vertical="center"/>
    </xf>
    <xf numFmtId="0" fontId="60" fillId="0" borderId="29" xfId="0" applyFont="1" applyBorder="1" applyAlignment="1">
      <alignment horizontal="center" vertical="center"/>
    </xf>
    <xf numFmtId="0" fontId="66" fillId="0" borderId="29" xfId="0" applyFont="1" applyBorder="1" applyAlignment="1">
      <alignment horizontal="center" vertical="center"/>
    </xf>
    <xf numFmtId="14" fontId="53" fillId="0" borderId="1" xfId="0" applyNumberFormat="1" applyFont="1" applyBorder="1" applyAlignment="1">
      <alignment horizontal="center" vertical="center"/>
    </xf>
    <xf numFmtId="0" fontId="53" fillId="0" borderId="1" xfId="0" applyFont="1" applyBorder="1" applyAlignment="1">
      <alignment horizontal="center" vertical="center"/>
    </xf>
    <xf numFmtId="0" fontId="60" fillId="0" borderId="29" xfId="0" applyFont="1" applyBorder="1" applyAlignment="1">
      <alignment vertical="center"/>
    </xf>
    <xf numFmtId="44" fontId="59" fillId="0" borderId="1" xfId="303" applyFont="1" applyFill="1" applyBorder="1" applyAlignment="1">
      <alignment horizontal="center" vertical="center"/>
    </xf>
    <xf numFmtId="44" fontId="67" fillId="0" borderId="1" xfId="303" applyFont="1" applyFill="1" applyBorder="1" applyAlignment="1">
      <alignment horizontal="center" vertical="center"/>
    </xf>
    <xf numFmtId="9" fontId="60" fillId="0" borderId="1" xfId="0" applyNumberFormat="1" applyFont="1" applyBorder="1" applyAlignment="1">
      <alignment vertical="center" wrapText="1"/>
    </xf>
    <xf numFmtId="0" fontId="60" fillId="0" borderId="1" xfId="0" applyFont="1" applyBorder="1" applyAlignment="1">
      <alignment vertical="center" wrapText="1"/>
    </xf>
    <xf numFmtId="9" fontId="60" fillId="0" borderId="1" xfId="0" applyNumberFormat="1" applyFont="1" applyBorder="1" applyAlignment="1">
      <alignment horizontal="center" vertical="center"/>
    </xf>
    <xf numFmtId="1" fontId="60" fillId="0" borderId="1" xfId="0" applyNumberFormat="1" applyFont="1" applyBorder="1" applyAlignment="1">
      <alignment horizontal="center" vertical="center"/>
    </xf>
    <xf numFmtId="14" fontId="53" fillId="2" borderId="1" xfId="0" applyNumberFormat="1" applyFont="1" applyFill="1" applyBorder="1" applyAlignment="1">
      <alignment horizontal="center" vertical="center"/>
    </xf>
    <xf numFmtId="0" fontId="60" fillId="0" borderId="28" xfId="0" applyFont="1" applyBorder="1" applyAlignment="1">
      <alignment horizontal="center" vertical="center" wrapText="1"/>
    </xf>
    <xf numFmtId="44" fontId="66" fillId="0" borderId="28" xfId="303" applyFont="1" applyFill="1" applyBorder="1" applyAlignment="1">
      <alignment horizontal="center" vertical="center"/>
    </xf>
    <xf numFmtId="0" fontId="60" fillId="0" borderId="28" xfId="0" applyFont="1" applyBorder="1" applyAlignment="1">
      <alignment horizontal="center" vertical="center"/>
    </xf>
    <xf numFmtId="9" fontId="60" fillId="0" borderId="1" xfId="305" applyFont="1" applyFill="1" applyBorder="1" applyAlignment="1">
      <alignment horizontal="center" vertical="center" wrapText="1"/>
    </xf>
    <xf numFmtId="44" fontId="65" fillId="0" borderId="1" xfId="0" applyNumberFormat="1" applyFont="1" applyBorder="1" applyAlignment="1">
      <alignment horizontal="center" vertical="center"/>
    </xf>
    <xf numFmtId="10" fontId="65" fillId="0" borderId="1" xfId="305" applyNumberFormat="1" applyFont="1" applyFill="1" applyBorder="1" applyAlignment="1">
      <alignment horizontal="center" vertical="center"/>
    </xf>
    <xf numFmtId="9" fontId="65" fillId="0" borderId="1" xfId="305" applyFont="1" applyFill="1" applyBorder="1" applyAlignment="1">
      <alignment horizontal="center" vertical="center"/>
    </xf>
    <xf numFmtId="9" fontId="66" fillId="0" borderId="1" xfId="305" applyFont="1" applyFill="1" applyBorder="1" applyAlignment="1">
      <alignment horizontal="center" vertical="center"/>
    </xf>
    <xf numFmtId="9" fontId="66" fillId="0" borderId="1" xfId="0" applyNumberFormat="1" applyFont="1" applyBorder="1" applyAlignment="1">
      <alignment horizontal="center" vertical="center"/>
    </xf>
    <xf numFmtId="1" fontId="60" fillId="0" borderId="28" xfId="0" applyNumberFormat="1" applyFont="1" applyBorder="1" applyAlignment="1">
      <alignment vertical="center" wrapText="1"/>
    </xf>
    <xf numFmtId="9" fontId="60" fillId="0" borderId="29" xfId="0" applyNumberFormat="1" applyFont="1" applyBorder="1" applyAlignment="1">
      <alignment vertical="center"/>
    </xf>
    <xf numFmtId="0" fontId="60" fillId="0" borderId="1" xfId="0" applyFont="1" applyBorder="1" applyAlignment="1">
      <alignment vertical="center"/>
    </xf>
    <xf numFmtId="44" fontId="53" fillId="0" borderId="1" xfId="303" applyFont="1" applyFill="1" applyBorder="1" applyAlignment="1">
      <alignment horizontal="center" vertical="center"/>
    </xf>
    <xf numFmtId="1" fontId="60" fillId="0" borderId="1" xfId="0" applyNumberFormat="1" applyFont="1" applyBorder="1" applyAlignment="1">
      <alignment vertical="center" wrapText="1"/>
    </xf>
    <xf numFmtId="9" fontId="60" fillId="0" borderId="28" xfId="0" applyNumberFormat="1" applyFont="1" applyBorder="1" applyAlignment="1">
      <alignment vertical="center"/>
    </xf>
    <xf numFmtId="9" fontId="60" fillId="0" borderId="1" xfId="0" applyNumberFormat="1" applyFont="1" applyBorder="1" applyAlignment="1">
      <alignment vertical="center"/>
    </xf>
    <xf numFmtId="167" fontId="65" fillId="0" borderId="1" xfId="0" applyNumberFormat="1" applyFont="1" applyBorder="1" applyAlignment="1">
      <alignment horizontal="center" vertical="center"/>
    </xf>
    <xf numFmtId="9" fontId="60" fillId="0" borderId="1" xfId="0" applyNumberFormat="1" applyFont="1" applyBorder="1" applyAlignment="1">
      <alignment horizontal="center" vertical="center" wrapText="1"/>
    </xf>
    <xf numFmtId="1" fontId="60" fillId="0" borderId="1" xfId="0" applyNumberFormat="1" applyFont="1" applyBorder="1" applyAlignment="1">
      <alignment horizontal="center" vertical="center" wrapText="1"/>
    </xf>
    <xf numFmtId="1" fontId="60" fillId="0" borderId="1" xfId="2" applyNumberFormat="1" applyFont="1" applyFill="1" applyBorder="1" applyAlignment="1">
      <alignment horizontal="center" vertical="center"/>
    </xf>
    <xf numFmtId="14" fontId="60" fillId="0" borderId="1" xfId="0" applyNumberFormat="1" applyFont="1" applyBorder="1" applyAlignment="1">
      <alignment horizontal="center" vertical="center"/>
    </xf>
    <xf numFmtId="9" fontId="65" fillId="0" borderId="1" xfId="0" applyNumberFormat="1" applyFont="1" applyBorder="1" applyAlignment="1">
      <alignment horizontal="center" vertical="center"/>
    </xf>
    <xf numFmtId="0" fontId="63" fillId="39" borderId="1" xfId="304" applyFont="1" applyFill="1" applyBorder="1" applyAlignment="1">
      <alignment horizontal="center" vertical="center" wrapText="1"/>
    </xf>
    <xf numFmtId="2" fontId="60" fillId="0" borderId="1" xfId="0" applyNumberFormat="1" applyFont="1" applyBorder="1" applyAlignment="1">
      <alignment horizontal="center" vertical="center"/>
    </xf>
    <xf numFmtId="14" fontId="60" fillId="0" borderId="27" xfId="0" applyNumberFormat="1" applyFont="1" applyBorder="1" applyAlignment="1">
      <alignment horizontal="center" vertical="center"/>
    </xf>
    <xf numFmtId="0" fontId="60" fillId="0" borderId="1" xfId="0" applyFont="1" applyBorder="1" applyAlignment="1" applyProtection="1">
      <alignment horizontal="center" vertical="center" wrapText="1"/>
      <protection locked="0"/>
    </xf>
    <xf numFmtId="44" fontId="60" fillId="0" borderId="1" xfId="303" applyFont="1" applyFill="1" applyBorder="1" applyAlignment="1">
      <alignment horizontal="center" vertical="center"/>
    </xf>
    <xf numFmtId="0" fontId="68" fillId="0" borderId="1" xfId="0" applyFont="1" applyBorder="1" applyAlignment="1">
      <alignment horizontal="center" vertical="center" wrapText="1"/>
    </xf>
    <xf numFmtId="0" fontId="67" fillId="0" borderId="1" xfId="0" applyFont="1" applyBorder="1" applyAlignment="1">
      <alignment horizontal="center" vertical="center"/>
    </xf>
    <xf numFmtId="14" fontId="59" fillId="2" borderId="1" xfId="0" applyNumberFormat="1" applyFont="1" applyFill="1" applyBorder="1" applyAlignment="1">
      <alignment horizontal="center" vertical="center"/>
    </xf>
    <xf numFmtId="0" fontId="59" fillId="0" borderId="1" xfId="0" applyFont="1" applyBorder="1" applyAlignment="1">
      <alignment horizontal="center" vertical="center"/>
    </xf>
    <xf numFmtId="49" fontId="60" fillId="0" borderId="1" xfId="5" applyFont="1" applyFill="1" applyBorder="1" applyAlignment="1" applyProtection="1">
      <alignment horizontal="center" vertical="center" wrapText="1"/>
      <protection locked="0"/>
    </xf>
    <xf numFmtId="0" fontId="69" fillId="0" borderId="1" xfId="0" applyFont="1" applyBorder="1" applyAlignment="1">
      <alignment horizontal="center" vertical="center"/>
    </xf>
    <xf numFmtId="0" fontId="58" fillId="0" borderId="1" xfId="0" applyFont="1" applyBorder="1" applyAlignment="1">
      <alignment horizontal="center" vertical="center"/>
    </xf>
    <xf numFmtId="0" fontId="53" fillId="2" borderId="1" xfId="0" applyFont="1" applyFill="1" applyBorder="1" applyAlignment="1">
      <alignment horizontal="center" vertical="center"/>
    </xf>
    <xf numFmtId="9" fontId="60" fillId="0" borderId="1" xfId="305" applyFont="1" applyFill="1" applyBorder="1" applyAlignment="1">
      <alignment horizontal="center" vertical="center"/>
    </xf>
    <xf numFmtId="0" fontId="53" fillId="0" borderId="1" xfId="0" applyFont="1" applyBorder="1" applyAlignment="1">
      <alignment horizontal="center" vertical="center" wrapText="1"/>
    </xf>
    <xf numFmtId="0" fontId="60" fillId="39" borderId="0" xfId="0" applyFont="1" applyFill="1" applyAlignment="1">
      <alignment horizontal="center" vertical="center"/>
    </xf>
    <xf numFmtId="1" fontId="65" fillId="0" borderId="0" xfId="0" applyNumberFormat="1" applyFont="1" applyAlignment="1">
      <alignment horizontal="center" vertical="center"/>
    </xf>
    <xf numFmtId="1" fontId="65" fillId="0" borderId="0" xfId="0" applyNumberFormat="1" applyFont="1" applyAlignment="1">
      <alignment horizontal="center" vertical="center" wrapText="1"/>
    </xf>
    <xf numFmtId="44" fontId="58" fillId="0" borderId="0" xfId="0" applyNumberFormat="1" applyFont="1" applyAlignment="1">
      <alignment horizontal="center" vertical="center"/>
    </xf>
    <xf numFmtId="8" fontId="58" fillId="0" borderId="0" xfId="0" applyNumberFormat="1" applyFont="1" applyAlignment="1">
      <alignment horizontal="center" vertical="center"/>
    </xf>
    <xf numFmtId="0" fontId="60" fillId="0" borderId="0" xfId="0" applyFont="1" applyAlignment="1">
      <alignment horizontal="center" vertical="center" wrapText="1"/>
    </xf>
    <xf numFmtId="44" fontId="60" fillId="0" borderId="0" xfId="303" applyFont="1" applyFill="1" applyAlignment="1">
      <alignment horizontal="center" vertical="center"/>
    </xf>
    <xf numFmtId="0" fontId="70" fillId="0" borderId="1" xfId="0" applyFont="1" applyBorder="1" applyAlignment="1">
      <alignment horizontal="center" vertical="center" wrapText="1"/>
    </xf>
    <xf numFmtId="44" fontId="65" fillId="0" borderId="35" xfId="303" applyFont="1" applyFill="1" applyBorder="1" applyAlignment="1">
      <alignment horizontal="center" vertical="center"/>
    </xf>
    <xf numFmtId="6" fontId="65" fillId="0" borderId="37" xfId="0" applyNumberFormat="1" applyFont="1" applyBorder="1" applyAlignment="1">
      <alignment horizontal="center" vertical="center"/>
    </xf>
    <xf numFmtId="10" fontId="65" fillId="0" borderId="37" xfId="305" applyNumberFormat="1" applyFont="1" applyFill="1" applyBorder="1" applyAlignment="1">
      <alignment horizontal="center" vertical="center"/>
    </xf>
    <xf numFmtId="44" fontId="60" fillId="0" borderId="0" xfId="0" applyNumberFormat="1" applyFont="1" applyAlignment="1">
      <alignment horizontal="center" vertical="center"/>
    </xf>
    <xf numFmtId="0" fontId="43" fillId="4" borderId="0" xfId="0" applyFont="1" applyFill="1" applyAlignment="1">
      <alignment horizontal="center" vertical="center" wrapText="1"/>
    </xf>
    <xf numFmtId="0" fontId="43" fillId="4" borderId="1" xfId="0" applyFont="1" applyFill="1" applyBorder="1" applyAlignment="1">
      <alignment horizontal="center" vertical="center" wrapText="1"/>
    </xf>
    <xf numFmtId="0" fontId="45" fillId="4" borderId="1" xfId="0" applyFont="1" applyFill="1" applyBorder="1" applyAlignment="1">
      <alignment horizontal="center" vertical="center" wrapText="1"/>
    </xf>
    <xf numFmtId="1" fontId="42" fillId="4" borderId="1" xfId="2" applyNumberFormat="1" applyFont="1" applyFill="1" applyBorder="1" applyAlignment="1">
      <alignment horizontal="center" vertical="center" wrapText="1"/>
    </xf>
    <xf numFmtId="2" fontId="42" fillId="4" borderId="1" xfId="2" applyNumberFormat="1" applyFont="1" applyFill="1" applyBorder="1" applyAlignment="1">
      <alignment horizontal="center" vertical="center" wrapText="1"/>
    </xf>
    <xf numFmtId="169" fontId="42" fillId="4" borderId="1" xfId="2" applyNumberFormat="1" applyFont="1" applyFill="1" applyBorder="1" applyAlignment="1">
      <alignment horizontal="center" vertical="center" wrapText="1"/>
    </xf>
    <xf numFmtId="0" fontId="46" fillId="4" borderId="0" xfId="0" applyFont="1" applyFill="1" applyAlignment="1">
      <alignment horizontal="center" vertical="center" wrapText="1"/>
    </xf>
    <xf numFmtId="0" fontId="43" fillId="40" borderId="0" xfId="0" applyFont="1" applyFill="1" applyAlignment="1">
      <alignment horizontal="center" vertical="center" wrapText="1"/>
    </xf>
    <xf numFmtId="0" fontId="43" fillId="40" borderId="1" xfId="0" applyFont="1" applyFill="1" applyBorder="1" applyAlignment="1">
      <alignment horizontal="center" vertical="center" wrapText="1"/>
    </xf>
    <xf numFmtId="0" fontId="42" fillId="40" borderId="1" xfId="0" applyFont="1" applyFill="1" applyBorder="1" applyAlignment="1">
      <alignment horizontal="center" vertical="center" wrapText="1"/>
    </xf>
    <xf numFmtId="0" fontId="46" fillId="40" borderId="1" xfId="0" applyFont="1" applyFill="1" applyBorder="1" applyAlignment="1">
      <alignment horizontal="center" vertical="center" wrapText="1"/>
    </xf>
    <xf numFmtId="2" fontId="46" fillId="40" borderId="1" xfId="0" applyNumberFormat="1" applyFont="1" applyFill="1" applyBorder="1" applyAlignment="1">
      <alignment horizontal="center" vertical="center" wrapText="1"/>
    </xf>
    <xf numFmtId="0" fontId="46" fillId="40" borderId="0" xfId="0" applyFont="1" applyFill="1" applyAlignment="1">
      <alignment horizontal="center" vertical="center" wrapText="1"/>
    </xf>
    <xf numFmtId="3" fontId="42" fillId="4" borderId="1" xfId="2" applyNumberFormat="1" applyFont="1" applyFill="1" applyBorder="1" applyAlignment="1">
      <alignment horizontal="center" vertical="center" wrapText="1"/>
    </xf>
    <xf numFmtId="3" fontId="42" fillId="0" borderId="1" xfId="2" applyNumberFormat="1" applyFont="1" applyFill="1" applyBorder="1" applyAlignment="1">
      <alignment horizontal="center" vertical="center" wrapText="1"/>
    </xf>
    <xf numFmtId="3" fontId="46" fillId="0" borderId="1" xfId="0" applyNumberFormat="1" applyFont="1" applyBorder="1" applyAlignment="1">
      <alignment horizontal="center" vertical="center" wrapText="1"/>
    </xf>
    <xf numFmtId="3" fontId="42" fillId="40" borderId="1" xfId="2" applyNumberFormat="1" applyFont="1" applyFill="1" applyBorder="1" applyAlignment="1">
      <alignment horizontal="center" vertical="center"/>
    </xf>
    <xf numFmtId="3" fontId="49" fillId="0" borderId="1" xfId="0" applyNumberFormat="1" applyFont="1" applyBorder="1" applyAlignment="1">
      <alignment horizontal="center" vertical="center" wrapText="1"/>
    </xf>
    <xf numFmtId="3" fontId="42" fillId="0" borderId="1" xfId="0" applyNumberFormat="1" applyFont="1" applyBorder="1" applyAlignment="1">
      <alignment horizontal="center" vertical="center" wrapText="1"/>
    </xf>
    <xf numFmtId="3" fontId="42" fillId="40" borderId="1" xfId="0" applyNumberFormat="1" applyFont="1" applyFill="1" applyBorder="1" applyAlignment="1">
      <alignment horizontal="center" vertical="center" wrapText="1"/>
    </xf>
    <xf numFmtId="3" fontId="46" fillId="40" borderId="1" xfId="0" applyNumberFormat="1" applyFont="1" applyFill="1" applyBorder="1" applyAlignment="1">
      <alignment horizontal="center" vertical="center" wrapText="1"/>
    </xf>
    <xf numFmtId="2" fontId="46" fillId="41" borderId="1" xfId="0" applyNumberFormat="1" applyFont="1" applyFill="1" applyBorder="1" applyAlignment="1">
      <alignment horizontal="center" vertical="center" wrapText="1"/>
    </xf>
    <xf numFmtId="2" fontId="48" fillId="41" borderId="1" xfId="0" applyNumberFormat="1" applyFont="1" applyFill="1" applyBorder="1" applyAlignment="1">
      <alignment horizontal="center" vertical="center" wrapText="1"/>
    </xf>
    <xf numFmtId="168" fontId="65" fillId="0" borderId="1" xfId="303" applyNumberFormat="1" applyFont="1" applyFill="1" applyBorder="1" applyAlignment="1">
      <alignment horizontal="center" vertical="center" wrapText="1"/>
    </xf>
    <xf numFmtId="1" fontId="60" fillId="0" borderId="27" xfId="0" applyNumberFormat="1" applyFont="1" applyBorder="1" applyAlignment="1">
      <alignment horizontal="center" vertical="center" wrapText="1"/>
    </xf>
    <xf numFmtId="1" fontId="60" fillId="0" borderId="28" xfId="0" applyNumberFormat="1" applyFont="1" applyBorder="1" applyAlignment="1">
      <alignment horizontal="center" vertical="center" wrapText="1"/>
    </xf>
    <xf numFmtId="1" fontId="60" fillId="0" borderId="29" xfId="0" applyNumberFormat="1" applyFont="1" applyBorder="1" applyAlignment="1">
      <alignment horizontal="center" vertical="center" wrapText="1"/>
    </xf>
    <xf numFmtId="0" fontId="60" fillId="0" borderId="27" xfId="0" applyFont="1" applyBorder="1" applyAlignment="1">
      <alignment horizontal="center" vertical="center" wrapText="1"/>
    </xf>
    <xf numFmtId="0" fontId="60" fillId="0" borderId="28" xfId="0" applyFont="1" applyBorder="1" applyAlignment="1">
      <alignment horizontal="center" vertical="center" wrapText="1"/>
    </xf>
    <xf numFmtId="0" fontId="60" fillId="0" borderId="29"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27" xfId="0" applyFont="1" applyBorder="1" applyAlignment="1">
      <alignment horizontal="center" vertical="center"/>
    </xf>
    <xf numFmtId="0" fontId="60" fillId="0" borderId="28" xfId="0" applyFont="1" applyBorder="1" applyAlignment="1">
      <alignment horizontal="center" vertical="center"/>
    </xf>
    <xf numFmtId="0" fontId="60" fillId="0" borderId="29" xfId="0" applyFont="1" applyBorder="1" applyAlignment="1">
      <alignment horizontal="center" vertical="center"/>
    </xf>
    <xf numFmtId="44" fontId="60" fillId="0" borderId="27" xfId="303" applyFont="1" applyFill="1" applyBorder="1" applyAlignment="1">
      <alignment horizontal="center" vertical="center"/>
    </xf>
    <xf numFmtId="44" fontId="60" fillId="0" borderId="28" xfId="303" applyFont="1" applyFill="1" applyBorder="1" applyAlignment="1">
      <alignment horizontal="center" vertical="center"/>
    </xf>
    <xf numFmtId="44" fontId="60" fillId="0" borderId="29" xfId="303" applyFont="1" applyFill="1" applyBorder="1" applyAlignment="1">
      <alignment horizontal="center" vertical="center"/>
    </xf>
    <xf numFmtId="44" fontId="60" fillId="0" borderId="27" xfId="303" applyFont="1" applyFill="1" applyBorder="1" applyAlignment="1">
      <alignment horizontal="center" vertical="center" wrapText="1"/>
    </xf>
    <xf numFmtId="44" fontId="60" fillId="0" borderId="28" xfId="303" applyFont="1" applyFill="1" applyBorder="1" applyAlignment="1">
      <alignment horizontal="center" vertical="center" wrapText="1"/>
    </xf>
    <xf numFmtId="44" fontId="60" fillId="0" borderId="29" xfId="303" applyFont="1" applyFill="1" applyBorder="1" applyAlignment="1">
      <alignment horizontal="center" vertical="center" wrapText="1"/>
    </xf>
    <xf numFmtId="44" fontId="60" fillId="0" borderId="1" xfId="303" applyFont="1" applyFill="1" applyBorder="1" applyAlignment="1">
      <alignment horizontal="center" vertical="center"/>
    </xf>
    <xf numFmtId="0" fontId="60" fillId="0" borderId="1" xfId="0" applyFont="1" applyBorder="1" applyAlignment="1">
      <alignment horizontal="center" vertical="center"/>
    </xf>
    <xf numFmtId="14" fontId="60" fillId="0" borderId="27" xfId="0" applyNumberFormat="1" applyFont="1" applyBorder="1" applyAlignment="1">
      <alignment horizontal="center" vertical="center" wrapText="1"/>
    </xf>
    <xf numFmtId="14" fontId="60" fillId="0" borderId="28" xfId="0" applyNumberFormat="1" applyFont="1" applyBorder="1" applyAlignment="1">
      <alignment horizontal="center" vertical="center" wrapText="1"/>
    </xf>
    <xf numFmtId="14" fontId="60" fillId="0" borderId="29" xfId="0" applyNumberFormat="1" applyFont="1" applyBorder="1" applyAlignment="1">
      <alignment horizontal="center" vertical="center" wrapText="1"/>
    </xf>
    <xf numFmtId="14" fontId="60" fillId="0" borderId="27" xfId="0" applyNumberFormat="1" applyFont="1" applyBorder="1" applyAlignment="1">
      <alignment horizontal="center" vertical="center"/>
    </xf>
    <xf numFmtId="14" fontId="60" fillId="0" borderId="28" xfId="0" applyNumberFormat="1" applyFont="1" applyBorder="1" applyAlignment="1">
      <alignment horizontal="center" vertical="center"/>
    </xf>
    <xf numFmtId="14" fontId="60" fillId="0" borderId="29" xfId="0" applyNumberFormat="1" applyFont="1" applyBorder="1" applyAlignment="1">
      <alignment horizontal="center" vertical="center"/>
    </xf>
    <xf numFmtId="0" fontId="60" fillId="0" borderId="1" xfId="0" applyFont="1" applyBorder="1" applyAlignment="1">
      <alignment horizontal="center" vertical="center" wrapText="1"/>
    </xf>
    <xf numFmtId="0" fontId="63" fillId="0" borderId="1" xfId="0" applyFont="1" applyBorder="1" applyAlignment="1">
      <alignment horizontal="center" vertical="center" wrapText="1"/>
    </xf>
    <xf numFmtId="14" fontId="60" fillId="0" borderId="1" xfId="0" applyNumberFormat="1" applyFont="1" applyBorder="1" applyAlignment="1">
      <alignment horizontal="center" vertical="center"/>
    </xf>
    <xf numFmtId="0" fontId="63" fillId="39" borderId="27" xfId="304" applyFont="1" applyFill="1" applyBorder="1" applyAlignment="1">
      <alignment horizontal="center" vertical="center" wrapText="1"/>
    </xf>
    <xf numFmtId="0" fontId="63" fillId="39" borderId="28" xfId="304" applyFont="1" applyFill="1" applyBorder="1" applyAlignment="1">
      <alignment horizontal="center" vertical="center" wrapText="1"/>
    </xf>
    <xf numFmtId="0" fontId="63" fillId="39" borderId="29" xfId="304" applyFont="1" applyFill="1" applyBorder="1" applyAlignment="1">
      <alignment horizontal="center" vertical="center" wrapText="1"/>
    </xf>
    <xf numFmtId="0" fontId="63" fillId="39" borderId="27" xfId="0" applyFont="1" applyFill="1" applyBorder="1" applyAlignment="1">
      <alignment horizontal="center" vertical="center" wrapText="1"/>
    </xf>
    <xf numFmtId="0" fontId="63" fillId="39" borderId="28" xfId="0" applyFont="1" applyFill="1" applyBorder="1" applyAlignment="1">
      <alignment horizontal="center" vertical="center" wrapText="1"/>
    </xf>
    <xf numFmtId="0" fontId="63" fillId="39" borderId="29" xfId="0" applyFont="1" applyFill="1" applyBorder="1" applyAlignment="1">
      <alignment horizontal="center" vertical="center" wrapText="1"/>
    </xf>
    <xf numFmtId="0" fontId="60" fillId="39" borderId="1" xfId="0" applyFont="1" applyFill="1" applyBorder="1" applyAlignment="1">
      <alignment horizontal="center" vertical="center" wrapText="1"/>
    </xf>
    <xf numFmtId="0" fontId="65" fillId="0" borderId="1" xfId="0" applyFont="1" applyBorder="1" applyAlignment="1">
      <alignment horizontal="right" vertical="center" wrapText="1"/>
    </xf>
    <xf numFmtId="9" fontId="60" fillId="0" borderId="1" xfId="0" applyNumberFormat="1" applyFont="1" applyBorder="1" applyAlignment="1">
      <alignment horizontal="center" vertical="center" wrapText="1"/>
    </xf>
    <xf numFmtId="1" fontId="60" fillId="0" borderId="27" xfId="306" applyNumberFormat="1" applyFont="1" applyBorder="1" applyAlignment="1">
      <alignment horizontal="center" vertical="center" wrapText="1"/>
    </xf>
    <xf numFmtId="1" fontId="60" fillId="0" borderId="28" xfId="306" applyNumberFormat="1" applyFont="1" applyBorder="1" applyAlignment="1">
      <alignment horizontal="center" vertical="center" wrapText="1"/>
    </xf>
    <xf numFmtId="1" fontId="60" fillId="0" borderId="29" xfId="306" applyNumberFormat="1" applyFont="1" applyBorder="1" applyAlignment="1">
      <alignment horizontal="center" vertical="center" wrapText="1"/>
    </xf>
    <xf numFmtId="9" fontId="63" fillId="0" borderId="40" xfId="0" applyNumberFormat="1" applyFont="1" applyBorder="1" applyAlignment="1">
      <alignment horizontal="center" vertical="center" wrapText="1"/>
    </xf>
    <xf numFmtId="9" fontId="63" fillId="0" borderId="32" xfId="0" applyNumberFormat="1" applyFont="1" applyBorder="1" applyAlignment="1">
      <alignment horizontal="center" vertical="center" wrapText="1"/>
    </xf>
    <xf numFmtId="14" fontId="60" fillId="0" borderId="30" xfId="0" applyNumberFormat="1" applyFont="1" applyBorder="1" applyAlignment="1">
      <alignment horizontal="center" vertical="center" wrapText="1"/>
    </xf>
    <xf numFmtId="0" fontId="63" fillId="0" borderId="27" xfId="0" applyFont="1" applyBorder="1" applyAlignment="1">
      <alignment horizontal="center" vertical="center" wrapText="1"/>
    </xf>
    <xf numFmtId="0" fontId="63" fillId="0" borderId="29" xfId="0" applyFont="1" applyBorder="1" applyAlignment="1">
      <alignment horizontal="center" vertical="center" wrapText="1"/>
    </xf>
    <xf numFmtId="9" fontId="60" fillId="0" borderId="27" xfId="305" applyFont="1" applyBorder="1" applyAlignment="1">
      <alignment horizontal="center" vertical="center" wrapText="1"/>
    </xf>
    <xf numFmtId="9" fontId="60" fillId="0" borderId="29" xfId="305" applyFont="1" applyBorder="1" applyAlignment="1">
      <alignment horizontal="center" vertical="center" wrapText="1"/>
    </xf>
    <xf numFmtId="9" fontId="63" fillId="0" borderId="39" xfId="0" applyNumberFormat="1" applyFont="1" applyBorder="1" applyAlignment="1">
      <alignment horizontal="center" vertical="center" wrapText="1"/>
    </xf>
    <xf numFmtId="9" fontId="63" fillId="0" borderId="31" xfId="0" applyNumberFormat="1" applyFont="1" applyBorder="1" applyAlignment="1">
      <alignment horizontal="center" vertical="center" wrapText="1"/>
    </xf>
    <xf numFmtId="14" fontId="60" fillId="0" borderId="30" xfId="0" applyNumberFormat="1" applyFont="1" applyBorder="1" applyAlignment="1">
      <alignment horizontal="center" vertical="center"/>
    </xf>
    <xf numFmtId="0" fontId="63" fillId="39" borderId="30" xfId="0" applyFont="1" applyFill="1" applyBorder="1" applyAlignment="1">
      <alignment horizontal="center" vertical="center" wrapText="1"/>
    </xf>
    <xf numFmtId="0" fontId="60" fillId="0" borderId="30" xfId="0" applyFont="1" applyBorder="1" applyAlignment="1">
      <alignment horizontal="center" vertical="center"/>
    </xf>
    <xf numFmtId="168" fontId="52" fillId="0" borderId="27" xfId="303" applyNumberFormat="1" applyFont="1" applyFill="1" applyBorder="1" applyAlignment="1">
      <alignment horizontal="center" vertical="center"/>
    </xf>
    <xf numFmtId="168" fontId="52" fillId="0" borderId="28" xfId="303" applyNumberFormat="1" applyFont="1" applyFill="1" applyBorder="1" applyAlignment="1">
      <alignment horizontal="center" vertical="center"/>
    </xf>
    <xf numFmtId="168" fontId="52" fillId="0" borderId="29" xfId="303" applyNumberFormat="1" applyFont="1" applyFill="1" applyBorder="1" applyAlignment="1">
      <alignment horizontal="center" vertical="center"/>
    </xf>
    <xf numFmtId="0" fontId="63" fillId="0" borderId="30" xfId="0" applyFont="1" applyBorder="1" applyAlignment="1">
      <alignment horizontal="center" vertical="center" wrapText="1"/>
    </xf>
    <xf numFmtId="0" fontId="63" fillId="0" borderId="28" xfId="0" applyFont="1" applyBorder="1" applyAlignment="1">
      <alignment horizontal="center" vertical="center" wrapText="1"/>
    </xf>
    <xf numFmtId="9" fontId="60" fillId="0" borderId="28" xfId="305" applyFont="1" applyBorder="1" applyAlignment="1">
      <alignment horizontal="center" vertical="center" wrapText="1"/>
    </xf>
    <xf numFmtId="0" fontId="65" fillId="0" borderId="33" xfId="0" applyFont="1" applyBorder="1" applyAlignment="1">
      <alignment horizontal="right" vertical="center"/>
    </xf>
    <xf numFmtId="0" fontId="65" fillId="0" borderId="34" xfId="0" applyFont="1" applyBorder="1" applyAlignment="1">
      <alignment horizontal="right" vertical="center"/>
    </xf>
    <xf numFmtId="0" fontId="65" fillId="0" borderId="36" xfId="0" applyFont="1" applyBorder="1" applyAlignment="1">
      <alignment horizontal="right" vertical="center"/>
    </xf>
    <xf numFmtId="0" fontId="65" fillId="0" borderId="33" xfId="0" applyFont="1" applyBorder="1" applyAlignment="1">
      <alignment horizontal="center" vertical="center"/>
    </xf>
    <xf numFmtId="0" fontId="65" fillId="0" borderId="34" xfId="0" applyFont="1" applyBorder="1" applyAlignment="1">
      <alignment horizontal="center" vertical="center"/>
    </xf>
    <xf numFmtId="0" fontId="65" fillId="0" borderId="36" xfId="0" applyFont="1" applyBorder="1" applyAlignment="1">
      <alignment horizontal="center" vertical="center"/>
    </xf>
    <xf numFmtId="0" fontId="65" fillId="0" borderId="2" xfId="0" applyFont="1" applyBorder="1" applyAlignment="1">
      <alignment horizontal="right" vertical="center" wrapText="1"/>
    </xf>
    <xf numFmtId="0" fontId="65" fillId="0" borderId="3" xfId="0" applyFont="1" applyBorder="1" applyAlignment="1">
      <alignment horizontal="right" vertical="center" wrapText="1"/>
    </xf>
    <xf numFmtId="0" fontId="65" fillId="0" borderId="4" xfId="0" applyFont="1" applyBorder="1" applyAlignment="1">
      <alignment horizontal="right" vertical="center" wrapText="1"/>
    </xf>
    <xf numFmtId="44" fontId="52" fillId="0" borderId="27" xfId="303" applyFont="1" applyFill="1" applyBorder="1" applyAlignment="1">
      <alignment horizontal="center" vertical="center"/>
    </xf>
    <xf numFmtId="44" fontId="52" fillId="0" borderId="28" xfId="303" applyFont="1" applyFill="1" applyBorder="1" applyAlignment="1">
      <alignment horizontal="center" vertical="center"/>
    </xf>
    <xf numFmtId="44" fontId="52" fillId="0" borderId="29" xfId="303" applyFont="1" applyFill="1" applyBorder="1" applyAlignment="1">
      <alignment horizontal="center" vertical="center"/>
    </xf>
    <xf numFmtId="9" fontId="60" fillId="0" borderId="1" xfId="305" applyFont="1" applyFill="1" applyBorder="1" applyAlignment="1">
      <alignment horizontal="center" vertical="center"/>
    </xf>
    <xf numFmtId="167" fontId="60" fillId="0" borderId="1" xfId="303" applyNumberFormat="1" applyFont="1" applyFill="1" applyBorder="1" applyAlignment="1">
      <alignment horizontal="center" vertical="center"/>
    </xf>
    <xf numFmtId="9" fontId="60" fillId="0" borderId="28" xfId="305" applyFont="1" applyFill="1" applyBorder="1" applyAlignment="1">
      <alignment horizontal="center" vertical="center"/>
    </xf>
    <xf numFmtId="9" fontId="60" fillId="0" borderId="29" xfId="305" applyFont="1" applyFill="1" applyBorder="1" applyAlignment="1">
      <alignment horizontal="center" vertical="center"/>
    </xf>
    <xf numFmtId="167" fontId="60" fillId="0" borderId="1" xfId="303" applyNumberFormat="1" applyFont="1" applyFill="1" applyBorder="1" applyAlignment="1">
      <alignment horizontal="center" vertical="center" wrapText="1"/>
    </xf>
    <xf numFmtId="9" fontId="60" fillId="0" borderId="1" xfId="305" applyFont="1" applyFill="1" applyBorder="1" applyAlignment="1">
      <alignment horizontal="center" vertical="center" wrapText="1"/>
    </xf>
    <xf numFmtId="44" fontId="60" fillId="0" borderId="1" xfId="303" applyFont="1" applyFill="1" applyBorder="1" applyAlignment="1">
      <alignment horizontal="center" vertical="center" wrapText="1"/>
    </xf>
    <xf numFmtId="0" fontId="58" fillId="0" borderId="1"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4" xfId="0" applyFont="1" applyBorder="1" applyAlignment="1">
      <alignment horizontal="center" vertical="center" wrapText="1"/>
    </xf>
    <xf numFmtId="0" fontId="39" fillId="0" borderId="5" xfId="0" applyFont="1" applyBorder="1" applyAlignment="1">
      <alignment horizontal="center" vertical="center"/>
    </xf>
    <xf numFmtId="0" fontId="39" fillId="0" borderId="12" xfId="0" applyFont="1" applyBorder="1" applyAlignment="1">
      <alignment horizontal="center" vertical="center"/>
    </xf>
    <xf numFmtId="0" fontId="39" fillId="0" borderId="14" xfId="0" applyFont="1" applyBorder="1" applyAlignment="1">
      <alignment horizontal="center" vertical="center"/>
    </xf>
    <xf numFmtId="0" fontId="39" fillId="0" borderId="15" xfId="0" applyFont="1" applyBorder="1" applyAlignment="1">
      <alignment horizontal="center" vertical="center"/>
    </xf>
    <xf numFmtId="0" fontId="39" fillId="0" borderId="11"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 xfId="0" applyFont="1" applyBorder="1" applyAlignment="1">
      <alignment horizontal="center" vertical="center"/>
    </xf>
    <xf numFmtId="1" fontId="60" fillId="0" borderId="30" xfId="306" applyNumberFormat="1" applyFont="1" applyBorder="1" applyAlignment="1">
      <alignment horizontal="center" vertical="center" wrapText="1"/>
    </xf>
    <xf numFmtId="9" fontId="60" fillId="0" borderId="1" xfId="305" applyFont="1" applyBorder="1" applyAlignment="1">
      <alignment horizontal="center" vertical="center" wrapText="1"/>
    </xf>
    <xf numFmtId="0" fontId="60" fillId="39" borderId="27" xfId="0" applyFont="1" applyFill="1" applyBorder="1" applyAlignment="1">
      <alignment horizontal="center" vertical="center"/>
    </xf>
    <xf numFmtId="0" fontId="60" fillId="39" borderId="29" xfId="0" applyFont="1" applyFill="1" applyBorder="1" applyAlignment="1">
      <alignment horizontal="center" vertical="center"/>
    </xf>
    <xf numFmtId="0" fontId="60" fillId="39" borderId="28" xfId="0" applyFont="1" applyFill="1" applyBorder="1" applyAlignment="1">
      <alignment horizontal="center" vertical="center"/>
    </xf>
    <xf numFmtId="0" fontId="60" fillId="39" borderId="27" xfId="0" applyFont="1" applyFill="1" applyBorder="1" applyAlignment="1">
      <alignment horizontal="center" vertical="center" wrapText="1"/>
    </xf>
    <xf numFmtId="0" fontId="60" fillId="39" borderId="28" xfId="0" applyFont="1" applyFill="1" applyBorder="1" applyAlignment="1">
      <alignment horizontal="center" vertical="center" wrapText="1"/>
    </xf>
    <xf numFmtId="0" fontId="60" fillId="39" borderId="29" xfId="0" applyFont="1" applyFill="1" applyBorder="1" applyAlignment="1">
      <alignment horizontal="center" vertical="center" wrapText="1"/>
    </xf>
    <xf numFmtId="2" fontId="63" fillId="39" borderId="27" xfId="304" applyNumberFormat="1" applyFont="1" applyFill="1" applyBorder="1" applyAlignment="1">
      <alignment horizontal="center" vertical="center" wrapText="1"/>
    </xf>
    <xf numFmtId="2" fontId="63" fillId="39" borderId="28" xfId="304" applyNumberFormat="1" applyFont="1" applyFill="1" applyBorder="1" applyAlignment="1">
      <alignment horizontal="center" vertical="center" wrapText="1"/>
    </xf>
    <xf numFmtId="2" fontId="63" fillId="39" borderId="29" xfId="304" applyNumberFormat="1" applyFont="1" applyFill="1" applyBorder="1" applyAlignment="1">
      <alignment horizontal="center" vertical="center" wrapText="1"/>
    </xf>
    <xf numFmtId="1" fontId="60" fillId="0" borderId="27" xfId="0" applyNumberFormat="1" applyFont="1" applyBorder="1" applyAlignment="1">
      <alignment horizontal="center" vertical="center"/>
    </xf>
    <xf numFmtId="1" fontId="60" fillId="0" borderId="28" xfId="0" applyNumberFormat="1" applyFont="1" applyBorder="1" applyAlignment="1">
      <alignment horizontal="center" vertical="center"/>
    </xf>
    <xf numFmtId="1" fontId="60" fillId="0" borderId="29" xfId="0" applyNumberFormat="1" applyFont="1" applyBorder="1" applyAlignment="1">
      <alignment horizontal="center" vertical="center"/>
    </xf>
    <xf numFmtId="44" fontId="67" fillId="0" borderId="27" xfId="303" applyFont="1" applyFill="1" applyBorder="1" applyAlignment="1">
      <alignment horizontal="center" vertical="center"/>
    </xf>
    <xf numFmtId="44" fontId="67" fillId="0" borderId="28" xfId="303" applyFont="1" applyFill="1" applyBorder="1" applyAlignment="1">
      <alignment horizontal="center" vertical="center"/>
    </xf>
    <xf numFmtId="44" fontId="67" fillId="0" borderId="29" xfId="303" applyFont="1" applyFill="1" applyBorder="1" applyAlignment="1">
      <alignment horizontal="center" vertical="center"/>
    </xf>
    <xf numFmtId="168" fontId="52" fillId="0" borderId="27" xfId="305" applyNumberFormat="1" applyFont="1" applyFill="1" applyBorder="1" applyAlignment="1">
      <alignment horizontal="center" vertical="center"/>
    </xf>
    <xf numFmtId="168" fontId="52" fillId="0" borderId="28" xfId="305" applyNumberFormat="1" applyFont="1" applyFill="1" applyBorder="1" applyAlignment="1">
      <alignment horizontal="center" vertical="center"/>
    </xf>
    <xf numFmtId="168" fontId="52" fillId="0" borderId="29" xfId="305" applyNumberFormat="1" applyFont="1" applyFill="1" applyBorder="1" applyAlignment="1">
      <alignment horizontal="center" vertical="center"/>
    </xf>
    <xf numFmtId="9" fontId="60" fillId="0" borderId="27" xfId="0" applyNumberFormat="1" applyFont="1" applyBorder="1" applyAlignment="1">
      <alignment horizontal="center" vertical="center"/>
    </xf>
    <xf numFmtId="9" fontId="60" fillId="0" borderId="28" xfId="0" applyNumberFormat="1" applyFont="1" applyBorder="1" applyAlignment="1">
      <alignment horizontal="center" vertical="center"/>
    </xf>
    <xf numFmtId="9" fontId="60" fillId="0" borderId="29" xfId="0" applyNumberFormat="1" applyFont="1" applyBorder="1" applyAlignment="1">
      <alignment horizontal="center" vertical="center"/>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4" fillId="3" borderId="1" xfId="0" applyFont="1" applyFill="1" applyBorder="1" applyAlignment="1">
      <alignment horizontal="left" vertical="center"/>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2" borderId="1" xfId="0" applyFont="1" applyFill="1" applyBorder="1" applyAlignment="1">
      <alignment horizontal="left" vertical="center"/>
    </xf>
    <xf numFmtId="0" fontId="8"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xf>
    <xf numFmtId="0" fontId="14" fillId="0" borderId="1"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3" fillId="0" borderId="3" xfId="0" applyFont="1" applyBorder="1" applyAlignment="1">
      <alignment horizont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5" fillId="0" borderId="1" xfId="0" applyFont="1" applyBorder="1" applyAlignment="1">
      <alignment horizontal="left" vertical="center" wrapText="1"/>
    </xf>
    <xf numFmtId="0" fontId="47" fillId="0" borderId="2" xfId="0" applyFont="1" applyBorder="1" applyAlignment="1">
      <alignment horizontal="right" vertical="center" wrapText="1"/>
    </xf>
    <xf numFmtId="0" fontId="47" fillId="0" borderId="3" xfId="0" applyFont="1" applyBorder="1" applyAlignment="1">
      <alignment horizontal="right" vertical="center" wrapText="1"/>
    </xf>
    <xf numFmtId="0" fontId="47" fillId="0" borderId="4" xfId="0" applyFont="1" applyBorder="1" applyAlignment="1">
      <alignment horizontal="right" vertical="center" wrapText="1"/>
    </xf>
    <xf numFmtId="0" fontId="51" fillId="0" borderId="2" xfId="0" applyFont="1" applyBorder="1" applyAlignment="1">
      <alignment horizontal="center" vertical="center" wrapText="1"/>
    </xf>
    <xf numFmtId="0" fontId="51" fillId="0" borderId="3" xfId="0" applyFont="1" applyBorder="1" applyAlignment="1">
      <alignment horizontal="center" vertical="center" wrapText="1"/>
    </xf>
    <xf numFmtId="0" fontId="51" fillId="0" borderId="4" xfId="0" applyFont="1" applyBorder="1" applyAlignment="1">
      <alignment horizontal="center" vertical="center" wrapText="1"/>
    </xf>
    <xf numFmtId="0" fontId="5" fillId="0" borderId="1" xfId="0" applyFont="1" applyBorder="1" applyAlignment="1">
      <alignment horizontal="center" vertical="center"/>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2" fillId="0" borderId="1" xfId="0" applyFont="1" applyBorder="1" applyAlignment="1">
      <alignment horizontal="center" vertical="center"/>
    </xf>
    <xf numFmtId="0" fontId="52" fillId="0" borderId="1" xfId="0" applyFont="1" applyBorder="1" applyAlignment="1">
      <alignment horizontal="center"/>
    </xf>
    <xf numFmtId="0" fontId="45" fillId="0" borderId="27" xfId="0" applyFont="1" applyBorder="1" applyAlignment="1">
      <alignment horizontal="center" vertical="center" wrapText="1"/>
    </xf>
    <xf numFmtId="0" fontId="45" fillId="0" borderId="29" xfId="0" applyFont="1" applyBorder="1" applyAlignment="1">
      <alignment horizontal="center" vertical="center" wrapText="1"/>
    </xf>
    <xf numFmtId="0" fontId="42" fillId="0" borderId="1" xfId="0" applyFont="1" applyBorder="1" applyAlignment="1">
      <alignment horizontal="left" vertical="center" wrapText="1"/>
    </xf>
    <xf numFmtId="0" fontId="47" fillId="0" borderId="13" xfId="0" applyFont="1" applyBorder="1" applyAlignment="1">
      <alignment horizontal="right" vertical="center" wrapText="1"/>
    </xf>
    <xf numFmtId="0" fontId="47" fillId="0" borderId="14" xfId="0" applyFont="1" applyBorder="1" applyAlignment="1">
      <alignment horizontal="right" vertical="center" wrapText="1"/>
    </xf>
    <xf numFmtId="0" fontId="42" fillId="0" borderId="27" xfId="0" applyFont="1" applyBorder="1" applyAlignment="1">
      <alignment vertical="center" wrapText="1"/>
    </xf>
    <xf numFmtId="0" fontId="42" fillId="0" borderId="28" xfId="0" applyFont="1" applyBorder="1" applyAlignment="1">
      <alignment vertical="center" wrapText="1"/>
    </xf>
    <xf numFmtId="0" fontId="42" fillId="0" borderId="29" xfId="0" applyFont="1" applyBorder="1" applyAlignment="1">
      <alignment vertical="center" wrapText="1"/>
    </xf>
    <xf numFmtId="0" fontId="45" fillId="40" borderId="27" xfId="0" applyFont="1" applyFill="1" applyBorder="1" applyAlignment="1">
      <alignment horizontal="center" vertical="center" wrapText="1"/>
    </xf>
    <xf numFmtId="0" fontId="45" fillId="40" borderId="28" xfId="0" applyFont="1" applyFill="1" applyBorder="1" applyAlignment="1">
      <alignment horizontal="center" vertical="center" wrapText="1"/>
    </xf>
    <xf numFmtId="0" fontId="45" fillId="40" borderId="29" xfId="0" applyFont="1" applyFill="1" applyBorder="1" applyAlignment="1">
      <alignment horizontal="center" vertical="center" wrapText="1"/>
    </xf>
    <xf numFmtId="0" fontId="47" fillId="0" borderId="1" xfId="0" applyFont="1" applyBorder="1" applyAlignment="1">
      <alignment horizontal="right" vertical="center" wrapText="1"/>
    </xf>
    <xf numFmtId="0" fontId="42" fillId="0" borderId="27" xfId="0" applyFont="1" applyBorder="1" applyAlignment="1">
      <alignment horizontal="left" vertical="center" wrapText="1"/>
    </xf>
    <xf numFmtId="0" fontId="42" fillId="0" borderId="29" xfId="0" applyFont="1" applyBorder="1" applyAlignment="1">
      <alignment horizontal="left" vertical="center" wrapText="1"/>
    </xf>
    <xf numFmtId="0" fontId="57" fillId="0" borderId="1" xfId="0" applyFont="1" applyBorder="1" applyAlignment="1">
      <alignment vertical="center" wrapText="1"/>
    </xf>
    <xf numFmtId="9" fontId="57" fillId="2" borderId="1" xfId="0" applyNumberFormat="1" applyFont="1" applyFill="1" applyBorder="1" applyAlignment="1">
      <alignment vertical="center" wrapText="1"/>
    </xf>
    <xf numFmtId="0" fontId="57" fillId="2" borderId="1" xfId="0" applyFont="1" applyFill="1" applyBorder="1" applyAlignment="1">
      <alignment vertical="center" wrapText="1"/>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6" fillId="2" borderId="11" xfId="0" applyFont="1" applyFill="1" applyBorder="1" applyAlignment="1">
      <alignment horizontal="center"/>
    </xf>
    <xf numFmtId="0" fontId="16" fillId="2" borderId="12" xfId="0" applyFont="1" applyFill="1" applyBorder="1" applyAlignment="1">
      <alignment horizontal="center"/>
    </xf>
    <xf numFmtId="0" fontId="16" fillId="2" borderId="16" xfId="0" applyFont="1" applyFill="1" applyBorder="1" applyAlignment="1">
      <alignment horizontal="center"/>
    </xf>
    <xf numFmtId="0" fontId="16" fillId="2" borderId="17" xfId="0" applyFont="1" applyFill="1" applyBorder="1" applyAlignment="1">
      <alignment horizontal="center"/>
    </xf>
    <xf numFmtId="0" fontId="16" fillId="2" borderId="13" xfId="0" applyFont="1" applyFill="1" applyBorder="1" applyAlignment="1">
      <alignment horizontal="center"/>
    </xf>
    <xf numFmtId="0" fontId="16" fillId="2" borderId="15" xfId="0" applyFont="1" applyFill="1" applyBorder="1" applyAlignment="1">
      <alignment horizontal="center"/>
    </xf>
    <xf numFmtId="0" fontId="39" fillId="2" borderId="2" xfId="0" applyFont="1" applyFill="1" applyBorder="1" applyAlignment="1">
      <alignment horizontal="center" vertical="center" wrapText="1"/>
    </xf>
    <xf numFmtId="0" fontId="39" fillId="2" borderId="3" xfId="0" applyFont="1" applyFill="1" applyBorder="1" applyAlignment="1">
      <alignment horizontal="center" vertical="center" wrapText="1"/>
    </xf>
    <xf numFmtId="0" fontId="39" fillId="2" borderId="4" xfId="0" applyFont="1" applyFill="1" applyBorder="1" applyAlignment="1">
      <alignment horizontal="center" vertical="center" wrapText="1"/>
    </xf>
    <xf numFmtId="0" fontId="18" fillId="5" borderId="2" xfId="1" applyFont="1" applyFill="1" applyBorder="1" applyAlignment="1">
      <alignment horizontal="center" vertical="center"/>
    </xf>
    <xf numFmtId="0" fontId="18" fillId="5" borderId="3" xfId="1" applyFont="1" applyFill="1" applyBorder="1" applyAlignment="1">
      <alignment horizontal="center" vertical="center"/>
    </xf>
    <xf numFmtId="0" fontId="18" fillId="5" borderId="4" xfId="1" applyFont="1" applyFill="1" applyBorder="1" applyAlignment="1">
      <alignment horizontal="center" vertical="center"/>
    </xf>
    <xf numFmtId="0" fontId="20" fillId="0" borderId="1" xfId="1" applyFont="1" applyBorder="1" applyAlignment="1">
      <alignment horizontal="center" vertical="center"/>
    </xf>
    <xf numFmtId="0" fontId="18" fillId="5" borderId="1" xfId="1" applyFont="1" applyFill="1" applyBorder="1" applyAlignment="1">
      <alignment horizontal="center" vertical="center"/>
    </xf>
    <xf numFmtId="0" fontId="20" fillId="0" borderId="1" xfId="1" applyFont="1" applyBorder="1" applyAlignment="1">
      <alignment horizontal="center" vertical="center" wrapText="1"/>
    </xf>
    <xf numFmtId="0" fontId="20" fillId="0" borderId="1" xfId="1" applyFont="1" applyBorder="1" applyAlignment="1">
      <alignment horizontal="center" wrapText="1"/>
    </xf>
    <xf numFmtId="0" fontId="18" fillId="5" borderId="6" xfId="1" applyFont="1" applyFill="1" applyBorder="1" applyAlignment="1">
      <alignment horizontal="center" vertical="center"/>
    </xf>
    <xf numFmtId="0" fontId="18" fillId="5" borderId="7" xfId="1" applyFont="1" applyFill="1" applyBorder="1" applyAlignment="1">
      <alignment horizontal="center" vertical="center"/>
    </xf>
    <xf numFmtId="0" fontId="18" fillId="5" borderId="8" xfId="1" applyFont="1" applyFill="1" applyBorder="1" applyAlignment="1">
      <alignment horizontal="center" vertical="center"/>
    </xf>
    <xf numFmtId="0" fontId="58" fillId="0" borderId="30" xfId="0" applyFont="1" applyFill="1" applyBorder="1" applyAlignment="1">
      <alignment horizontal="center" vertical="center" wrapText="1"/>
    </xf>
    <xf numFmtId="10" fontId="58" fillId="0" borderId="30" xfId="305" applyNumberFormat="1" applyFont="1" applyFill="1" applyBorder="1" applyAlignment="1">
      <alignment horizontal="center" vertical="center" wrapText="1"/>
    </xf>
    <xf numFmtId="0" fontId="64" fillId="0" borderId="1" xfId="0" applyFont="1" applyFill="1" applyBorder="1" applyAlignment="1">
      <alignment horizontal="center" vertical="center" wrapText="1"/>
    </xf>
    <xf numFmtId="10" fontId="64" fillId="0" borderId="1" xfId="0" applyNumberFormat="1" applyFont="1" applyFill="1" applyBorder="1" applyAlignment="1">
      <alignment horizontal="center" vertical="center" wrapText="1"/>
    </xf>
    <xf numFmtId="10" fontId="65" fillId="0" borderId="1" xfId="305" applyNumberFormat="1" applyFont="1" applyFill="1" applyBorder="1" applyAlignment="1">
      <alignment horizontal="center" vertical="center" wrapText="1"/>
    </xf>
    <xf numFmtId="0" fontId="52" fillId="0" borderId="1" xfId="0" applyFont="1" applyFill="1" applyBorder="1" applyAlignment="1">
      <alignment horizontal="center" vertical="center"/>
    </xf>
    <xf numFmtId="0" fontId="60" fillId="0" borderId="29" xfId="0" applyFont="1" applyFill="1" applyBorder="1" applyAlignment="1">
      <alignment horizontal="center" vertical="center"/>
    </xf>
    <xf numFmtId="10" fontId="60" fillId="0" borderId="28" xfId="305" applyNumberFormat="1" applyFont="1" applyFill="1" applyBorder="1" applyAlignment="1">
      <alignment horizontal="center" vertical="center"/>
    </xf>
    <xf numFmtId="0" fontId="60" fillId="0" borderId="1" xfId="0" applyFont="1" applyFill="1" applyBorder="1" applyAlignment="1">
      <alignment horizontal="center" vertical="center"/>
    </xf>
    <xf numFmtId="10" fontId="60" fillId="0" borderId="27" xfId="305" applyNumberFormat="1" applyFont="1" applyFill="1" applyBorder="1" applyAlignment="1">
      <alignment horizontal="center" vertical="center"/>
    </xf>
    <xf numFmtId="10" fontId="60" fillId="0" borderId="12" xfId="305" applyNumberFormat="1" applyFont="1" applyFill="1" applyBorder="1" applyAlignment="1">
      <alignment horizontal="center" vertical="center"/>
    </xf>
    <xf numFmtId="10" fontId="60" fillId="0" borderId="4" xfId="305" applyNumberFormat="1" applyFont="1" applyFill="1" applyBorder="1" applyAlignment="1">
      <alignment horizontal="center" vertical="center"/>
    </xf>
    <xf numFmtId="10" fontId="60" fillId="0" borderId="1" xfId="305" applyNumberFormat="1" applyFont="1" applyFill="1" applyBorder="1" applyAlignment="1">
      <alignment horizontal="center" vertical="center"/>
    </xf>
    <xf numFmtId="2" fontId="60" fillId="0" borderId="1" xfId="0" applyNumberFormat="1" applyFont="1" applyFill="1" applyBorder="1" applyAlignment="1">
      <alignment horizontal="center" vertical="center"/>
    </xf>
    <xf numFmtId="10" fontId="60" fillId="0" borderId="1" xfId="0" applyNumberFormat="1" applyFont="1" applyFill="1" applyBorder="1" applyAlignment="1">
      <alignment horizontal="center" vertical="center"/>
    </xf>
    <xf numFmtId="1" fontId="65" fillId="0" borderId="0" xfId="0" applyNumberFormat="1" applyFont="1" applyFill="1" applyAlignment="1">
      <alignment horizontal="center" vertical="center"/>
    </xf>
    <xf numFmtId="10" fontId="65" fillId="0" borderId="0" xfId="0" applyNumberFormat="1" applyFont="1" applyFill="1" applyAlignment="1">
      <alignment horizontal="center" vertical="center"/>
    </xf>
    <xf numFmtId="0" fontId="60" fillId="0" borderId="0" xfId="0" applyFont="1" applyFill="1" applyAlignment="1">
      <alignment horizontal="center" vertical="center"/>
    </xf>
    <xf numFmtId="10" fontId="60" fillId="0" borderId="0" xfId="0" applyNumberFormat="1" applyFont="1" applyFill="1" applyAlignment="1">
      <alignment horizontal="center" vertical="center"/>
    </xf>
    <xf numFmtId="10" fontId="65" fillId="0" borderId="35" xfId="305" applyNumberFormat="1" applyFont="1" applyFill="1" applyBorder="1" applyAlignment="1">
      <alignment horizontal="center" vertical="center"/>
    </xf>
    <xf numFmtId="0" fontId="61" fillId="0" borderId="1" xfId="0" applyFont="1" applyFill="1" applyBorder="1" applyAlignment="1">
      <alignment horizontal="center" vertical="center" wrapText="1"/>
    </xf>
    <xf numFmtId="0" fontId="61" fillId="0" borderId="27" xfId="0" applyFont="1" applyFill="1" applyBorder="1" applyAlignment="1">
      <alignment horizontal="center" vertical="center" wrapText="1"/>
    </xf>
    <xf numFmtId="168" fontId="66" fillId="0" borderId="30" xfId="0" applyNumberFormat="1" applyFont="1" applyFill="1" applyBorder="1" applyAlignment="1">
      <alignment horizontal="center" vertical="center" wrapText="1"/>
    </xf>
    <xf numFmtId="0" fontId="60" fillId="0" borderId="30" xfId="0" applyFont="1" applyFill="1" applyBorder="1" applyAlignment="1">
      <alignment horizontal="center" vertical="center" wrapText="1"/>
    </xf>
    <xf numFmtId="0" fontId="60" fillId="0" borderId="27" xfId="0" applyFont="1" applyFill="1" applyBorder="1" applyAlignment="1">
      <alignment horizontal="center" vertical="center" wrapText="1"/>
    </xf>
    <xf numFmtId="10" fontId="60" fillId="0" borderId="27" xfId="305" applyNumberFormat="1" applyFont="1" applyFill="1" applyBorder="1" applyAlignment="1">
      <alignment horizontal="center" vertical="center" wrapText="1"/>
    </xf>
    <xf numFmtId="10" fontId="66" fillId="0" borderId="30" xfId="305" applyNumberFormat="1" applyFont="1" applyFill="1" applyBorder="1" applyAlignment="1">
      <alignment horizontal="center" vertical="center" wrapText="1"/>
    </xf>
    <xf numFmtId="168" fontId="66" fillId="0" borderId="28" xfId="0" applyNumberFormat="1" applyFont="1" applyFill="1" applyBorder="1" applyAlignment="1">
      <alignment horizontal="center" vertical="center" wrapText="1"/>
    </xf>
    <xf numFmtId="0" fontId="60" fillId="0" borderId="28" xfId="0" applyFont="1" applyFill="1" applyBorder="1" applyAlignment="1">
      <alignment horizontal="center" vertical="center" wrapText="1"/>
    </xf>
    <xf numFmtId="10" fontId="60" fillId="0" borderId="28" xfId="305" applyNumberFormat="1" applyFont="1" applyFill="1" applyBorder="1" applyAlignment="1">
      <alignment horizontal="center" vertical="center" wrapText="1"/>
    </xf>
    <xf numFmtId="10" fontId="66" fillId="0" borderId="28" xfId="305" applyNumberFormat="1" applyFont="1" applyFill="1" applyBorder="1" applyAlignment="1">
      <alignment horizontal="center" vertical="center" wrapText="1"/>
    </xf>
    <xf numFmtId="168" fontId="66" fillId="0" borderId="29" xfId="0" applyNumberFormat="1" applyFont="1" applyFill="1" applyBorder="1" applyAlignment="1">
      <alignment horizontal="center" vertical="center" wrapText="1"/>
    </xf>
    <xf numFmtId="0" fontId="60" fillId="0" borderId="29" xfId="0" applyFont="1" applyFill="1" applyBorder="1" applyAlignment="1">
      <alignment horizontal="center" vertical="center" wrapText="1"/>
    </xf>
    <xf numFmtId="10" fontId="60" fillId="0" borderId="29" xfId="305" applyNumberFormat="1" applyFont="1" applyFill="1" applyBorder="1" applyAlignment="1">
      <alignment horizontal="center" vertical="center" wrapText="1"/>
    </xf>
    <xf numFmtId="10" fontId="66" fillId="0" borderId="29" xfId="305" applyNumberFormat="1" applyFont="1" applyFill="1" applyBorder="1" applyAlignment="1">
      <alignment horizontal="center" vertical="center" wrapText="1"/>
    </xf>
    <xf numFmtId="0" fontId="65" fillId="0" borderId="1" xfId="0" applyFont="1" applyFill="1" applyBorder="1" applyAlignment="1">
      <alignment horizontal="center" vertical="center"/>
    </xf>
    <xf numFmtId="0" fontId="65" fillId="0" borderId="1" xfId="0" applyFont="1" applyFill="1" applyBorder="1" applyAlignment="1">
      <alignment horizontal="center" vertical="center" wrapText="1"/>
    </xf>
    <xf numFmtId="8" fontId="65" fillId="0" borderId="1" xfId="0" applyNumberFormat="1" applyFont="1" applyFill="1" applyBorder="1" applyAlignment="1">
      <alignment horizontal="center" vertical="center"/>
    </xf>
    <xf numFmtId="168" fontId="71" fillId="0" borderId="27" xfId="303" applyNumberFormat="1" applyFont="1" applyFill="1" applyBorder="1" applyAlignment="1">
      <alignment horizontal="center" vertical="center"/>
    </xf>
    <xf numFmtId="0" fontId="60" fillId="0" borderId="1" xfId="0" applyFont="1" applyFill="1" applyBorder="1" applyAlignment="1">
      <alignment horizontal="center" vertical="center" wrapText="1"/>
    </xf>
    <xf numFmtId="10" fontId="60" fillId="0" borderId="27" xfId="0" applyNumberFormat="1" applyFont="1" applyFill="1" applyBorder="1" applyAlignment="1">
      <alignment horizontal="center" vertical="center" wrapText="1"/>
    </xf>
    <xf numFmtId="9" fontId="71" fillId="0" borderId="27" xfId="305" applyFont="1" applyFill="1" applyBorder="1" applyAlignment="1">
      <alignment horizontal="center" vertical="center"/>
    </xf>
    <xf numFmtId="168" fontId="71" fillId="0" borderId="28" xfId="303" applyNumberFormat="1" applyFont="1" applyFill="1" applyBorder="1" applyAlignment="1">
      <alignment horizontal="center" vertical="center"/>
    </xf>
    <xf numFmtId="10" fontId="60" fillId="0" borderId="28" xfId="0" applyNumberFormat="1" applyFont="1" applyFill="1" applyBorder="1" applyAlignment="1">
      <alignment horizontal="center" vertical="center" wrapText="1"/>
    </xf>
    <xf numFmtId="9" fontId="71" fillId="0" borderId="28" xfId="305" applyFont="1" applyFill="1" applyBorder="1" applyAlignment="1">
      <alignment horizontal="center" vertical="center"/>
    </xf>
    <xf numFmtId="168" fontId="71" fillId="0" borderId="29" xfId="303" applyNumberFormat="1" applyFont="1" applyFill="1" applyBorder="1" applyAlignment="1">
      <alignment horizontal="center" vertical="center"/>
    </xf>
    <xf numFmtId="10" fontId="60" fillId="0" borderId="29" xfId="0" applyNumberFormat="1" applyFont="1" applyFill="1" applyBorder="1" applyAlignment="1">
      <alignment horizontal="center" vertical="center" wrapText="1"/>
    </xf>
    <xf numFmtId="9" fontId="71" fillId="0" borderId="29" xfId="305" applyFont="1" applyFill="1" applyBorder="1" applyAlignment="1">
      <alignment horizontal="center" vertical="center"/>
    </xf>
    <xf numFmtId="10" fontId="65" fillId="0" borderId="1" xfId="0" applyNumberFormat="1" applyFont="1" applyFill="1" applyBorder="1" applyAlignment="1">
      <alignment horizontal="center" vertical="center" wrapText="1"/>
    </xf>
    <xf numFmtId="9" fontId="65" fillId="0" borderId="1" xfId="305" applyFont="1" applyFill="1" applyBorder="1" applyAlignment="1">
      <alignment horizontal="center" vertical="center" wrapText="1"/>
    </xf>
    <xf numFmtId="168" fontId="66" fillId="0" borderId="28" xfId="303" applyNumberFormat="1" applyFont="1" applyFill="1" applyBorder="1" applyAlignment="1">
      <alignment horizontal="center" vertical="center"/>
    </xf>
    <xf numFmtId="0" fontId="63" fillId="0" borderId="29" xfId="0" applyFont="1" applyFill="1" applyBorder="1" applyAlignment="1">
      <alignment horizontal="center" vertical="center" wrapText="1"/>
    </xf>
    <xf numFmtId="0" fontId="60" fillId="0" borderId="28" xfId="0" applyFont="1" applyFill="1" applyBorder="1" applyAlignment="1">
      <alignment horizontal="center" vertical="center"/>
    </xf>
    <xf numFmtId="10" fontId="60" fillId="0" borderId="27" xfId="0" applyNumberFormat="1" applyFont="1" applyFill="1" applyBorder="1" applyAlignment="1">
      <alignment horizontal="center" vertical="center"/>
    </xf>
    <xf numFmtId="10" fontId="60" fillId="0" borderId="27" xfId="305" applyNumberFormat="1" applyFont="1" applyFill="1" applyBorder="1" applyAlignment="1">
      <alignment horizontal="center" vertical="center"/>
    </xf>
    <xf numFmtId="10" fontId="66" fillId="0" borderId="28" xfId="305" applyNumberFormat="1" applyFont="1" applyFill="1" applyBorder="1" applyAlignment="1">
      <alignment horizontal="center" vertical="center"/>
    </xf>
    <xf numFmtId="0" fontId="63" fillId="0" borderId="1" xfId="0" applyFont="1" applyFill="1" applyBorder="1" applyAlignment="1">
      <alignment horizontal="center" vertical="center" wrapText="1"/>
    </xf>
    <xf numFmtId="10" fontId="60" fillId="0" borderId="28" xfId="0" applyNumberFormat="1" applyFont="1" applyFill="1" applyBorder="1" applyAlignment="1">
      <alignment horizontal="center" vertical="center"/>
    </xf>
    <xf numFmtId="10" fontId="60" fillId="0" borderId="28" xfId="305" applyNumberFormat="1" applyFont="1" applyFill="1" applyBorder="1" applyAlignment="1">
      <alignment horizontal="center" vertical="center"/>
    </xf>
    <xf numFmtId="0" fontId="63" fillId="0" borderId="27" xfId="0" applyFont="1" applyFill="1" applyBorder="1" applyAlignment="1">
      <alignment horizontal="center" vertical="center" wrapText="1"/>
    </xf>
    <xf numFmtId="0" fontId="63" fillId="0" borderId="28" xfId="0" applyFont="1" applyFill="1" applyBorder="1" applyAlignment="1">
      <alignment horizontal="center" vertical="center" wrapText="1"/>
    </xf>
    <xf numFmtId="168" fontId="66" fillId="0" borderId="29" xfId="303" applyNumberFormat="1" applyFont="1" applyFill="1" applyBorder="1" applyAlignment="1">
      <alignment horizontal="center" vertical="center"/>
    </xf>
    <xf numFmtId="0" fontId="63" fillId="0" borderId="1" xfId="0" applyFont="1" applyFill="1" applyBorder="1" applyAlignment="1">
      <alignment horizontal="center" vertical="center" wrapText="1"/>
    </xf>
    <xf numFmtId="0" fontId="60" fillId="0" borderId="29" xfId="0" applyFont="1" applyFill="1" applyBorder="1" applyAlignment="1">
      <alignment horizontal="center" vertical="center"/>
    </xf>
    <xf numFmtId="10" fontId="60" fillId="0" borderId="29" xfId="0" applyNumberFormat="1" applyFont="1" applyFill="1" applyBorder="1" applyAlignment="1">
      <alignment horizontal="center" vertical="center"/>
    </xf>
    <xf numFmtId="10" fontId="60" fillId="0" borderId="29" xfId="305" applyNumberFormat="1" applyFont="1" applyFill="1" applyBorder="1" applyAlignment="1">
      <alignment horizontal="center" vertical="center"/>
    </xf>
    <xf numFmtId="10" fontId="66" fillId="0" borderId="29" xfId="305" applyNumberFormat="1" applyFont="1" applyFill="1" applyBorder="1" applyAlignment="1">
      <alignment horizontal="center" vertical="center"/>
    </xf>
    <xf numFmtId="168" fontId="65" fillId="0" borderId="1" xfId="0" applyNumberFormat="1" applyFont="1" applyFill="1" applyBorder="1" applyAlignment="1">
      <alignment horizontal="center" vertical="center"/>
    </xf>
    <xf numFmtId="44" fontId="65" fillId="0" borderId="1" xfId="0" applyNumberFormat="1" applyFont="1" applyFill="1" applyBorder="1" applyAlignment="1">
      <alignment horizontal="center" vertical="center"/>
    </xf>
    <xf numFmtId="0" fontId="66" fillId="0" borderId="1" xfId="0" applyFont="1" applyFill="1" applyBorder="1" applyAlignment="1">
      <alignment horizontal="center" vertical="center" wrapText="1"/>
    </xf>
    <xf numFmtId="10" fontId="65" fillId="0" borderId="1" xfId="0" applyNumberFormat="1" applyFont="1" applyFill="1" applyBorder="1" applyAlignment="1">
      <alignment horizontal="center" vertical="center"/>
    </xf>
    <xf numFmtId="168" fontId="66" fillId="0" borderId="1" xfId="303" applyNumberFormat="1" applyFont="1" applyFill="1" applyBorder="1" applyAlignment="1">
      <alignment horizontal="center" vertical="center"/>
    </xf>
    <xf numFmtId="0" fontId="60" fillId="0" borderId="1" xfId="0" applyFont="1" applyFill="1" applyBorder="1" applyAlignment="1">
      <alignment horizontal="center" vertical="center"/>
    </xf>
    <xf numFmtId="10" fontId="66" fillId="0" borderId="1" xfId="305" applyNumberFormat="1" applyFont="1" applyFill="1" applyBorder="1" applyAlignment="1">
      <alignment horizontal="center" vertical="center"/>
    </xf>
    <xf numFmtId="0" fontId="60" fillId="0" borderId="1" xfId="0" applyFont="1" applyFill="1" applyBorder="1" applyAlignment="1">
      <alignment horizontal="center" vertical="center" wrapText="1"/>
    </xf>
    <xf numFmtId="168" fontId="66" fillId="0" borderId="27" xfId="303" applyNumberFormat="1" applyFont="1" applyFill="1" applyBorder="1" applyAlignment="1">
      <alignment horizontal="center" vertical="center"/>
    </xf>
    <xf numFmtId="10" fontId="66" fillId="0" borderId="27" xfId="305" applyNumberFormat="1" applyFont="1" applyFill="1" applyBorder="1" applyAlignment="1">
      <alignment horizontal="center" vertical="center"/>
    </xf>
    <xf numFmtId="0" fontId="58" fillId="0" borderId="1" xfId="0" applyFont="1" applyFill="1" applyBorder="1" applyAlignment="1">
      <alignment horizontal="center" vertical="center"/>
    </xf>
    <xf numFmtId="0" fontId="60" fillId="0" borderId="27" xfId="0" applyFont="1" applyFill="1" applyBorder="1" applyAlignment="1">
      <alignment horizontal="center" vertical="center"/>
    </xf>
    <xf numFmtId="0" fontId="58" fillId="0" borderId="27" xfId="0" applyFont="1" applyFill="1" applyBorder="1" applyAlignment="1">
      <alignment horizontal="center" vertical="center"/>
    </xf>
    <xf numFmtId="10" fontId="58" fillId="0" borderId="27" xfId="305" applyNumberFormat="1" applyFont="1" applyFill="1" applyBorder="1" applyAlignment="1">
      <alignment horizontal="center" vertical="center"/>
    </xf>
    <xf numFmtId="44" fontId="58" fillId="0" borderId="27" xfId="303" applyFont="1" applyFill="1" applyBorder="1" applyAlignment="1">
      <alignment horizontal="center" vertical="center"/>
    </xf>
    <xf numFmtId="168" fontId="71" fillId="0" borderId="27" xfId="305" applyNumberFormat="1" applyFont="1" applyFill="1" applyBorder="1" applyAlignment="1">
      <alignment horizontal="center" vertical="center"/>
    </xf>
    <xf numFmtId="0" fontId="58" fillId="0" borderId="28" xfId="0" applyFont="1" applyFill="1" applyBorder="1" applyAlignment="1">
      <alignment horizontal="center" vertical="center"/>
    </xf>
    <xf numFmtId="10" fontId="58" fillId="0" borderId="28" xfId="305" applyNumberFormat="1" applyFont="1" applyFill="1" applyBorder="1" applyAlignment="1">
      <alignment horizontal="center" vertical="center"/>
    </xf>
    <xf numFmtId="44" fontId="58" fillId="0" borderId="28" xfId="303" applyFont="1" applyFill="1" applyBorder="1" applyAlignment="1">
      <alignment horizontal="center" vertical="center"/>
    </xf>
    <xf numFmtId="168" fontId="71" fillId="0" borderId="28" xfId="305" applyNumberFormat="1" applyFont="1" applyFill="1" applyBorder="1" applyAlignment="1">
      <alignment horizontal="center" vertical="center"/>
    </xf>
    <xf numFmtId="0" fontId="58" fillId="0" borderId="29" xfId="0" applyFont="1" applyFill="1" applyBorder="1" applyAlignment="1">
      <alignment horizontal="center" vertical="center"/>
    </xf>
    <xf numFmtId="10" fontId="58" fillId="0" borderId="29" xfId="305" applyNumberFormat="1" applyFont="1" applyFill="1" applyBorder="1" applyAlignment="1">
      <alignment horizontal="center" vertical="center"/>
    </xf>
    <xf numFmtId="44" fontId="58" fillId="0" borderId="29" xfId="303" applyFont="1" applyFill="1" applyBorder="1" applyAlignment="1">
      <alignment horizontal="center" vertical="center"/>
    </xf>
    <xf numFmtId="168" fontId="71" fillId="0" borderId="29" xfId="305" applyNumberFormat="1" applyFont="1" applyFill="1" applyBorder="1" applyAlignment="1">
      <alignment horizontal="center" vertical="center"/>
    </xf>
    <xf numFmtId="8" fontId="58" fillId="0" borderId="0" xfId="0" applyNumberFormat="1" applyFont="1" applyFill="1" applyAlignment="1">
      <alignment horizontal="center" vertical="center"/>
    </xf>
    <xf numFmtId="0" fontId="70" fillId="3" borderId="1" xfId="0" applyFont="1" applyFill="1" applyBorder="1" applyAlignment="1">
      <alignment horizontal="center" vertical="center" wrapText="1"/>
    </xf>
    <xf numFmtId="0" fontId="60" fillId="3" borderId="0" xfId="0" applyFont="1" applyFill="1" applyAlignment="1">
      <alignment horizontal="center" vertical="center"/>
    </xf>
    <xf numFmtId="6" fontId="65" fillId="3" borderId="37" xfId="0" applyNumberFormat="1" applyFont="1" applyFill="1" applyBorder="1" applyAlignment="1">
      <alignment horizontal="center" vertical="center"/>
    </xf>
    <xf numFmtId="44" fontId="58" fillId="3" borderId="35" xfId="303" applyFont="1" applyFill="1" applyBorder="1" applyAlignment="1">
      <alignment horizontal="center" vertical="center"/>
    </xf>
    <xf numFmtId="10" fontId="65" fillId="3" borderId="37" xfId="305" applyNumberFormat="1" applyFont="1" applyFill="1" applyBorder="1" applyAlignment="1">
      <alignment horizontal="center" vertical="center"/>
    </xf>
    <xf numFmtId="10" fontId="65" fillId="3" borderId="37" xfId="0" applyNumberFormat="1" applyFont="1" applyFill="1" applyBorder="1" applyAlignment="1">
      <alignment horizontal="center" vertical="center"/>
    </xf>
  </cellXfs>
  <cellStyles count="307">
    <cellStyle name="20% - Énfasis1" xfId="24" builtinId="30" customBuiltin="1"/>
    <cellStyle name="20% - Énfasis2" xfId="27" builtinId="34" customBuiltin="1"/>
    <cellStyle name="20% - Énfasis3" xfId="30" builtinId="38" customBuiltin="1"/>
    <cellStyle name="20% - Énfasis4" xfId="33" builtinId="42" customBuiltin="1"/>
    <cellStyle name="20% - Énfasis5" xfId="36" builtinId="46" customBuiltin="1"/>
    <cellStyle name="20% - Énfasis6" xfId="39" builtinId="50" customBuiltin="1"/>
    <cellStyle name="40% - Énfasis1" xfId="25" builtinId="31" customBuiltin="1"/>
    <cellStyle name="40% - Énfasis2" xfId="28" builtinId="35" customBuiltin="1"/>
    <cellStyle name="40% - Énfasis3" xfId="31" builtinId="39" customBuiltin="1"/>
    <cellStyle name="40% - Énfasis4" xfId="34" builtinId="43" customBuiltin="1"/>
    <cellStyle name="40% - Énfasis5" xfId="37" builtinId="47" customBuiltin="1"/>
    <cellStyle name="40% - Énfasis6" xfId="40" builtinId="51" customBuiltin="1"/>
    <cellStyle name="60% - Énfasis1 2" xfId="196" xr:uid="{00000000-0005-0000-0000-00000C000000}"/>
    <cellStyle name="60% - Énfasis2 2" xfId="197" xr:uid="{00000000-0005-0000-0000-00000D000000}"/>
    <cellStyle name="60% - Énfasis3 2" xfId="198" xr:uid="{00000000-0005-0000-0000-00000E000000}"/>
    <cellStyle name="60% - Énfasis4 2" xfId="199" xr:uid="{00000000-0005-0000-0000-00000F000000}"/>
    <cellStyle name="60% - Énfasis5 2" xfId="200" xr:uid="{00000000-0005-0000-0000-000010000000}"/>
    <cellStyle name="60% - Énfasis6 2" xfId="201" xr:uid="{00000000-0005-0000-0000-000011000000}"/>
    <cellStyle name="BodyStyle" xfId="5" xr:uid="{00000000-0005-0000-0000-000012000000}"/>
    <cellStyle name="Bueno" xfId="12" builtinId="26" customBuiltin="1"/>
    <cellStyle name="Cálculo" xfId="16" builtinId="22" customBuiltin="1"/>
    <cellStyle name="Celda de comprobación" xfId="18" builtinId="23" customBuiltin="1"/>
    <cellStyle name="Celda vinculada" xfId="17" builtinId="24" customBuiltin="1"/>
    <cellStyle name="Encabezado 1" xfId="8" builtinId="16" customBuiltin="1"/>
    <cellStyle name="Encabezado 4" xfId="11" builtinId="19" customBuiltin="1"/>
    <cellStyle name="Énfasis1" xfId="23" builtinId="29" customBuiltin="1"/>
    <cellStyle name="Énfasis2" xfId="26" builtinId="33" customBuiltin="1"/>
    <cellStyle name="Énfasis3" xfId="29" builtinId="37" customBuiltin="1"/>
    <cellStyle name="Énfasis4" xfId="32" builtinId="41" customBuiltin="1"/>
    <cellStyle name="Énfasis5" xfId="35" builtinId="45" customBuiltin="1"/>
    <cellStyle name="Énfasis6" xfId="38" builtinId="49" customBuiltin="1"/>
    <cellStyle name="Entrada" xfId="14" builtinId="20" customBuiltin="1"/>
    <cellStyle name="HeaderStyle" xfId="4" xr:uid="{00000000-0005-0000-0000-000020000000}"/>
    <cellStyle name="Incorrecto" xfId="13" builtinId="27" customBuiltin="1"/>
    <cellStyle name="KPT06_fill" xfId="304" xr:uid="{00000000-0005-0000-0000-000022000000}"/>
    <cellStyle name="Millares" xfId="306" builtinId="3"/>
    <cellStyle name="Millares 10" xfId="41" xr:uid="{00000000-0005-0000-0000-000024000000}"/>
    <cellStyle name="Millares 2" xfId="3" xr:uid="{00000000-0005-0000-0000-000025000000}"/>
    <cellStyle name="Millares 2 2" xfId="130" xr:uid="{00000000-0005-0000-0000-000026000000}"/>
    <cellStyle name="Millares 2 2 2" xfId="209" xr:uid="{00000000-0005-0000-0000-000027000000}"/>
    <cellStyle name="Millares 2 2 2 2" xfId="227" xr:uid="{00000000-0005-0000-0000-000028000000}"/>
    <cellStyle name="Millares 2 2 2 2 2" xfId="299" xr:uid="{00000000-0005-0000-0000-000029000000}"/>
    <cellStyle name="Millares 2 2 2 2 3" xfId="263" xr:uid="{00000000-0005-0000-0000-00002A000000}"/>
    <cellStyle name="Millares 2 2 2 3" xfId="281" xr:uid="{00000000-0005-0000-0000-00002B000000}"/>
    <cellStyle name="Millares 2 2 2 4" xfId="245" xr:uid="{00000000-0005-0000-0000-00002C000000}"/>
    <cellStyle name="Millares 2 2 3" xfId="218" xr:uid="{00000000-0005-0000-0000-00002D000000}"/>
    <cellStyle name="Millares 2 2 3 2" xfId="290" xr:uid="{00000000-0005-0000-0000-00002E000000}"/>
    <cellStyle name="Millares 2 2 3 3" xfId="254" xr:uid="{00000000-0005-0000-0000-00002F000000}"/>
    <cellStyle name="Millares 2 2 4" xfId="272" xr:uid="{00000000-0005-0000-0000-000030000000}"/>
    <cellStyle name="Millares 2 2 5" xfId="236" xr:uid="{00000000-0005-0000-0000-000031000000}"/>
    <cellStyle name="Millares 2 3" xfId="202" xr:uid="{00000000-0005-0000-0000-000032000000}"/>
    <cellStyle name="Millares 2 3 2" xfId="211" xr:uid="{00000000-0005-0000-0000-000033000000}"/>
    <cellStyle name="Millares 2 3 2 2" xfId="229" xr:uid="{00000000-0005-0000-0000-000034000000}"/>
    <cellStyle name="Millares 2 3 2 2 2" xfId="301" xr:uid="{00000000-0005-0000-0000-000035000000}"/>
    <cellStyle name="Millares 2 3 2 2 3" xfId="265" xr:uid="{00000000-0005-0000-0000-000036000000}"/>
    <cellStyle name="Millares 2 3 2 3" xfId="283" xr:uid="{00000000-0005-0000-0000-000037000000}"/>
    <cellStyle name="Millares 2 3 2 4" xfId="247" xr:uid="{00000000-0005-0000-0000-000038000000}"/>
    <cellStyle name="Millares 2 3 3" xfId="220" xr:uid="{00000000-0005-0000-0000-000039000000}"/>
    <cellStyle name="Millares 2 3 3 2" xfId="292" xr:uid="{00000000-0005-0000-0000-00003A000000}"/>
    <cellStyle name="Millares 2 3 3 3" xfId="256" xr:uid="{00000000-0005-0000-0000-00003B000000}"/>
    <cellStyle name="Millares 2 3 4" xfId="274" xr:uid="{00000000-0005-0000-0000-00003C000000}"/>
    <cellStyle name="Millares 2 3 5" xfId="238" xr:uid="{00000000-0005-0000-0000-00003D000000}"/>
    <cellStyle name="Millares 2 4" xfId="207" xr:uid="{00000000-0005-0000-0000-00003E000000}"/>
    <cellStyle name="Millares 2 4 2" xfId="225" xr:uid="{00000000-0005-0000-0000-00003F000000}"/>
    <cellStyle name="Millares 2 4 2 2" xfId="297" xr:uid="{00000000-0005-0000-0000-000040000000}"/>
    <cellStyle name="Millares 2 4 2 3" xfId="261" xr:uid="{00000000-0005-0000-0000-000041000000}"/>
    <cellStyle name="Millares 2 4 3" xfId="279" xr:uid="{00000000-0005-0000-0000-000042000000}"/>
    <cellStyle name="Millares 2 4 4" xfId="243" xr:uid="{00000000-0005-0000-0000-000043000000}"/>
    <cellStyle name="Millares 2 5" xfId="216" xr:uid="{00000000-0005-0000-0000-000044000000}"/>
    <cellStyle name="Millares 2 5 2" xfId="288" xr:uid="{00000000-0005-0000-0000-000045000000}"/>
    <cellStyle name="Millares 2 5 3" xfId="252" xr:uid="{00000000-0005-0000-0000-000046000000}"/>
    <cellStyle name="Millares 2 6" xfId="270" xr:uid="{00000000-0005-0000-0000-000047000000}"/>
    <cellStyle name="Millares 2 7" xfId="234" xr:uid="{00000000-0005-0000-0000-000048000000}"/>
    <cellStyle name="Millares 2 8" xfId="59" xr:uid="{00000000-0005-0000-0000-000049000000}"/>
    <cellStyle name="Millares 3" xfId="124" xr:uid="{00000000-0005-0000-0000-00004A000000}"/>
    <cellStyle name="Millares 3 2" xfId="208" xr:uid="{00000000-0005-0000-0000-00004B000000}"/>
    <cellStyle name="Millares 3 2 2" xfId="226" xr:uid="{00000000-0005-0000-0000-00004C000000}"/>
    <cellStyle name="Millares 3 2 2 2" xfId="298" xr:uid="{00000000-0005-0000-0000-00004D000000}"/>
    <cellStyle name="Millares 3 2 2 3" xfId="262" xr:uid="{00000000-0005-0000-0000-00004E000000}"/>
    <cellStyle name="Millares 3 2 3" xfId="280" xr:uid="{00000000-0005-0000-0000-00004F000000}"/>
    <cellStyle name="Millares 3 2 4" xfId="244" xr:uid="{00000000-0005-0000-0000-000050000000}"/>
    <cellStyle name="Millares 3 3" xfId="217" xr:uid="{00000000-0005-0000-0000-000051000000}"/>
    <cellStyle name="Millares 3 3 2" xfId="289" xr:uid="{00000000-0005-0000-0000-000052000000}"/>
    <cellStyle name="Millares 3 3 3" xfId="253" xr:uid="{00000000-0005-0000-0000-000053000000}"/>
    <cellStyle name="Millares 3 4" xfId="271" xr:uid="{00000000-0005-0000-0000-000054000000}"/>
    <cellStyle name="Millares 3 5" xfId="235" xr:uid="{00000000-0005-0000-0000-000055000000}"/>
    <cellStyle name="Millares 4" xfId="194" xr:uid="{00000000-0005-0000-0000-000056000000}"/>
    <cellStyle name="Millares 4 2" xfId="210" xr:uid="{00000000-0005-0000-0000-000057000000}"/>
    <cellStyle name="Millares 4 2 2" xfId="228" xr:uid="{00000000-0005-0000-0000-000058000000}"/>
    <cellStyle name="Millares 4 2 2 2" xfId="300" xr:uid="{00000000-0005-0000-0000-000059000000}"/>
    <cellStyle name="Millares 4 2 2 3" xfId="264" xr:uid="{00000000-0005-0000-0000-00005A000000}"/>
    <cellStyle name="Millares 4 2 3" xfId="282" xr:uid="{00000000-0005-0000-0000-00005B000000}"/>
    <cellStyle name="Millares 4 2 4" xfId="246" xr:uid="{00000000-0005-0000-0000-00005C000000}"/>
    <cellStyle name="Millares 4 3" xfId="219" xr:uid="{00000000-0005-0000-0000-00005D000000}"/>
    <cellStyle name="Millares 4 3 2" xfId="291" xr:uid="{00000000-0005-0000-0000-00005E000000}"/>
    <cellStyle name="Millares 4 3 3" xfId="255" xr:uid="{00000000-0005-0000-0000-00005F000000}"/>
    <cellStyle name="Millares 4 4" xfId="273" xr:uid="{00000000-0005-0000-0000-000060000000}"/>
    <cellStyle name="Millares 4 5" xfId="237" xr:uid="{00000000-0005-0000-0000-000061000000}"/>
    <cellStyle name="Millares 5" xfId="206" xr:uid="{00000000-0005-0000-0000-000062000000}"/>
    <cellStyle name="Millares 5 2" xfId="224" xr:uid="{00000000-0005-0000-0000-000063000000}"/>
    <cellStyle name="Millares 5 2 2" xfId="296" xr:uid="{00000000-0005-0000-0000-000064000000}"/>
    <cellStyle name="Millares 5 2 3" xfId="260" xr:uid="{00000000-0005-0000-0000-000065000000}"/>
    <cellStyle name="Millares 5 3" xfId="278" xr:uid="{00000000-0005-0000-0000-000066000000}"/>
    <cellStyle name="Millares 5 4" xfId="242" xr:uid="{00000000-0005-0000-0000-000067000000}"/>
    <cellStyle name="Millares 6" xfId="215" xr:uid="{00000000-0005-0000-0000-000068000000}"/>
    <cellStyle name="Millares 6 2" xfId="287" xr:uid="{00000000-0005-0000-0000-000069000000}"/>
    <cellStyle name="Millares 6 3" xfId="251" xr:uid="{00000000-0005-0000-0000-00006A000000}"/>
    <cellStyle name="Millares 7" xfId="269" xr:uid="{00000000-0005-0000-0000-00006B000000}"/>
    <cellStyle name="Millares 8" xfId="233" xr:uid="{00000000-0005-0000-0000-00006C000000}"/>
    <cellStyle name="Millares 9" xfId="53" xr:uid="{00000000-0005-0000-0000-00006D000000}"/>
    <cellStyle name="Moneda" xfId="303" builtinId="4"/>
    <cellStyle name="Moneda [0] 2" xfId="48" xr:uid="{00000000-0005-0000-0000-00006F000000}"/>
    <cellStyle name="Moneda [0] 2 2" xfId="55" xr:uid="{00000000-0005-0000-0000-000070000000}"/>
    <cellStyle name="Moneda [0] 2 2 2" xfId="126" xr:uid="{00000000-0005-0000-0000-000071000000}"/>
    <cellStyle name="Moneda [0] 2 3" xfId="121" xr:uid="{00000000-0005-0000-0000-000072000000}"/>
    <cellStyle name="Moneda [0] 3" xfId="51" xr:uid="{00000000-0005-0000-0000-000073000000}"/>
    <cellStyle name="Moneda [0] 3 2" xfId="204" xr:uid="{00000000-0005-0000-0000-000074000000}"/>
    <cellStyle name="Moneda [0] 3 2 2" xfId="222" xr:uid="{00000000-0005-0000-0000-000075000000}"/>
    <cellStyle name="Moneda [0] 3 2 2 2" xfId="294" xr:uid="{00000000-0005-0000-0000-000076000000}"/>
    <cellStyle name="Moneda [0] 3 2 2 3" xfId="258" xr:uid="{00000000-0005-0000-0000-000077000000}"/>
    <cellStyle name="Moneda [0] 3 2 3" xfId="276" xr:uid="{00000000-0005-0000-0000-000078000000}"/>
    <cellStyle name="Moneda [0] 3 2 4" xfId="240" xr:uid="{00000000-0005-0000-0000-000079000000}"/>
    <cellStyle name="Moneda [0] 3 3" xfId="213" xr:uid="{00000000-0005-0000-0000-00007A000000}"/>
    <cellStyle name="Moneda [0] 3 3 2" xfId="285" xr:uid="{00000000-0005-0000-0000-00007B000000}"/>
    <cellStyle name="Moneda [0] 3 3 3" xfId="249" xr:uid="{00000000-0005-0000-0000-00007C000000}"/>
    <cellStyle name="Moneda [0] 3 4" xfId="267" xr:uid="{00000000-0005-0000-0000-00007D000000}"/>
    <cellStyle name="Moneda [0] 3 5" xfId="231" xr:uid="{00000000-0005-0000-0000-00007E000000}"/>
    <cellStyle name="Moneda [0] 4" xfId="205" xr:uid="{00000000-0005-0000-0000-00007F000000}"/>
    <cellStyle name="Moneda [0] 4 2" xfId="223" xr:uid="{00000000-0005-0000-0000-000080000000}"/>
    <cellStyle name="Moneda [0] 4 2 2" xfId="295" xr:uid="{00000000-0005-0000-0000-000081000000}"/>
    <cellStyle name="Moneda [0] 4 2 3" xfId="259" xr:uid="{00000000-0005-0000-0000-000082000000}"/>
    <cellStyle name="Moneda [0] 4 3" xfId="277" xr:uid="{00000000-0005-0000-0000-000083000000}"/>
    <cellStyle name="Moneda [0] 4 4" xfId="241" xr:uid="{00000000-0005-0000-0000-000084000000}"/>
    <cellStyle name="Moneda [0] 5" xfId="214" xr:uid="{00000000-0005-0000-0000-000085000000}"/>
    <cellStyle name="Moneda [0] 5 2" xfId="286" xr:uid="{00000000-0005-0000-0000-000086000000}"/>
    <cellStyle name="Moneda [0] 5 3" xfId="250" xr:uid="{00000000-0005-0000-0000-000087000000}"/>
    <cellStyle name="Moneda [0] 6" xfId="268" xr:uid="{00000000-0005-0000-0000-000088000000}"/>
    <cellStyle name="Moneda [0] 7" xfId="232" xr:uid="{00000000-0005-0000-0000-000089000000}"/>
    <cellStyle name="Moneda [0] 8" xfId="52" xr:uid="{00000000-0005-0000-0000-00008A000000}"/>
    <cellStyle name="Moneda [0] 9" xfId="45" xr:uid="{00000000-0005-0000-0000-00008B000000}"/>
    <cellStyle name="Moneda 10" xfId="66" xr:uid="{00000000-0005-0000-0000-00008C000000}"/>
    <cellStyle name="Moneda 10 2" xfId="137" xr:uid="{00000000-0005-0000-0000-00008D000000}"/>
    <cellStyle name="Moneda 11" xfId="67" xr:uid="{00000000-0005-0000-0000-00008E000000}"/>
    <cellStyle name="Moneda 11 2" xfId="138" xr:uid="{00000000-0005-0000-0000-00008F000000}"/>
    <cellStyle name="Moneda 12" xfId="68" xr:uid="{00000000-0005-0000-0000-000090000000}"/>
    <cellStyle name="Moneda 12 2" xfId="139" xr:uid="{00000000-0005-0000-0000-000091000000}"/>
    <cellStyle name="Moneda 13" xfId="69" xr:uid="{00000000-0005-0000-0000-000092000000}"/>
    <cellStyle name="Moneda 13 2" xfId="140" xr:uid="{00000000-0005-0000-0000-000093000000}"/>
    <cellStyle name="Moneda 14" xfId="70" xr:uid="{00000000-0005-0000-0000-000094000000}"/>
    <cellStyle name="Moneda 14 2" xfId="141" xr:uid="{00000000-0005-0000-0000-000095000000}"/>
    <cellStyle name="Moneda 15" xfId="71" xr:uid="{00000000-0005-0000-0000-000096000000}"/>
    <cellStyle name="Moneda 15 2" xfId="142" xr:uid="{00000000-0005-0000-0000-000097000000}"/>
    <cellStyle name="Moneda 16" xfId="72" xr:uid="{00000000-0005-0000-0000-000098000000}"/>
    <cellStyle name="Moneda 16 2" xfId="143" xr:uid="{00000000-0005-0000-0000-000099000000}"/>
    <cellStyle name="Moneda 17" xfId="73" xr:uid="{00000000-0005-0000-0000-00009A000000}"/>
    <cellStyle name="Moneda 17 2" xfId="144" xr:uid="{00000000-0005-0000-0000-00009B000000}"/>
    <cellStyle name="Moneda 18" xfId="74" xr:uid="{00000000-0005-0000-0000-00009C000000}"/>
    <cellStyle name="Moneda 18 2" xfId="145" xr:uid="{00000000-0005-0000-0000-00009D000000}"/>
    <cellStyle name="Moneda 19" xfId="75" xr:uid="{00000000-0005-0000-0000-00009E000000}"/>
    <cellStyle name="Moneda 19 2" xfId="146" xr:uid="{00000000-0005-0000-0000-00009F000000}"/>
    <cellStyle name="Moneda 2" xfId="2" xr:uid="{00000000-0005-0000-0000-0000A0000000}"/>
    <cellStyle name="Moneda 2 2" xfId="128" xr:uid="{00000000-0005-0000-0000-0000A1000000}"/>
    <cellStyle name="Moneda 2 3" xfId="57" xr:uid="{00000000-0005-0000-0000-0000A2000000}"/>
    <cellStyle name="Moneda 20" xfId="76" xr:uid="{00000000-0005-0000-0000-0000A3000000}"/>
    <cellStyle name="Moneda 20 2" xfId="147" xr:uid="{00000000-0005-0000-0000-0000A4000000}"/>
    <cellStyle name="Moneda 21" xfId="79" xr:uid="{00000000-0005-0000-0000-0000A5000000}"/>
    <cellStyle name="Moneda 21 2" xfId="150" xr:uid="{00000000-0005-0000-0000-0000A6000000}"/>
    <cellStyle name="Moneda 22" xfId="78" xr:uid="{00000000-0005-0000-0000-0000A7000000}"/>
    <cellStyle name="Moneda 22 2" xfId="149" xr:uid="{00000000-0005-0000-0000-0000A8000000}"/>
    <cellStyle name="Moneda 23" xfId="56" xr:uid="{00000000-0005-0000-0000-0000A9000000}"/>
    <cellStyle name="Moneda 23 2" xfId="127" xr:uid="{00000000-0005-0000-0000-0000AA000000}"/>
    <cellStyle name="Moneda 24" xfId="77" xr:uid="{00000000-0005-0000-0000-0000AB000000}"/>
    <cellStyle name="Moneda 24 2" xfId="148" xr:uid="{00000000-0005-0000-0000-0000AC000000}"/>
    <cellStyle name="Moneda 25" xfId="80" xr:uid="{00000000-0005-0000-0000-0000AD000000}"/>
    <cellStyle name="Moneda 25 2" xfId="151" xr:uid="{00000000-0005-0000-0000-0000AE000000}"/>
    <cellStyle name="Moneda 26" xfId="81" xr:uid="{00000000-0005-0000-0000-0000AF000000}"/>
    <cellStyle name="Moneda 26 2" xfId="152" xr:uid="{00000000-0005-0000-0000-0000B0000000}"/>
    <cellStyle name="Moneda 27" xfId="82" xr:uid="{00000000-0005-0000-0000-0000B1000000}"/>
    <cellStyle name="Moneda 27 2" xfId="153" xr:uid="{00000000-0005-0000-0000-0000B2000000}"/>
    <cellStyle name="Moneda 28" xfId="83" xr:uid="{00000000-0005-0000-0000-0000B3000000}"/>
    <cellStyle name="Moneda 28 2" xfId="154" xr:uid="{00000000-0005-0000-0000-0000B4000000}"/>
    <cellStyle name="Moneda 29" xfId="84" xr:uid="{00000000-0005-0000-0000-0000B5000000}"/>
    <cellStyle name="Moneda 29 2" xfId="155" xr:uid="{00000000-0005-0000-0000-0000B6000000}"/>
    <cellStyle name="Moneda 3" xfId="58" xr:uid="{00000000-0005-0000-0000-0000B7000000}"/>
    <cellStyle name="Moneda 3 2" xfId="129" xr:uid="{00000000-0005-0000-0000-0000B8000000}"/>
    <cellStyle name="Moneda 30" xfId="85" xr:uid="{00000000-0005-0000-0000-0000B9000000}"/>
    <cellStyle name="Moneda 30 2" xfId="156" xr:uid="{00000000-0005-0000-0000-0000BA000000}"/>
    <cellStyle name="Moneda 31" xfId="86" xr:uid="{00000000-0005-0000-0000-0000BB000000}"/>
    <cellStyle name="Moneda 31 2" xfId="157" xr:uid="{00000000-0005-0000-0000-0000BC000000}"/>
    <cellStyle name="Moneda 32" xfId="87" xr:uid="{00000000-0005-0000-0000-0000BD000000}"/>
    <cellStyle name="Moneda 32 2" xfId="158" xr:uid="{00000000-0005-0000-0000-0000BE000000}"/>
    <cellStyle name="Moneda 33" xfId="88" xr:uid="{00000000-0005-0000-0000-0000BF000000}"/>
    <cellStyle name="Moneda 33 2" xfId="159" xr:uid="{00000000-0005-0000-0000-0000C0000000}"/>
    <cellStyle name="Moneda 34" xfId="89" xr:uid="{00000000-0005-0000-0000-0000C1000000}"/>
    <cellStyle name="Moneda 34 2" xfId="160" xr:uid="{00000000-0005-0000-0000-0000C2000000}"/>
    <cellStyle name="Moneda 35" xfId="90" xr:uid="{00000000-0005-0000-0000-0000C3000000}"/>
    <cellStyle name="Moneda 35 2" xfId="161" xr:uid="{00000000-0005-0000-0000-0000C4000000}"/>
    <cellStyle name="Moneda 36" xfId="91" xr:uid="{00000000-0005-0000-0000-0000C5000000}"/>
    <cellStyle name="Moneda 36 2" xfId="162" xr:uid="{00000000-0005-0000-0000-0000C6000000}"/>
    <cellStyle name="Moneda 37" xfId="92" xr:uid="{00000000-0005-0000-0000-0000C7000000}"/>
    <cellStyle name="Moneda 37 2" xfId="163" xr:uid="{00000000-0005-0000-0000-0000C8000000}"/>
    <cellStyle name="Moneda 38" xfId="93" xr:uid="{00000000-0005-0000-0000-0000C9000000}"/>
    <cellStyle name="Moneda 38 2" xfId="164" xr:uid="{00000000-0005-0000-0000-0000CA000000}"/>
    <cellStyle name="Moneda 39" xfId="94" xr:uid="{00000000-0005-0000-0000-0000CB000000}"/>
    <cellStyle name="Moneda 39 2" xfId="165" xr:uid="{00000000-0005-0000-0000-0000CC000000}"/>
    <cellStyle name="Moneda 4" xfId="63" xr:uid="{00000000-0005-0000-0000-0000CD000000}"/>
    <cellStyle name="Moneda 4 2" xfId="134" xr:uid="{00000000-0005-0000-0000-0000CE000000}"/>
    <cellStyle name="Moneda 40" xfId="95" xr:uid="{00000000-0005-0000-0000-0000CF000000}"/>
    <cellStyle name="Moneda 40 2" xfId="166" xr:uid="{00000000-0005-0000-0000-0000D0000000}"/>
    <cellStyle name="Moneda 41" xfId="96" xr:uid="{00000000-0005-0000-0000-0000D1000000}"/>
    <cellStyle name="Moneda 41 2" xfId="167" xr:uid="{00000000-0005-0000-0000-0000D2000000}"/>
    <cellStyle name="Moneda 42" xfId="97" xr:uid="{00000000-0005-0000-0000-0000D3000000}"/>
    <cellStyle name="Moneda 42 2" xfId="168" xr:uid="{00000000-0005-0000-0000-0000D4000000}"/>
    <cellStyle name="Moneda 43" xfId="98" xr:uid="{00000000-0005-0000-0000-0000D5000000}"/>
    <cellStyle name="Moneda 43 2" xfId="169" xr:uid="{00000000-0005-0000-0000-0000D6000000}"/>
    <cellStyle name="Moneda 44" xfId="99" xr:uid="{00000000-0005-0000-0000-0000D7000000}"/>
    <cellStyle name="Moneda 44 2" xfId="170" xr:uid="{00000000-0005-0000-0000-0000D8000000}"/>
    <cellStyle name="Moneda 45" xfId="100" xr:uid="{00000000-0005-0000-0000-0000D9000000}"/>
    <cellStyle name="Moneda 45 2" xfId="171" xr:uid="{00000000-0005-0000-0000-0000DA000000}"/>
    <cellStyle name="Moneda 46" xfId="101" xr:uid="{00000000-0005-0000-0000-0000DB000000}"/>
    <cellStyle name="Moneda 46 2" xfId="172" xr:uid="{00000000-0005-0000-0000-0000DC000000}"/>
    <cellStyle name="Moneda 47" xfId="102" xr:uid="{00000000-0005-0000-0000-0000DD000000}"/>
    <cellStyle name="Moneda 47 2" xfId="173" xr:uid="{00000000-0005-0000-0000-0000DE000000}"/>
    <cellStyle name="Moneda 48" xfId="103" xr:uid="{00000000-0005-0000-0000-0000DF000000}"/>
    <cellStyle name="Moneda 48 2" xfId="174" xr:uid="{00000000-0005-0000-0000-0000E0000000}"/>
    <cellStyle name="Moneda 49" xfId="104" xr:uid="{00000000-0005-0000-0000-0000E1000000}"/>
    <cellStyle name="Moneda 49 2" xfId="175" xr:uid="{00000000-0005-0000-0000-0000E2000000}"/>
    <cellStyle name="Moneda 5" xfId="61" xr:uid="{00000000-0005-0000-0000-0000E3000000}"/>
    <cellStyle name="Moneda 5 2" xfId="132" xr:uid="{00000000-0005-0000-0000-0000E4000000}"/>
    <cellStyle name="Moneda 50" xfId="105" xr:uid="{00000000-0005-0000-0000-0000E5000000}"/>
    <cellStyle name="Moneda 50 2" xfId="176" xr:uid="{00000000-0005-0000-0000-0000E6000000}"/>
    <cellStyle name="Moneda 51" xfId="106" xr:uid="{00000000-0005-0000-0000-0000E7000000}"/>
    <cellStyle name="Moneda 51 2" xfId="177" xr:uid="{00000000-0005-0000-0000-0000E8000000}"/>
    <cellStyle name="Moneda 52" xfId="107" xr:uid="{00000000-0005-0000-0000-0000E9000000}"/>
    <cellStyle name="Moneda 52 2" xfId="178" xr:uid="{00000000-0005-0000-0000-0000EA000000}"/>
    <cellStyle name="Moneda 53" xfId="108" xr:uid="{00000000-0005-0000-0000-0000EB000000}"/>
    <cellStyle name="Moneda 53 2" xfId="179" xr:uid="{00000000-0005-0000-0000-0000EC000000}"/>
    <cellStyle name="Moneda 54" xfId="109" xr:uid="{00000000-0005-0000-0000-0000ED000000}"/>
    <cellStyle name="Moneda 54 2" xfId="180" xr:uid="{00000000-0005-0000-0000-0000EE000000}"/>
    <cellStyle name="Moneda 55" xfId="110" xr:uid="{00000000-0005-0000-0000-0000EF000000}"/>
    <cellStyle name="Moneda 55 2" xfId="181" xr:uid="{00000000-0005-0000-0000-0000F0000000}"/>
    <cellStyle name="Moneda 56" xfId="111" xr:uid="{00000000-0005-0000-0000-0000F1000000}"/>
    <cellStyle name="Moneda 56 2" xfId="182" xr:uid="{00000000-0005-0000-0000-0000F2000000}"/>
    <cellStyle name="Moneda 57" xfId="112" xr:uid="{00000000-0005-0000-0000-0000F3000000}"/>
    <cellStyle name="Moneda 57 2" xfId="183" xr:uid="{00000000-0005-0000-0000-0000F4000000}"/>
    <cellStyle name="Moneda 58" xfId="113" xr:uid="{00000000-0005-0000-0000-0000F5000000}"/>
    <cellStyle name="Moneda 58 2" xfId="184" xr:uid="{00000000-0005-0000-0000-0000F6000000}"/>
    <cellStyle name="Moneda 59" xfId="114" xr:uid="{00000000-0005-0000-0000-0000F7000000}"/>
    <cellStyle name="Moneda 59 2" xfId="185" xr:uid="{00000000-0005-0000-0000-0000F8000000}"/>
    <cellStyle name="Moneda 6" xfId="54" xr:uid="{00000000-0005-0000-0000-0000F9000000}"/>
    <cellStyle name="Moneda 6 2" xfId="125" xr:uid="{00000000-0005-0000-0000-0000FA000000}"/>
    <cellStyle name="Moneda 60" xfId="117" xr:uid="{00000000-0005-0000-0000-0000FB000000}"/>
    <cellStyle name="Moneda 60 2" xfId="188" xr:uid="{00000000-0005-0000-0000-0000FC000000}"/>
    <cellStyle name="Moneda 61" xfId="115" xr:uid="{00000000-0005-0000-0000-0000FD000000}"/>
    <cellStyle name="Moneda 61 2" xfId="186" xr:uid="{00000000-0005-0000-0000-0000FE000000}"/>
    <cellStyle name="Moneda 62" xfId="60" xr:uid="{00000000-0005-0000-0000-0000FF000000}"/>
    <cellStyle name="Moneda 62 2" xfId="131" xr:uid="{00000000-0005-0000-0000-000000010000}"/>
    <cellStyle name="Moneda 63" xfId="116" xr:uid="{00000000-0005-0000-0000-000001010000}"/>
    <cellStyle name="Moneda 63 2" xfId="187" xr:uid="{00000000-0005-0000-0000-000002010000}"/>
    <cellStyle name="Moneda 64" xfId="118" xr:uid="{00000000-0005-0000-0000-000003010000}"/>
    <cellStyle name="Moneda 64 2" xfId="189" xr:uid="{00000000-0005-0000-0000-000004010000}"/>
    <cellStyle name="Moneda 65" xfId="119" xr:uid="{00000000-0005-0000-0000-000005010000}"/>
    <cellStyle name="Moneda 65 2" xfId="190" xr:uid="{00000000-0005-0000-0000-000006010000}"/>
    <cellStyle name="Moneda 66" xfId="120" xr:uid="{00000000-0005-0000-0000-000007010000}"/>
    <cellStyle name="Moneda 66 2" xfId="191" xr:uid="{00000000-0005-0000-0000-000008010000}"/>
    <cellStyle name="Moneda 67" xfId="122" xr:uid="{00000000-0005-0000-0000-000009010000}"/>
    <cellStyle name="Moneda 68" xfId="123" xr:uid="{00000000-0005-0000-0000-00000A010000}"/>
    <cellStyle name="Moneda 69" xfId="192" xr:uid="{00000000-0005-0000-0000-00000B010000}"/>
    <cellStyle name="Moneda 7" xfId="62" xr:uid="{00000000-0005-0000-0000-00000C010000}"/>
    <cellStyle name="Moneda 7 2" xfId="133" xr:uid="{00000000-0005-0000-0000-00000D010000}"/>
    <cellStyle name="Moneda 70" xfId="203" xr:uid="{00000000-0005-0000-0000-00000E010000}"/>
    <cellStyle name="Moneda 70 2" xfId="212" xr:uid="{00000000-0005-0000-0000-00000F010000}"/>
    <cellStyle name="Moneda 70 2 2" xfId="230" xr:uid="{00000000-0005-0000-0000-000010010000}"/>
    <cellStyle name="Moneda 70 2 2 2" xfId="302" xr:uid="{00000000-0005-0000-0000-000011010000}"/>
    <cellStyle name="Moneda 70 2 2 3" xfId="266" xr:uid="{00000000-0005-0000-0000-000012010000}"/>
    <cellStyle name="Moneda 70 2 3" xfId="284" xr:uid="{00000000-0005-0000-0000-000013010000}"/>
    <cellStyle name="Moneda 70 2 4" xfId="248" xr:uid="{00000000-0005-0000-0000-000014010000}"/>
    <cellStyle name="Moneda 70 3" xfId="221" xr:uid="{00000000-0005-0000-0000-000015010000}"/>
    <cellStyle name="Moneda 70 3 2" xfId="293" xr:uid="{00000000-0005-0000-0000-000016010000}"/>
    <cellStyle name="Moneda 70 3 3" xfId="257" xr:uid="{00000000-0005-0000-0000-000017010000}"/>
    <cellStyle name="Moneda 70 4" xfId="275" xr:uid="{00000000-0005-0000-0000-000018010000}"/>
    <cellStyle name="Moneda 70 5" xfId="239" xr:uid="{00000000-0005-0000-0000-000019010000}"/>
    <cellStyle name="Moneda 71" xfId="50" xr:uid="{00000000-0005-0000-0000-00001A010000}"/>
    <cellStyle name="Moneda 72" xfId="47" xr:uid="{00000000-0005-0000-0000-00001B010000}"/>
    <cellStyle name="Moneda 73" xfId="193" xr:uid="{00000000-0005-0000-0000-00001C010000}"/>
    <cellStyle name="Moneda 8" xfId="64" xr:uid="{00000000-0005-0000-0000-00001D010000}"/>
    <cellStyle name="Moneda 8 2" xfId="135" xr:uid="{00000000-0005-0000-0000-00001E010000}"/>
    <cellStyle name="Moneda 9" xfId="65" xr:uid="{00000000-0005-0000-0000-00001F010000}"/>
    <cellStyle name="Moneda 9 2" xfId="136" xr:uid="{00000000-0005-0000-0000-000020010000}"/>
    <cellStyle name="Neutral 2" xfId="195" xr:uid="{00000000-0005-0000-0000-000021010000}"/>
    <cellStyle name="Normal" xfId="0" builtinId="0"/>
    <cellStyle name="Normal 2" xfId="1" xr:uid="{00000000-0005-0000-0000-000023010000}"/>
    <cellStyle name="Normal 2 2" xfId="44" xr:uid="{00000000-0005-0000-0000-000024010000}"/>
    <cellStyle name="Normal 2 2 2" xfId="43" xr:uid="{00000000-0005-0000-0000-000025010000}"/>
    <cellStyle name="Normal 3" xfId="42" xr:uid="{00000000-0005-0000-0000-000026010000}"/>
    <cellStyle name="Normal 4" xfId="46" xr:uid="{00000000-0005-0000-0000-000027010000}"/>
    <cellStyle name="Notas" xfId="20" builtinId="10" customBuiltin="1"/>
    <cellStyle name="Numeric" xfId="6" xr:uid="{00000000-0005-0000-0000-000029010000}"/>
    <cellStyle name="Porcentaje" xfId="305" builtinId="5"/>
    <cellStyle name="Porcentaje 2" xfId="49" xr:uid="{00000000-0005-0000-0000-00002B010000}"/>
    <cellStyle name="Salida" xfId="15" builtinId="21" customBuiltin="1"/>
    <cellStyle name="Texto de advertencia" xfId="19" builtinId="11" customBuiltin="1"/>
    <cellStyle name="Texto explicativo" xfId="21" builtinId="53" customBuiltin="1"/>
    <cellStyle name="Título" xfId="7" builtinId="15" customBuiltin="1"/>
    <cellStyle name="Título 2" xfId="9" builtinId="17" customBuiltin="1"/>
    <cellStyle name="Título 3" xfId="10" builtinId="18" customBuiltin="1"/>
    <cellStyle name="Total" xfId="2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744090</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40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1059316</xdr:colOff>
      <xdr:row>0</xdr:row>
      <xdr:rowOff>0</xdr:rowOff>
    </xdr:from>
    <xdr:ext cx="1274309" cy="857250"/>
    <xdr:pic>
      <xdr:nvPicPr>
        <xdr:cNvPr id="3" name="Imagen 2">
          <a:extLst>
            <a:ext uri="{FF2B5EF4-FFF2-40B4-BE49-F238E27FC236}">
              <a16:creationId xmlns:a16="http://schemas.microsoft.com/office/drawing/2014/main" id="{781A1FB7-E5F1-455E-8023-38E28C2BB5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9316" y="0"/>
          <a:ext cx="1274309" cy="8572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572371</xdr:colOff>
      <xdr:row>0</xdr:row>
      <xdr:rowOff>0</xdr:rowOff>
    </xdr:from>
    <xdr:ext cx="2358398" cy="1886684"/>
    <xdr:pic>
      <xdr:nvPicPr>
        <xdr:cNvPr id="2" name="Imagen 1">
          <a:extLst>
            <a:ext uri="{FF2B5EF4-FFF2-40B4-BE49-F238E27FC236}">
              <a16:creationId xmlns:a16="http://schemas.microsoft.com/office/drawing/2014/main" id="{E745AA8A-E94F-44E1-9076-A1835995EB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2371" y="0"/>
          <a:ext cx="2358398" cy="188668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person displayName="Luz Marlene Andrade Hong" id="{0384E348-A801-4062-B711-9774814EA477}" userId="e68ce1992bea921d"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N47" dT="2024-09-26T15:24:56.78" personId="{0384E348-A801-4062-B711-9774814EA477}" id="{4D959608-4849-4187-A5AE-17F5A4272535}">
    <text>cual es la unidad de medida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57" zoomScale="80" zoomScaleNormal="80" workbookViewId="0">
      <selection activeCell="A65" sqref="A65"/>
    </sheetView>
  </sheetViews>
  <sheetFormatPr baseColWidth="10" defaultColWidth="10.85546875" defaultRowHeight="15" x14ac:dyDescent="0.2"/>
  <cols>
    <col min="1" max="1" width="34.140625" style="13" customWidth="1"/>
    <col min="2" max="2" width="10.85546875" style="5"/>
    <col min="3" max="3" width="28.28515625" style="5" customWidth="1"/>
    <col min="4" max="4" width="21.28515625" style="5" customWidth="1"/>
    <col min="5" max="5" width="19.28515625" style="5" customWidth="1"/>
    <col min="6" max="6" width="27.28515625" style="5" customWidth="1"/>
    <col min="7" max="7" width="17.28515625" style="5" customWidth="1"/>
    <col min="8" max="8" width="27.28515625" style="5" customWidth="1"/>
    <col min="9" max="9" width="15.28515625" style="5" customWidth="1"/>
    <col min="10" max="10" width="17.85546875" style="5" customWidth="1"/>
    <col min="11" max="11" width="19.28515625" style="5" customWidth="1"/>
    <col min="12" max="12" width="25.28515625" style="5" customWidth="1"/>
    <col min="13" max="13" width="20.7109375" style="5" customWidth="1"/>
    <col min="14" max="15" width="10.85546875" style="5"/>
    <col min="16" max="16" width="16.85546875" style="5" customWidth="1"/>
    <col min="17" max="17" width="20.42578125" style="5" customWidth="1"/>
    <col min="18" max="18" width="18.7109375" style="5" customWidth="1"/>
    <col min="19" max="19" width="22.85546875" style="5" customWidth="1"/>
    <col min="20" max="20" width="22" style="5" customWidth="1"/>
    <col min="21" max="21" width="25.28515625" style="5" customWidth="1"/>
    <col min="22" max="22" width="21.140625" style="5" customWidth="1"/>
    <col min="23" max="23" width="19.140625" style="5" customWidth="1"/>
    <col min="24" max="24" width="17.28515625" style="5" customWidth="1"/>
    <col min="25" max="26" width="16.28515625" style="5" customWidth="1"/>
    <col min="27" max="27" width="28.7109375" style="5" customWidth="1"/>
    <col min="28" max="28" width="19.28515625" style="5" customWidth="1"/>
    <col min="29" max="29" width="21.140625" style="5" customWidth="1"/>
    <col min="30" max="30" width="21.85546875" style="5" customWidth="1"/>
    <col min="31" max="31" width="25.28515625" style="5" customWidth="1"/>
    <col min="32" max="32" width="22.28515625" style="5" customWidth="1"/>
    <col min="33" max="33" width="29.7109375" style="5" customWidth="1"/>
    <col min="34" max="34" width="18.7109375" style="5" customWidth="1"/>
    <col min="35" max="35" width="18.28515625" style="5" customWidth="1"/>
    <col min="36" max="36" width="22.28515625" style="5" customWidth="1"/>
    <col min="37" max="16384" width="10.85546875" style="5"/>
  </cols>
  <sheetData>
    <row r="1" spans="1:50" ht="54.75" customHeight="1" x14ac:dyDescent="0.2">
      <c r="A1" s="401" t="s">
        <v>0</v>
      </c>
      <c r="B1" s="401"/>
      <c r="C1" s="401"/>
      <c r="D1" s="401"/>
      <c r="E1" s="401"/>
      <c r="F1" s="401"/>
      <c r="G1" s="401"/>
      <c r="H1" s="401"/>
    </row>
    <row r="2" spans="1:50" ht="33" customHeight="1" x14ac:dyDescent="0.2">
      <c r="A2" s="384" t="s">
        <v>1</v>
      </c>
      <c r="B2" s="384"/>
      <c r="C2" s="384"/>
      <c r="D2" s="384"/>
      <c r="E2" s="384"/>
      <c r="F2" s="384"/>
      <c r="G2" s="384"/>
      <c r="H2" s="384"/>
      <c r="I2" s="6"/>
      <c r="J2" s="6"/>
      <c r="K2" s="6"/>
      <c r="L2" s="6"/>
      <c r="M2" s="6"/>
      <c r="N2" s="6"/>
      <c r="O2" s="6"/>
      <c r="P2" s="6"/>
      <c r="Q2" s="6"/>
      <c r="R2" s="6"/>
      <c r="S2" s="6"/>
      <c r="T2" s="6"/>
      <c r="U2" s="6"/>
      <c r="V2" s="6"/>
      <c r="W2" s="6"/>
      <c r="X2" s="6"/>
      <c r="Y2" s="6"/>
      <c r="Z2" s="6"/>
      <c r="AA2" s="7"/>
      <c r="AB2" s="7"/>
      <c r="AC2" s="7"/>
      <c r="AD2" s="7"/>
      <c r="AE2" s="7"/>
      <c r="AF2" s="7"/>
      <c r="AG2" s="8"/>
      <c r="AH2" s="8"/>
      <c r="AI2" s="8"/>
      <c r="AJ2" s="8"/>
      <c r="AK2" s="8"/>
      <c r="AL2" s="8"/>
      <c r="AM2" s="8"/>
      <c r="AN2" s="8"/>
      <c r="AO2" s="8"/>
      <c r="AP2" s="8"/>
      <c r="AQ2" s="6"/>
      <c r="AR2" s="6"/>
      <c r="AS2" s="6"/>
      <c r="AT2" s="6"/>
      <c r="AU2" s="6"/>
      <c r="AV2" s="6"/>
      <c r="AW2" s="6"/>
      <c r="AX2" s="6"/>
    </row>
    <row r="3" spans="1:50" ht="48" customHeight="1" x14ac:dyDescent="0.2">
      <c r="A3" s="9" t="s">
        <v>2</v>
      </c>
      <c r="B3" s="380" t="s">
        <v>3</v>
      </c>
      <c r="C3" s="380"/>
      <c r="D3" s="380"/>
      <c r="E3" s="380"/>
      <c r="F3" s="380"/>
      <c r="G3" s="380"/>
      <c r="H3" s="380"/>
    </row>
    <row r="4" spans="1:50" ht="48" customHeight="1" x14ac:dyDescent="0.2">
      <c r="A4" s="9" t="s">
        <v>4</v>
      </c>
      <c r="B4" s="373" t="s">
        <v>5</v>
      </c>
      <c r="C4" s="374"/>
      <c r="D4" s="374"/>
      <c r="E4" s="374"/>
      <c r="F4" s="374"/>
      <c r="G4" s="374"/>
      <c r="H4" s="375"/>
    </row>
    <row r="5" spans="1:50" ht="31.5" customHeight="1" x14ac:dyDescent="0.2">
      <c r="A5" s="9" t="s">
        <v>6</v>
      </c>
      <c r="B5" s="380" t="s">
        <v>7</v>
      </c>
      <c r="C5" s="380"/>
      <c r="D5" s="380"/>
      <c r="E5" s="380"/>
      <c r="F5" s="380"/>
      <c r="G5" s="380"/>
      <c r="H5" s="380"/>
    </row>
    <row r="6" spans="1:50" ht="40.5" customHeight="1" x14ac:dyDescent="0.2">
      <c r="A6" s="9" t="s">
        <v>8</v>
      </c>
      <c r="B6" s="373" t="s">
        <v>9</v>
      </c>
      <c r="C6" s="374"/>
      <c r="D6" s="374"/>
      <c r="E6" s="374"/>
      <c r="F6" s="374"/>
      <c r="G6" s="374"/>
      <c r="H6" s="375"/>
    </row>
    <row r="7" spans="1:50" ht="41.1" customHeight="1" x14ac:dyDescent="0.2">
      <c r="A7" s="9" t="s">
        <v>10</v>
      </c>
      <c r="B7" s="380" t="s">
        <v>11</v>
      </c>
      <c r="C7" s="380"/>
      <c r="D7" s="380"/>
      <c r="E7" s="380"/>
      <c r="F7" s="380"/>
      <c r="G7" s="380"/>
      <c r="H7" s="380"/>
    </row>
    <row r="8" spans="1:50" ht="48.95" customHeight="1" x14ac:dyDescent="0.2">
      <c r="A8" s="9" t="s">
        <v>12</v>
      </c>
      <c r="B8" s="380" t="s">
        <v>13</v>
      </c>
      <c r="C8" s="380"/>
      <c r="D8" s="380"/>
      <c r="E8" s="380"/>
      <c r="F8" s="380"/>
      <c r="G8" s="380"/>
      <c r="H8" s="380"/>
    </row>
    <row r="9" spans="1:50" ht="48.95" customHeight="1" x14ac:dyDescent="0.2">
      <c r="A9" s="9" t="s">
        <v>14</v>
      </c>
      <c r="B9" s="373" t="s">
        <v>15</v>
      </c>
      <c r="C9" s="374"/>
      <c r="D9" s="374"/>
      <c r="E9" s="374"/>
      <c r="F9" s="374"/>
      <c r="G9" s="374"/>
      <c r="H9" s="375"/>
    </row>
    <row r="10" spans="1:50" ht="30" x14ac:dyDescent="0.2">
      <c r="A10" s="9" t="s">
        <v>16</v>
      </c>
      <c r="B10" s="380" t="s">
        <v>17</v>
      </c>
      <c r="C10" s="380"/>
      <c r="D10" s="380"/>
      <c r="E10" s="380"/>
      <c r="F10" s="380"/>
      <c r="G10" s="380"/>
      <c r="H10" s="380"/>
    </row>
    <row r="11" spans="1:50" ht="30" x14ac:dyDescent="0.2">
      <c r="A11" s="9" t="s">
        <v>18</v>
      </c>
      <c r="B11" s="380" t="s">
        <v>19</v>
      </c>
      <c r="C11" s="380"/>
      <c r="D11" s="380"/>
      <c r="E11" s="380"/>
      <c r="F11" s="380"/>
      <c r="G11" s="380"/>
      <c r="H11" s="380"/>
    </row>
    <row r="12" spans="1:50" ht="33.950000000000003" customHeight="1" x14ac:dyDescent="0.2">
      <c r="A12" s="9" t="s">
        <v>20</v>
      </c>
      <c r="B12" s="380" t="s">
        <v>21</v>
      </c>
      <c r="C12" s="380"/>
      <c r="D12" s="380"/>
      <c r="E12" s="380"/>
      <c r="F12" s="380"/>
      <c r="G12" s="380"/>
      <c r="H12" s="380"/>
    </row>
    <row r="13" spans="1:50" ht="30" x14ac:dyDescent="0.2">
      <c r="A13" s="9" t="s">
        <v>22</v>
      </c>
      <c r="B13" s="380" t="s">
        <v>23</v>
      </c>
      <c r="C13" s="380"/>
      <c r="D13" s="380"/>
      <c r="E13" s="380"/>
      <c r="F13" s="380"/>
      <c r="G13" s="380"/>
      <c r="H13" s="380"/>
    </row>
    <row r="14" spans="1:50" ht="30" x14ac:dyDescent="0.2">
      <c r="A14" s="9" t="s">
        <v>24</v>
      </c>
      <c r="B14" s="380" t="s">
        <v>25</v>
      </c>
      <c r="C14" s="380"/>
      <c r="D14" s="380"/>
      <c r="E14" s="380"/>
      <c r="F14" s="380"/>
      <c r="G14" s="380"/>
      <c r="H14" s="380"/>
    </row>
    <row r="15" spans="1:50" ht="44.1" customHeight="1" x14ac:dyDescent="0.2">
      <c r="A15" s="9" t="s">
        <v>26</v>
      </c>
      <c r="B15" s="380" t="s">
        <v>27</v>
      </c>
      <c r="C15" s="380"/>
      <c r="D15" s="380"/>
      <c r="E15" s="380"/>
      <c r="F15" s="380"/>
      <c r="G15" s="380"/>
      <c r="H15" s="380"/>
    </row>
    <row r="16" spans="1:50" ht="60" x14ac:dyDescent="0.2">
      <c r="A16" s="9" t="s">
        <v>28</v>
      </c>
      <c r="B16" s="380" t="s">
        <v>29</v>
      </c>
      <c r="C16" s="380"/>
      <c r="D16" s="380"/>
      <c r="E16" s="380"/>
      <c r="F16" s="380"/>
      <c r="G16" s="380"/>
      <c r="H16" s="380"/>
    </row>
    <row r="17" spans="1:8" ht="58.5" customHeight="1" x14ac:dyDescent="0.2">
      <c r="A17" s="9" t="s">
        <v>30</v>
      </c>
      <c r="B17" s="380" t="s">
        <v>31</v>
      </c>
      <c r="C17" s="380"/>
      <c r="D17" s="380"/>
      <c r="E17" s="380"/>
      <c r="F17" s="380"/>
      <c r="G17" s="380"/>
      <c r="H17" s="380"/>
    </row>
    <row r="18" spans="1:8" ht="30" x14ac:dyDescent="0.2">
      <c r="A18" s="9" t="s">
        <v>32</v>
      </c>
      <c r="B18" s="380" t="s">
        <v>33</v>
      </c>
      <c r="C18" s="380"/>
      <c r="D18" s="380"/>
      <c r="E18" s="380"/>
      <c r="F18" s="380"/>
      <c r="G18" s="380"/>
      <c r="H18" s="380"/>
    </row>
    <row r="19" spans="1:8" ht="30" customHeight="1" x14ac:dyDescent="0.2">
      <c r="A19" s="398"/>
      <c r="B19" s="399"/>
      <c r="C19" s="399"/>
      <c r="D19" s="399"/>
      <c r="E19" s="399"/>
      <c r="F19" s="399"/>
      <c r="G19" s="399"/>
      <c r="H19" s="400"/>
    </row>
    <row r="20" spans="1:8" ht="37.5" customHeight="1" x14ac:dyDescent="0.2">
      <c r="A20" s="384" t="s">
        <v>34</v>
      </c>
      <c r="B20" s="384"/>
      <c r="C20" s="384"/>
      <c r="D20" s="384"/>
      <c r="E20" s="384"/>
      <c r="F20" s="384"/>
      <c r="G20" s="384"/>
      <c r="H20" s="384"/>
    </row>
    <row r="21" spans="1:8" ht="117" customHeight="1" x14ac:dyDescent="0.2">
      <c r="A21" s="381" t="s">
        <v>35</v>
      </c>
      <c r="B21" s="381"/>
      <c r="C21" s="381"/>
      <c r="D21" s="381"/>
      <c r="E21" s="381"/>
      <c r="F21" s="381"/>
      <c r="G21" s="381"/>
      <c r="H21" s="381"/>
    </row>
    <row r="22" spans="1:8" ht="117" customHeight="1" x14ac:dyDescent="0.2">
      <c r="A22" s="9" t="s">
        <v>10</v>
      </c>
      <c r="B22" s="380" t="s">
        <v>11</v>
      </c>
      <c r="C22" s="380"/>
      <c r="D22" s="380"/>
      <c r="E22" s="380"/>
      <c r="F22" s="380"/>
      <c r="G22" s="380"/>
      <c r="H22" s="380"/>
    </row>
    <row r="23" spans="1:8" ht="167.1" customHeight="1" x14ac:dyDescent="0.2">
      <c r="A23" s="9" t="s">
        <v>36</v>
      </c>
      <c r="B23" s="381" t="s">
        <v>37</v>
      </c>
      <c r="C23" s="381"/>
      <c r="D23" s="381"/>
      <c r="E23" s="381"/>
      <c r="F23" s="381"/>
      <c r="G23" s="381"/>
      <c r="H23" s="381"/>
    </row>
    <row r="24" spans="1:8" ht="69.75" customHeight="1" x14ac:dyDescent="0.2">
      <c r="A24" s="9" t="s">
        <v>38</v>
      </c>
      <c r="B24" s="381" t="s">
        <v>39</v>
      </c>
      <c r="C24" s="381"/>
      <c r="D24" s="381"/>
      <c r="E24" s="381"/>
      <c r="F24" s="381"/>
      <c r="G24" s="381"/>
      <c r="H24" s="381"/>
    </row>
    <row r="25" spans="1:8" ht="60" customHeight="1" x14ac:dyDescent="0.2">
      <c r="A25" s="9" t="s">
        <v>40</v>
      </c>
      <c r="B25" s="381" t="s">
        <v>41</v>
      </c>
      <c r="C25" s="381"/>
      <c r="D25" s="381"/>
      <c r="E25" s="381"/>
      <c r="F25" s="381"/>
      <c r="G25" s="381"/>
      <c r="H25" s="381"/>
    </row>
    <row r="26" spans="1:8" ht="24.75" customHeight="1" x14ac:dyDescent="0.2">
      <c r="A26" s="10" t="s">
        <v>42</v>
      </c>
      <c r="B26" s="382" t="s">
        <v>43</v>
      </c>
      <c r="C26" s="382"/>
      <c r="D26" s="382"/>
      <c r="E26" s="382"/>
      <c r="F26" s="382"/>
      <c r="G26" s="382"/>
      <c r="H26" s="382"/>
    </row>
    <row r="27" spans="1:8" ht="26.25" customHeight="1" x14ac:dyDescent="0.2">
      <c r="A27" s="10" t="s">
        <v>44</v>
      </c>
      <c r="B27" s="382" t="s">
        <v>45</v>
      </c>
      <c r="C27" s="382"/>
      <c r="D27" s="382"/>
      <c r="E27" s="382"/>
      <c r="F27" s="382"/>
      <c r="G27" s="382"/>
      <c r="H27" s="382"/>
    </row>
    <row r="28" spans="1:8" ht="53.25" customHeight="1" x14ac:dyDescent="0.2">
      <c r="A28" s="9" t="s">
        <v>46</v>
      </c>
      <c r="B28" s="381" t="s">
        <v>47</v>
      </c>
      <c r="C28" s="381"/>
      <c r="D28" s="381"/>
      <c r="E28" s="381"/>
      <c r="F28" s="381"/>
      <c r="G28" s="381"/>
      <c r="H28" s="381"/>
    </row>
    <row r="29" spans="1:8" ht="45" customHeight="1" x14ac:dyDescent="0.2">
      <c r="A29" s="9" t="s">
        <v>48</v>
      </c>
      <c r="B29" s="376" t="s">
        <v>49</v>
      </c>
      <c r="C29" s="377"/>
      <c r="D29" s="377"/>
      <c r="E29" s="377"/>
      <c r="F29" s="377"/>
      <c r="G29" s="377"/>
      <c r="H29" s="378"/>
    </row>
    <row r="30" spans="1:8" ht="45" customHeight="1" x14ac:dyDescent="0.2">
      <c r="A30" s="9" t="s">
        <v>50</v>
      </c>
      <c r="B30" s="376" t="s">
        <v>51</v>
      </c>
      <c r="C30" s="377"/>
      <c r="D30" s="377"/>
      <c r="E30" s="377"/>
      <c r="F30" s="377"/>
      <c r="G30" s="377"/>
      <c r="H30" s="378"/>
    </row>
    <row r="31" spans="1:8" ht="45" customHeight="1" x14ac:dyDescent="0.2">
      <c r="A31" s="9" t="s">
        <v>52</v>
      </c>
      <c r="B31" s="376" t="s">
        <v>53</v>
      </c>
      <c r="C31" s="377"/>
      <c r="D31" s="377"/>
      <c r="E31" s="377"/>
      <c r="F31" s="377"/>
      <c r="G31" s="377"/>
      <c r="H31" s="378"/>
    </row>
    <row r="32" spans="1:8" ht="33" customHeight="1" x14ac:dyDescent="0.2">
      <c r="A32" s="10" t="s">
        <v>54</v>
      </c>
      <c r="B32" s="381" t="s">
        <v>55</v>
      </c>
      <c r="C32" s="381"/>
      <c r="D32" s="381"/>
      <c r="E32" s="381"/>
      <c r="F32" s="381"/>
      <c r="G32" s="381"/>
      <c r="H32" s="381"/>
    </row>
    <row r="33" spans="1:8" ht="39" customHeight="1" x14ac:dyDescent="0.2">
      <c r="A33" s="9" t="s">
        <v>56</v>
      </c>
      <c r="B33" s="382" t="s">
        <v>57</v>
      </c>
      <c r="C33" s="382"/>
      <c r="D33" s="382"/>
      <c r="E33" s="382"/>
      <c r="F33" s="382"/>
      <c r="G33" s="382"/>
      <c r="H33" s="382"/>
    </row>
    <row r="34" spans="1:8" ht="39" customHeight="1" x14ac:dyDescent="0.2">
      <c r="A34" s="384" t="s">
        <v>58</v>
      </c>
      <c r="B34" s="384"/>
      <c r="C34" s="384"/>
      <c r="D34" s="384"/>
      <c r="E34" s="384"/>
      <c r="F34" s="384"/>
      <c r="G34" s="384"/>
      <c r="H34" s="384"/>
    </row>
    <row r="35" spans="1:8" ht="79.5" customHeight="1" x14ac:dyDescent="0.2">
      <c r="A35" s="373" t="s">
        <v>59</v>
      </c>
      <c r="B35" s="374"/>
      <c r="C35" s="374"/>
      <c r="D35" s="374"/>
      <c r="E35" s="374"/>
      <c r="F35" s="374"/>
      <c r="G35" s="374"/>
      <c r="H35" s="375"/>
    </row>
    <row r="36" spans="1:8" ht="33" customHeight="1" x14ac:dyDescent="0.2">
      <c r="A36" s="9" t="s">
        <v>60</v>
      </c>
      <c r="B36" s="381" t="s">
        <v>61</v>
      </c>
      <c r="C36" s="381"/>
      <c r="D36" s="381"/>
      <c r="E36" s="381"/>
      <c r="F36" s="381"/>
      <c r="G36" s="381"/>
      <c r="H36" s="381"/>
    </row>
    <row r="37" spans="1:8" ht="33" customHeight="1" x14ac:dyDescent="0.2">
      <c r="A37" s="9" t="s">
        <v>62</v>
      </c>
      <c r="B37" s="381" t="s">
        <v>63</v>
      </c>
      <c r="C37" s="381"/>
      <c r="D37" s="381"/>
      <c r="E37" s="381"/>
      <c r="F37" s="381"/>
      <c r="G37" s="381"/>
      <c r="H37" s="381"/>
    </row>
    <row r="38" spans="1:8" ht="33" customHeight="1" x14ac:dyDescent="0.2">
      <c r="A38" s="14"/>
      <c r="B38" s="15"/>
      <c r="C38" s="15"/>
      <c r="D38" s="15"/>
      <c r="E38" s="15"/>
      <c r="F38" s="15"/>
      <c r="G38" s="15"/>
      <c r="H38" s="16"/>
    </row>
    <row r="39" spans="1:8" ht="34.5" customHeight="1" x14ac:dyDescent="0.2">
      <c r="A39" s="384" t="s">
        <v>64</v>
      </c>
      <c r="B39" s="384"/>
      <c r="C39" s="384"/>
      <c r="D39" s="384"/>
      <c r="E39" s="384"/>
      <c r="F39" s="384"/>
      <c r="G39" s="384"/>
      <c r="H39" s="384"/>
    </row>
    <row r="40" spans="1:8" ht="34.5" customHeight="1" x14ac:dyDescent="0.2">
      <c r="A40" s="9" t="s">
        <v>65</v>
      </c>
      <c r="B40" s="381" t="s">
        <v>66</v>
      </c>
      <c r="C40" s="381"/>
      <c r="D40" s="381"/>
      <c r="E40" s="381"/>
      <c r="F40" s="381"/>
      <c r="G40" s="381"/>
      <c r="H40" s="381"/>
    </row>
    <row r="41" spans="1:8" ht="29.25" customHeight="1" x14ac:dyDescent="0.2">
      <c r="A41" s="9" t="s">
        <v>67</v>
      </c>
      <c r="B41" s="381" t="s">
        <v>68</v>
      </c>
      <c r="C41" s="381"/>
      <c r="D41" s="381"/>
      <c r="E41" s="381"/>
      <c r="F41" s="381"/>
      <c r="G41" s="381"/>
      <c r="H41" s="381"/>
    </row>
    <row r="42" spans="1:8" ht="42" customHeight="1" x14ac:dyDescent="0.2">
      <c r="A42" s="9" t="s">
        <v>69</v>
      </c>
      <c r="B42" s="381" t="s">
        <v>70</v>
      </c>
      <c r="C42" s="381"/>
      <c r="D42" s="381"/>
      <c r="E42" s="381"/>
      <c r="F42" s="381"/>
      <c r="G42" s="381"/>
      <c r="H42" s="381"/>
    </row>
    <row r="43" spans="1:8" ht="42" customHeight="1" x14ac:dyDescent="0.2">
      <c r="A43" s="9" t="s">
        <v>71</v>
      </c>
      <c r="B43" s="376" t="s">
        <v>72</v>
      </c>
      <c r="C43" s="377"/>
      <c r="D43" s="377"/>
      <c r="E43" s="377"/>
      <c r="F43" s="377"/>
      <c r="G43" s="377"/>
      <c r="H43" s="378"/>
    </row>
    <row r="44" spans="1:8" ht="42" customHeight="1" x14ac:dyDescent="0.2">
      <c r="A44" s="9" t="s">
        <v>73</v>
      </c>
      <c r="B44" s="376" t="s">
        <v>74</v>
      </c>
      <c r="C44" s="377"/>
      <c r="D44" s="377"/>
      <c r="E44" s="377"/>
      <c r="F44" s="377"/>
      <c r="G44" s="377"/>
      <c r="H44" s="378"/>
    </row>
    <row r="45" spans="1:8" ht="42" customHeight="1" x14ac:dyDescent="0.2">
      <c r="A45" s="9" t="s">
        <v>75</v>
      </c>
      <c r="B45" s="376" t="s">
        <v>76</v>
      </c>
      <c r="C45" s="377"/>
      <c r="D45" s="377"/>
      <c r="E45" s="377"/>
      <c r="F45" s="377"/>
      <c r="G45" s="377"/>
      <c r="H45" s="378"/>
    </row>
    <row r="46" spans="1:8" ht="86.1" customHeight="1" x14ac:dyDescent="0.2">
      <c r="A46" s="11" t="s">
        <v>77</v>
      </c>
      <c r="B46" s="387" t="s">
        <v>78</v>
      </c>
      <c r="C46" s="387"/>
      <c r="D46" s="387"/>
      <c r="E46" s="387"/>
      <c r="F46" s="387"/>
      <c r="G46" s="387"/>
      <c r="H46" s="387"/>
    </row>
    <row r="47" spans="1:8" ht="39.75" customHeight="1" x14ac:dyDescent="0.2">
      <c r="A47" s="11" t="s">
        <v>79</v>
      </c>
      <c r="B47" s="395" t="s">
        <v>80</v>
      </c>
      <c r="C47" s="396"/>
      <c r="D47" s="396"/>
      <c r="E47" s="396"/>
      <c r="F47" s="396"/>
      <c r="G47" s="396"/>
      <c r="H47" s="397"/>
    </row>
    <row r="48" spans="1:8" ht="31.5" customHeight="1" x14ac:dyDescent="0.2">
      <c r="A48" s="11" t="s">
        <v>81</v>
      </c>
      <c r="B48" s="387" t="s">
        <v>82</v>
      </c>
      <c r="C48" s="387"/>
      <c r="D48" s="387"/>
      <c r="E48" s="387"/>
      <c r="F48" s="387"/>
      <c r="G48" s="387"/>
      <c r="H48" s="387"/>
    </row>
    <row r="49" spans="1:8" ht="45" x14ac:dyDescent="0.2">
      <c r="A49" s="11" t="s">
        <v>83</v>
      </c>
      <c r="B49" s="387" t="s">
        <v>84</v>
      </c>
      <c r="C49" s="387"/>
      <c r="D49" s="387"/>
      <c r="E49" s="387"/>
      <c r="F49" s="387"/>
      <c r="G49" s="387"/>
      <c r="H49" s="387"/>
    </row>
    <row r="50" spans="1:8" ht="43.5" customHeight="1" x14ac:dyDescent="0.2">
      <c r="A50" s="11" t="s">
        <v>85</v>
      </c>
      <c r="B50" s="387" t="s">
        <v>86</v>
      </c>
      <c r="C50" s="387"/>
      <c r="D50" s="387"/>
      <c r="E50" s="387"/>
      <c r="F50" s="387"/>
      <c r="G50" s="387"/>
      <c r="H50" s="387"/>
    </row>
    <row r="51" spans="1:8" ht="40.5" customHeight="1" x14ac:dyDescent="0.2">
      <c r="A51" s="11" t="s">
        <v>87</v>
      </c>
      <c r="B51" s="387" t="s">
        <v>88</v>
      </c>
      <c r="C51" s="387"/>
      <c r="D51" s="387"/>
      <c r="E51" s="387"/>
      <c r="F51" s="387"/>
      <c r="G51" s="387"/>
      <c r="H51" s="387"/>
    </row>
    <row r="52" spans="1:8" ht="75.75" customHeight="1" x14ac:dyDescent="0.2">
      <c r="A52" s="12" t="s">
        <v>89</v>
      </c>
      <c r="B52" s="383" t="s">
        <v>90</v>
      </c>
      <c r="C52" s="383"/>
      <c r="D52" s="383"/>
      <c r="E52" s="383"/>
      <c r="F52" s="383"/>
      <c r="G52" s="383"/>
      <c r="H52" s="383"/>
    </row>
    <row r="53" spans="1:8" ht="41.25" customHeight="1" x14ac:dyDescent="0.2">
      <c r="A53" s="12" t="s">
        <v>91</v>
      </c>
      <c r="B53" s="383" t="s">
        <v>92</v>
      </c>
      <c r="C53" s="383"/>
      <c r="D53" s="383"/>
      <c r="E53" s="383"/>
      <c r="F53" s="383"/>
      <c r="G53" s="383"/>
      <c r="H53" s="383"/>
    </row>
    <row r="54" spans="1:8" ht="47.45" customHeight="1" x14ac:dyDescent="0.2">
      <c r="A54" s="12" t="s">
        <v>93</v>
      </c>
      <c r="B54" s="383" t="s">
        <v>94</v>
      </c>
      <c r="C54" s="383"/>
      <c r="D54" s="383"/>
      <c r="E54" s="383"/>
      <c r="F54" s="383"/>
      <c r="G54" s="383"/>
      <c r="H54" s="383"/>
    </row>
    <row r="55" spans="1:8" ht="57.6" customHeight="1" x14ac:dyDescent="0.2">
      <c r="A55" s="12" t="s">
        <v>95</v>
      </c>
      <c r="B55" s="383" t="s">
        <v>96</v>
      </c>
      <c r="C55" s="383"/>
      <c r="D55" s="383"/>
      <c r="E55" s="383"/>
      <c r="F55" s="383"/>
      <c r="G55" s="383"/>
      <c r="H55" s="383"/>
    </row>
    <row r="56" spans="1:8" ht="31.5" customHeight="1" x14ac:dyDescent="0.2">
      <c r="A56" s="12" t="s">
        <v>97</v>
      </c>
      <c r="B56" s="383" t="s">
        <v>98</v>
      </c>
      <c r="C56" s="383"/>
      <c r="D56" s="383"/>
      <c r="E56" s="383"/>
      <c r="F56" s="383"/>
      <c r="G56" s="383"/>
      <c r="H56" s="383"/>
    </row>
    <row r="57" spans="1:8" ht="70.5" customHeight="1" x14ac:dyDescent="0.2">
      <c r="A57" s="12" t="s">
        <v>99</v>
      </c>
      <c r="B57" s="383" t="s">
        <v>100</v>
      </c>
      <c r="C57" s="383"/>
      <c r="D57" s="383"/>
      <c r="E57" s="383"/>
      <c r="F57" s="383"/>
      <c r="G57" s="383"/>
      <c r="H57" s="383"/>
    </row>
    <row r="58" spans="1:8" ht="33.75" customHeight="1" x14ac:dyDescent="0.2">
      <c r="A58" s="388"/>
      <c r="B58" s="388"/>
      <c r="C58" s="388"/>
      <c r="D58" s="388"/>
      <c r="E58" s="388"/>
      <c r="F58" s="388"/>
      <c r="G58" s="388"/>
      <c r="H58" s="389"/>
    </row>
    <row r="59" spans="1:8" ht="32.25" customHeight="1" x14ac:dyDescent="0.2">
      <c r="A59" s="379" t="s">
        <v>101</v>
      </c>
      <c r="B59" s="379"/>
      <c r="C59" s="379"/>
      <c r="D59" s="379"/>
      <c r="E59" s="379"/>
      <c r="F59" s="379"/>
      <c r="G59" s="379"/>
      <c r="H59" s="379"/>
    </row>
    <row r="60" spans="1:8" ht="34.5" customHeight="1" x14ac:dyDescent="0.2">
      <c r="A60" s="9" t="s">
        <v>102</v>
      </c>
      <c r="B60" s="385" t="s">
        <v>103</v>
      </c>
      <c r="C60" s="385"/>
      <c r="D60" s="385"/>
      <c r="E60" s="385"/>
      <c r="F60" s="385"/>
      <c r="G60" s="385"/>
      <c r="H60" s="385"/>
    </row>
    <row r="61" spans="1:8" ht="60" customHeight="1" x14ac:dyDescent="0.2">
      <c r="A61" s="9" t="s">
        <v>104</v>
      </c>
      <c r="B61" s="394" t="s">
        <v>105</v>
      </c>
      <c r="C61" s="394"/>
      <c r="D61" s="394"/>
      <c r="E61" s="394"/>
      <c r="F61" s="394"/>
      <c r="G61" s="394"/>
      <c r="H61" s="394"/>
    </row>
    <row r="62" spans="1:8" ht="41.25" customHeight="1" x14ac:dyDescent="0.2">
      <c r="A62" s="9" t="s">
        <v>106</v>
      </c>
      <c r="B62" s="391" t="s">
        <v>107</v>
      </c>
      <c r="C62" s="392"/>
      <c r="D62" s="392"/>
      <c r="E62" s="392"/>
      <c r="F62" s="392"/>
      <c r="G62" s="392"/>
      <c r="H62" s="393"/>
    </row>
    <row r="63" spans="1:8" ht="42" customHeight="1" x14ac:dyDescent="0.2">
      <c r="A63" s="9" t="s">
        <v>108</v>
      </c>
      <c r="B63" s="381" t="s">
        <v>109</v>
      </c>
      <c r="C63" s="381"/>
      <c r="D63" s="381"/>
      <c r="E63" s="381"/>
      <c r="F63" s="381"/>
      <c r="G63" s="381"/>
      <c r="H63" s="381"/>
    </row>
    <row r="64" spans="1:8" ht="31.5" customHeight="1" x14ac:dyDescent="0.2">
      <c r="A64" s="9" t="s">
        <v>110</v>
      </c>
      <c r="B64" s="385" t="s">
        <v>111</v>
      </c>
      <c r="C64" s="385"/>
      <c r="D64" s="385"/>
      <c r="E64" s="385"/>
      <c r="F64" s="385"/>
      <c r="G64" s="385"/>
      <c r="H64" s="385"/>
    </row>
    <row r="65" spans="1:8" ht="45.75" customHeight="1" x14ac:dyDescent="0.2">
      <c r="A65" s="9" t="s">
        <v>112</v>
      </c>
      <c r="B65" s="385" t="s">
        <v>113</v>
      </c>
      <c r="C65" s="385"/>
      <c r="D65" s="385"/>
      <c r="E65" s="385"/>
      <c r="F65" s="385"/>
      <c r="G65" s="385"/>
      <c r="H65" s="385"/>
    </row>
    <row r="66" spans="1:8" ht="30.75" customHeight="1" x14ac:dyDescent="0.2">
      <c r="A66" s="390"/>
      <c r="B66" s="390"/>
      <c r="C66" s="390"/>
      <c r="D66" s="390"/>
      <c r="E66" s="390"/>
      <c r="F66" s="390"/>
      <c r="G66" s="390"/>
      <c r="H66" s="390"/>
    </row>
    <row r="67" spans="1:8" ht="34.5" customHeight="1" x14ac:dyDescent="0.2">
      <c r="A67" s="379" t="s">
        <v>114</v>
      </c>
      <c r="B67" s="379"/>
      <c r="C67" s="379"/>
      <c r="D67" s="379"/>
      <c r="E67" s="379"/>
      <c r="F67" s="379"/>
      <c r="G67" s="379"/>
      <c r="H67" s="379"/>
    </row>
    <row r="68" spans="1:8" ht="39.75" customHeight="1" x14ac:dyDescent="0.2">
      <c r="A68" s="12" t="s">
        <v>115</v>
      </c>
      <c r="B68" s="385" t="s">
        <v>116</v>
      </c>
      <c r="C68" s="385"/>
      <c r="D68" s="385"/>
      <c r="E68" s="385"/>
      <c r="F68" s="385"/>
      <c r="G68" s="385"/>
      <c r="H68" s="385"/>
    </row>
    <row r="69" spans="1:8" ht="39.75" customHeight="1" x14ac:dyDescent="0.2">
      <c r="A69" s="12" t="s">
        <v>117</v>
      </c>
      <c r="B69" s="385" t="s">
        <v>118</v>
      </c>
      <c r="C69" s="385"/>
      <c r="D69" s="385"/>
      <c r="E69" s="385"/>
      <c r="F69" s="385"/>
      <c r="G69" s="385"/>
      <c r="H69" s="385"/>
    </row>
    <row r="70" spans="1:8" ht="42" customHeight="1" x14ac:dyDescent="0.2">
      <c r="A70" s="12" t="s">
        <v>119</v>
      </c>
      <c r="B70" s="383" t="s">
        <v>120</v>
      </c>
      <c r="C70" s="383"/>
      <c r="D70" s="383"/>
      <c r="E70" s="383"/>
      <c r="F70" s="383"/>
      <c r="G70" s="383"/>
      <c r="H70" s="383"/>
    </row>
    <row r="71" spans="1:8" ht="33.75" customHeight="1" x14ac:dyDescent="0.2">
      <c r="A71" s="12" t="s">
        <v>121</v>
      </c>
      <c r="B71" s="385" t="s">
        <v>122</v>
      </c>
      <c r="C71" s="385"/>
      <c r="D71" s="385"/>
      <c r="E71" s="385"/>
      <c r="F71" s="385"/>
      <c r="G71" s="385"/>
      <c r="H71" s="385"/>
    </row>
    <row r="72" spans="1:8" ht="33" customHeight="1" x14ac:dyDescent="0.2">
      <c r="A72" s="12" t="s">
        <v>123</v>
      </c>
      <c r="B72" s="385" t="s">
        <v>124</v>
      </c>
      <c r="C72" s="385"/>
      <c r="D72" s="385"/>
      <c r="E72" s="385"/>
      <c r="F72" s="385"/>
      <c r="G72" s="385"/>
      <c r="H72" s="385"/>
    </row>
    <row r="73" spans="1:8" ht="33.75" customHeight="1" x14ac:dyDescent="0.2">
      <c r="A73" s="386"/>
      <c r="B73" s="386"/>
      <c r="C73" s="386"/>
      <c r="D73" s="386"/>
      <c r="E73" s="386"/>
      <c r="F73" s="386"/>
      <c r="G73" s="386"/>
      <c r="H73" s="386"/>
    </row>
    <row r="74" spans="1:8" ht="54.75" customHeight="1" x14ac:dyDescent="0.2"/>
    <row r="76" spans="1:8" ht="134.44999999999999" customHeight="1" x14ac:dyDescent="0.2"/>
    <row r="77" spans="1:8" ht="64.5" customHeight="1" x14ac:dyDescent="0.2"/>
    <row r="78" spans="1:8" ht="49.5" customHeight="1" x14ac:dyDescent="0.2"/>
    <row r="87" ht="40.5" customHeight="1" x14ac:dyDescent="0.2"/>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41"/>
  <sheetViews>
    <sheetView tabSelected="1" topLeftCell="T1" zoomScale="67" zoomScaleNormal="60" workbookViewId="0">
      <pane ySplit="8" topLeftCell="A34" activePane="bottomLeft" state="frozen"/>
      <selection activeCell="A7" sqref="A7"/>
      <selection pane="bottomLeft" activeCell="T41" sqref="A41:XFD41"/>
    </sheetView>
  </sheetViews>
  <sheetFormatPr baseColWidth="10" defaultColWidth="19.85546875" defaultRowHeight="18.75" customHeight="1" x14ac:dyDescent="0.25"/>
  <cols>
    <col min="1" max="10" width="19.85546875" style="66"/>
    <col min="11" max="11" width="26.28515625" style="59" customWidth="1"/>
    <col min="12" max="15" width="19.85546875" style="59" customWidth="1"/>
    <col min="16" max="17" width="19.85546875" style="101" customWidth="1"/>
    <col min="18" max="18" width="19.85546875" style="243" customWidth="1"/>
    <col min="19" max="19" width="19.85546875" style="101" bestFit="1" customWidth="1"/>
    <col min="20" max="24" width="18.7109375" style="101" bestFit="1" customWidth="1"/>
    <col min="25" max="25" width="16.85546875" style="101" bestFit="1" customWidth="1"/>
    <col min="26" max="26" width="16.85546875" style="249" bestFit="1" customWidth="1"/>
    <col min="27" max="27" width="19.140625" style="101" bestFit="1" customWidth="1"/>
    <col min="28" max="28" width="16.85546875" style="101" bestFit="1" customWidth="1"/>
    <col min="29" max="29" width="18.5703125" style="101" bestFit="1" customWidth="1"/>
    <col min="30" max="30" width="21.140625" style="101" bestFit="1" customWidth="1"/>
    <col min="31" max="31" width="18.5703125" style="101" bestFit="1" customWidth="1"/>
    <col min="32" max="32" width="28.28515625" style="101" bestFit="1" customWidth="1"/>
    <col min="33" max="33" width="62.140625" style="66" customWidth="1"/>
    <col min="34" max="16384" width="19.85546875" style="66"/>
  </cols>
  <sheetData>
    <row r="1" spans="1:33" s="61" customFormat="1" hidden="1" x14ac:dyDescent="0.3">
      <c r="A1" s="413"/>
      <c r="B1" s="413"/>
      <c r="C1" s="409" t="s">
        <v>125</v>
      </c>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0"/>
      <c r="AE1" s="410"/>
      <c r="AF1" s="60" t="s">
        <v>586</v>
      </c>
    </row>
    <row r="2" spans="1:33" s="61" customFormat="1" hidden="1" x14ac:dyDescent="0.3">
      <c r="A2" s="413"/>
      <c r="B2" s="413"/>
      <c r="C2" s="409" t="s">
        <v>126</v>
      </c>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1"/>
      <c r="AF2" s="60" t="s">
        <v>127</v>
      </c>
    </row>
    <row r="3" spans="1:33" s="61" customFormat="1" hidden="1" x14ac:dyDescent="0.3">
      <c r="A3" s="413"/>
      <c r="B3" s="413"/>
      <c r="C3" s="409" t="s">
        <v>588</v>
      </c>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1"/>
      <c r="AF3" s="60" t="s">
        <v>587</v>
      </c>
    </row>
    <row r="4" spans="1:33" s="61" customFormat="1" hidden="1" x14ac:dyDescent="0.3">
      <c r="A4" s="413"/>
      <c r="B4" s="413"/>
      <c r="C4" s="409" t="s">
        <v>589</v>
      </c>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1"/>
      <c r="AF4" s="60" t="s">
        <v>129</v>
      </c>
    </row>
    <row r="5" spans="1:33" customFormat="1" ht="26.25" hidden="1" x14ac:dyDescent="0.4">
      <c r="A5" s="412" t="s">
        <v>130</v>
      </c>
      <c r="B5" s="412"/>
      <c r="C5" s="405" t="s">
        <v>590</v>
      </c>
      <c r="D5" s="406"/>
      <c r="E5" s="406"/>
      <c r="F5" s="406"/>
      <c r="G5" s="406"/>
      <c r="H5" s="406"/>
      <c r="I5" s="406"/>
      <c r="J5" s="406"/>
      <c r="K5" s="406"/>
      <c r="L5" s="406"/>
      <c r="M5" s="406"/>
      <c r="N5" s="406"/>
      <c r="O5" s="406"/>
      <c r="P5" s="406"/>
      <c r="Q5" s="406"/>
      <c r="R5" s="406"/>
      <c r="S5" s="406"/>
      <c r="T5" s="406"/>
      <c r="U5" s="406"/>
      <c r="V5" s="406"/>
      <c r="W5" s="406"/>
      <c r="X5" s="406"/>
      <c r="Y5" s="406"/>
      <c r="Z5" s="406"/>
      <c r="AA5" s="406"/>
      <c r="AB5" s="406"/>
      <c r="AC5" s="406"/>
      <c r="AD5" s="406"/>
      <c r="AE5" s="407"/>
      <c r="AF5" s="62"/>
    </row>
    <row r="6" spans="1:33" ht="15" hidden="1" x14ac:dyDescent="0.25">
      <c r="A6" s="63"/>
      <c r="B6" s="64"/>
      <c r="C6" s="59"/>
      <c r="D6" s="65"/>
      <c r="E6" s="65"/>
      <c r="F6" s="65"/>
      <c r="G6" s="65"/>
      <c r="H6" s="65"/>
      <c r="I6" s="65"/>
      <c r="J6" s="65"/>
      <c r="K6" s="65"/>
      <c r="L6" s="65"/>
      <c r="M6" s="65"/>
      <c r="N6" s="65"/>
      <c r="O6" s="65"/>
      <c r="P6" s="65"/>
      <c r="Q6" s="65"/>
      <c r="R6" s="237"/>
      <c r="S6" s="65"/>
      <c r="T6" s="65"/>
      <c r="U6" s="65"/>
      <c r="V6" s="65"/>
      <c r="W6" s="65"/>
      <c r="X6" s="65"/>
      <c r="Y6" s="65"/>
      <c r="Z6" s="244"/>
      <c r="AA6" s="65"/>
      <c r="AB6" s="65"/>
      <c r="AC6" s="65"/>
      <c r="AD6" s="65"/>
      <c r="AE6" s="65"/>
      <c r="AF6" s="65"/>
    </row>
    <row r="7" spans="1:33" customFormat="1" ht="36.75" hidden="1" customHeight="1" x14ac:dyDescent="0.25">
      <c r="A7" s="408" t="s">
        <v>551</v>
      </c>
      <c r="B7" s="408"/>
      <c r="C7" s="408"/>
      <c r="D7" s="408"/>
      <c r="E7" s="408"/>
      <c r="F7" s="408"/>
      <c r="G7" s="408"/>
      <c r="H7" s="408"/>
      <c r="I7" s="408"/>
      <c r="J7" s="408"/>
      <c r="K7" s="408"/>
      <c r="L7" s="408"/>
      <c r="M7" s="408"/>
      <c r="N7" s="408"/>
      <c r="O7" s="408"/>
      <c r="P7" s="408" t="s">
        <v>552</v>
      </c>
      <c r="Q7" s="408"/>
      <c r="R7" s="408"/>
      <c r="S7" s="408"/>
      <c r="T7" s="408" t="s">
        <v>553</v>
      </c>
      <c r="U7" s="408"/>
      <c r="V7" s="408"/>
      <c r="W7" s="408"/>
      <c r="X7" s="408"/>
      <c r="Y7" s="408" t="s">
        <v>554</v>
      </c>
      <c r="Z7" s="408"/>
      <c r="AA7" s="408"/>
      <c r="AB7" s="408"/>
      <c r="AC7" s="408" t="s">
        <v>555</v>
      </c>
      <c r="AD7" s="408"/>
      <c r="AE7" s="408"/>
      <c r="AF7" s="408"/>
    </row>
    <row r="8" spans="1:33" ht="96" customHeight="1" x14ac:dyDescent="0.25">
      <c r="A8" s="33" t="s">
        <v>2</v>
      </c>
      <c r="B8" s="33" t="s">
        <v>4</v>
      </c>
      <c r="C8" s="33" t="s">
        <v>131</v>
      </c>
      <c r="D8" s="33" t="s">
        <v>132</v>
      </c>
      <c r="E8" s="33" t="s">
        <v>133</v>
      </c>
      <c r="F8" s="33" t="s">
        <v>134</v>
      </c>
      <c r="G8" s="33" t="s">
        <v>14</v>
      </c>
      <c r="H8" s="33" t="s">
        <v>16</v>
      </c>
      <c r="I8" s="33" t="s">
        <v>18</v>
      </c>
      <c r="J8" s="50" t="s">
        <v>135</v>
      </c>
      <c r="K8" s="33" t="s">
        <v>136</v>
      </c>
      <c r="L8" s="33" t="s">
        <v>137</v>
      </c>
      <c r="M8" s="33" t="s">
        <v>138</v>
      </c>
      <c r="N8" s="33" t="s">
        <v>28</v>
      </c>
      <c r="O8" s="33" t="s">
        <v>30</v>
      </c>
      <c r="P8" s="33" t="s">
        <v>541</v>
      </c>
      <c r="Q8" s="33" t="s">
        <v>139</v>
      </c>
      <c r="R8" s="238" t="s">
        <v>140</v>
      </c>
      <c r="S8" s="33" t="s">
        <v>141</v>
      </c>
      <c r="T8" s="33" t="s">
        <v>542</v>
      </c>
      <c r="U8" s="33" t="s">
        <v>543</v>
      </c>
      <c r="V8" s="33" t="s">
        <v>544</v>
      </c>
      <c r="W8" s="33" t="s">
        <v>545</v>
      </c>
      <c r="X8" s="33" t="s">
        <v>546</v>
      </c>
      <c r="Y8" s="33" t="s">
        <v>595</v>
      </c>
      <c r="Z8" s="245" t="s">
        <v>596</v>
      </c>
      <c r="AA8" s="33" t="s">
        <v>597</v>
      </c>
      <c r="AB8" s="33" t="s">
        <v>598</v>
      </c>
      <c r="AC8" s="50" t="s">
        <v>547</v>
      </c>
      <c r="AD8" s="50" t="s">
        <v>548</v>
      </c>
      <c r="AE8" s="50" t="s">
        <v>549</v>
      </c>
      <c r="AF8" s="50" t="s">
        <v>550</v>
      </c>
      <c r="AG8" s="67" t="s">
        <v>458</v>
      </c>
    </row>
    <row r="9" spans="1:33" ht="78" customHeight="1" x14ac:dyDescent="0.25">
      <c r="A9" s="414" t="s">
        <v>142</v>
      </c>
      <c r="B9" s="416" t="s">
        <v>143</v>
      </c>
      <c r="C9" s="422" t="s">
        <v>144</v>
      </c>
      <c r="D9" s="68" t="s">
        <v>145</v>
      </c>
      <c r="E9" s="69" t="s">
        <v>146</v>
      </c>
      <c r="F9" s="70" t="s">
        <v>147</v>
      </c>
      <c r="G9" s="71" t="s">
        <v>148</v>
      </c>
      <c r="H9" s="34" t="s">
        <v>149</v>
      </c>
      <c r="I9" s="36" t="s">
        <v>150</v>
      </c>
      <c r="J9" s="52" t="s">
        <v>151</v>
      </c>
      <c r="K9" s="34" t="s">
        <v>152</v>
      </c>
      <c r="L9" s="72">
        <v>0.5</v>
      </c>
      <c r="M9" s="36" t="s">
        <v>153</v>
      </c>
      <c r="N9" s="73" t="s">
        <v>154</v>
      </c>
      <c r="O9" s="52">
        <v>600</v>
      </c>
      <c r="P9" s="33" t="s">
        <v>155</v>
      </c>
      <c r="Q9" s="33" t="s">
        <v>155</v>
      </c>
      <c r="R9" s="239">
        <v>300</v>
      </c>
      <c r="S9" s="52">
        <v>300</v>
      </c>
      <c r="T9" s="74">
        <v>0</v>
      </c>
      <c r="U9" s="74">
        <v>0</v>
      </c>
      <c r="V9" s="33">
        <f>SUM(Y9:AB9)</f>
        <v>33</v>
      </c>
      <c r="W9" s="33"/>
      <c r="X9" s="33">
        <f>SUM(T9:W9)</f>
        <v>33</v>
      </c>
      <c r="Y9" s="36">
        <v>0</v>
      </c>
      <c r="Z9" s="246">
        <v>33</v>
      </c>
      <c r="AA9" s="36"/>
      <c r="AB9" s="36"/>
      <c r="AC9" s="47">
        <f>+IF((V9/R9)&gt;100%,100%,(V9/R9))*L9</f>
        <v>5.5E-2</v>
      </c>
      <c r="AD9" s="43">
        <f>+IF(((X9)/O9)&gt;100%,100%,((X9)/O9))*L9</f>
        <v>2.75E-2</v>
      </c>
      <c r="AE9" s="43">
        <f>+IF(((V9)/R9)&gt;100%,100%,((V9)/R9))</f>
        <v>0.11</v>
      </c>
      <c r="AF9" s="75">
        <f>+IF(((X9)/O9)&gt;100%,100%,((X9))/O9)</f>
        <v>5.5E-2</v>
      </c>
      <c r="AG9" s="76"/>
    </row>
    <row r="10" spans="1:33" ht="65.099999999999994" customHeight="1" x14ac:dyDescent="0.25">
      <c r="A10" s="415"/>
      <c r="B10" s="416"/>
      <c r="C10" s="423"/>
      <c r="D10" s="73" t="s">
        <v>145</v>
      </c>
      <c r="E10" s="77" t="s">
        <v>146</v>
      </c>
      <c r="F10" s="34" t="s">
        <v>147</v>
      </c>
      <c r="G10" s="78" t="s">
        <v>148</v>
      </c>
      <c r="H10" s="34" t="s">
        <v>156</v>
      </c>
      <c r="I10" s="52" t="s">
        <v>150</v>
      </c>
      <c r="J10" s="52" t="s">
        <v>157</v>
      </c>
      <c r="K10" s="34" t="s">
        <v>158</v>
      </c>
      <c r="L10" s="72">
        <v>0.5</v>
      </c>
      <c r="M10" s="36" t="s">
        <v>159</v>
      </c>
      <c r="N10" s="73" t="s">
        <v>154</v>
      </c>
      <c r="O10" s="52">
        <v>6</v>
      </c>
      <c r="P10" s="33" t="s">
        <v>155</v>
      </c>
      <c r="Q10" s="33" t="s">
        <v>155</v>
      </c>
      <c r="R10" s="239">
        <v>3</v>
      </c>
      <c r="S10" s="52">
        <v>3</v>
      </c>
      <c r="T10" s="74">
        <v>0</v>
      </c>
      <c r="U10" s="74">
        <v>0</v>
      </c>
      <c r="V10" s="33">
        <f>SUM(Y10:AB10)</f>
        <v>2</v>
      </c>
      <c r="W10" s="33"/>
      <c r="X10" s="33">
        <f>SUM(T10:W10)</f>
        <v>2</v>
      </c>
      <c r="Y10" s="36">
        <v>2</v>
      </c>
      <c r="Z10" s="246">
        <v>0</v>
      </c>
      <c r="AA10" s="36"/>
      <c r="AB10" s="36"/>
      <c r="AC10" s="47">
        <f>+IF((V10/R10)&gt;100%,100%,(V10/R10))*L10</f>
        <v>0.33333333333333331</v>
      </c>
      <c r="AD10" s="43">
        <f>+IF(((X10)/O10)&gt;100%,100%,((X10)/O10))*L10</f>
        <v>0.16666666666666666</v>
      </c>
      <c r="AE10" s="43">
        <f>+IF(((V10)/R10)&gt;100%,100%,((V10)/R10))</f>
        <v>0.66666666666666663</v>
      </c>
      <c r="AF10" s="75">
        <f>+IF(((X10)/O10)&gt;100%,100%,((X10))/O10)</f>
        <v>0.33333333333333331</v>
      </c>
      <c r="AG10" s="76"/>
    </row>
    <row r="11" spans="1:33" ht="65.099999999999994" customHeight="1" x14ac:dyDescent="0.25">
      <c r="A11" s="79"/>
      <c r="B11" s="80"/>
      <c r="C11" s="423"/>
      <c r="D11" s="79"/>
      <c r="E11" s="81"/>
      <c r="F11" s="417" t="s">
        <v>160</v>
      </c>
      <c r="G11" s="418"/>
      <c r="H11" s="403"/>
      <c r="I11" s="403"/>
      <c r="J11" s="403"/>
      <c r="K11" s="403"/>
      <c r="L11" s="403"/>
      <c r="M11" s="403"/>
      <c r="N11" s="403"/>
      <c r="O11" s="403"/>
      <c r="P11" s="403"/>
      <c r="Q11" s="403"/>
      <c r="R11" s="403"/>
      <c r="S11" s="403"/>
      <c r="T11" s="403"/>
      <c r="U11" s="403"/>
      <c r="V11" s="403"/>
      <c r="W11" s="403"/>
      <c r="X11" s="403"/>
      <c r="Y11" s="403"/>
      <c r="Z11" s="403"/>
      <c r="AA11" s="403"/>
      <c r="AB11" s="404"/>
      <c r="AC11" s="103">
        <f>SUM(AC9:AC10)</f>
        <v>0.38833333333333331</v>
      </c>
      <c r="AD11" s="103">
        <f>SUM(AD9:AD10)</f>
        <v>0.19416666666666665</v>
      </c>
      <c r="AE11" s="103">
        <f>AVERAGE(AE9:AE10)</f>
        <v>0.38833333333333331</v>
      </c>
      <c r="AF11" s="111">
        <f>AVERAGE(AF9:AF10)</f>
        <v>0.19416666666666665</v>
      </c>
      <c r="AG11" s="33"/>
    </row>
    <row r="12" spans="1:33" ht="65.099999999999994" customHeight="1" x14ac:dyDescent="0.25">
      <c r="A12" s="414" t="s">
        <v>161</v>
      </c>
      <c r="B12" s="416" t="s">
        <v>162</v>
      </c>
      <c r="C12" s="423"/>
      <c r="D12" s="73" t="s">
        <v>163</v>
      </c>
      <c r="E12" s="77" t="s">
        <v>164</v>
      </c>
      <c r="F12" s="34" t="s">
        <v>165</v>
      </c>
      <c r="G12" s="78" t="s">
        <v>166</v>
      </c>
      <c r="H12" s="34" t="s">
        <v>167</v>
      </c>
      <c r="I12" s="52" t="s">
        <v>150</v>
      </c>
      <c r="J12" s="52" t="s">
        <v>168</v>
      </c>
      <c r="K12" s="34" t="s">
        <v>169</v>
      </c>
      <c r="L12" s="72">
        <v>0.5</v>
      </c>
      <c r="M12" s="36" t="s">
        <v>153</v>
      </c>
      <c r="N12" s="82" t="s">
        <v>170</v>
      </c>
      <c r="O12" s="52">
        <v>176</v>
      </c>
      <c r="P12" s="50" t="s">
        <v>155</v>
      </c>
      <c r="Q12" s="50" t="s">
        <v>155</v>
      </c>
      <c r="R12" s="239">
        <v>76</v>
      </c>
      <c r="S12" s="52">
        <v>100</v>
      </c>
      <c r="T12" s="74">
        <v>0</v>
      </c>
      <c r="U12" s="83">
        <v>0</v>
      </c>
      <c r="V12" s="50">
        <f>SUM(Y12:AB12)</f>
        <v>0</v>
      </c>
      <c r="W12" s="50"/>
      <c r="X12" s="33">
        <f>SUM(T12:W12)</f>
        <v>0</v>
      </c>
      <c r="Y12" s="36" t="s">
        <v>659</v>
      </c>
      <c r="Z12" s="246" t="s">
        <v>659</v>
      </c>
      <c r="AA12" s="36"/>
      <c r="AB12" s="36"/>
      <c r="AC12" s="112" t="s">
        <v>659</v>
      </c>
      <c r="AD12" s="43">
        <f t="shared" ref="AD12:AD13" si="0">+IF(((X12)/O12)&gt;100%,100%,((X12)/O12))*L12</f>
        <v>0</v>
      </c>
      <c r="AE12" s="47" t="s">
        <v>659</v>
      </c>
      <c r="AF12" s="75">
        <f t="shared" ref="AF12:AF13" si="1">+IF(((X12)/O12)&gt;100%,100%,((X12))/O12)</f>
        <v>0</v>
      </c>
      <c r="AG12" s="76"/>
    </row>
    <row r="13" spans="1:33" ht="107.25" customHeight="1" x14ac:dyDescent="0.25">
      <c r="A13" s="415"/>
      <c r="B13" s="416"/>
      <c r="C13" s="424"/>
      <c r="D13" s="73" t="s">
        <v>163</v>
      </c>
      <c r="E13" s="77" t="s">
        <v>164</v>
      </c>
      <c r="F13" s="34" t="s">
        <v>165</v>
      </c>
      <c r="G13" s="78" t="s">
        <v>166</v>
      </c>
      <c r="H13" s="34" t="s">
        <v>171</v>
      </c>
      <c r="I13" s="52" t="s">
        <v>150</v>
      </c>
      <c r="J13" s="52" t="s">
        <v>172</v>
      </c>
      <c r="K13" s="34" t="s">
        <v>173</v>
      </c>
      <c r="L13" s="72">
        <v>0.5</v>
      </c>
      <c r="M13" s="36" t="s">
        <v>153</v>
      </c>
      <c r="N13" s="55"/>
      <c r="O13" s="52">
        <v>647</v>
      </c>
      <c r="P13" s="50" t="s">
        <v>155</v>
      </c>
      <c r="Q13" s="50" t="s">
        <v>155</v>
      </c>
      <c r="R13" s="239">
        <v>300</v>
      </c>
      <c r="S13" s="52">
        <v>347</v>
      </c>
      <c r="T13" s="74">
        <v>0</v>
      </c>
      <c r="U13" s="83">
        <v>0</v>
      </c>
      <c r="V13" s="50">
        <f>SUM(Y13:AB13)</f>
        <v>0</v>
      </c>
      <c r="W13" s="50"/>
      <c r="X13" s="33">
        <f>SUM(T13:W13)</f>
        <v>0</v>
      </c>
      <c r="Y13" s="36" t="s">
        <v>659</v>
      </c>
      <c r="Z13" s="246" t="s">
        <v>659</v>
      </c>
      <c r="AA13" s="36"/>
      <c r="AB13" s="36"/>
      <c r="AC13" s="112" t="s">
        <v>659</v>
      </c>
      <c r="AD13" s="43">
        <f t="shared" si="0"/>
        <v>0</v>
      </c>
      <c r="AE13" s="47" t="s">
        <v>659</v>
      </c>
      <c r="AF13" s="75">
        <f t="shared" si="1"/>
        <v>0</v>
      </c>
      <c r="AG13" s="76"/>
    </row>
    <row r="14" spans="1:33" s="48" customFormat="1" ht="65.099999999999994" customHeight="1" thickBot="1" x14ac:dyDescent="0.3">
      <c r="A14" s="54"/>
      <c r="B14" s="57"/>
      <c r="C14" s="36"/>
      <c r="D14" s="36"/>
      <c r="E14" s="36"/>
      <c r="F14" s="402" t="s">
        <v>174</v>
      </c>
      <c r="G14" s="403"/>
      <c r="H14" s="403"/>
      <c r="I14" s="403"/>
      <c r="J14" s="403"/>
      <c r="K14" s="403"/>
      <c r="L14" s="403"/>
      <c r="M14" s="403"/>
      <c r="N14" s="403"/>
      <c r="O14" s="403"/>
      <c r="P14" s="403"/>
      <c r="Q14" s="403"/>
      <c r="R14" s="403"/>
      <c r="S14" s="403"/>
      <c r="T14" s="403"/>
      <c r="U14" s="403"/>
      <c r="V14" s="403"/>
      <c r="W14" s="403"/>
      <c r="X14" s="403"/>
      <c r="Y14" s="403"/>
      <c r="Z14" s="403"/>
      <c r="AA14" s="403"/>
      <c r="AB14" s="403"/>
      <c r="AC14" s="103" t="s">
        <v>659</v>
      </c>
      <c r="AD14" s="103">
        <f>SUM(AD12:AD13)</f>
        <v>0</v>
      </c>
      <c r="AE14" s="103" t="s">
        <v>659</v>
      </c>
      <c r="AF14" s="111">
        <f>AVERAGE(AF12:AF13)</f>
        <v>0</v>
      </c>
      <c r="AG14" s="49"/>
    </row>
    <row r="15" spans="1:33" ht="105.75" customHeight="1" x14ac:dyDescent="0.25">
      <c r="A15" s="419" t="s">
        <v>161</v>
      </c>
      <c r="B15" s="419" t="s">
        <v>175</v>
      </c>
      <c r="C15" s="422" t="s">
        <v>176</v>
      </c>
      <c r="D15" s="34" t="s">
        <v>177</v>
      </c>
      <c r="E15" s="58" t="s">
        <v>178</v>
      </c>
      <c r="F15" s="34" t="s">
        <v>179</v>
      </c>
      <c r="G15" s="34" t="s">
        <v>180</v>
      </c>
      <c r="H15" s="34" t="s">
        <v>181</v>
      </c>
      <c r="I15" s="39" t="s">
        <v>182</v>
      </c>
      <c r="J15" s="36" t="s">
        <v>183</v>
      </c>
      <c r="K15" s="34" t="s">
        <v>184</v>
      </c>
      <c r="L15" s="35">
        <v>0.4</v>
      </c>
      <c r="M15" s="36" t="s">
        <v>153</v>
      </c>
      <c r="N15" s="36" t="s">
        <v>185</v>
      </c>
      <c r="O15" s="37">
        <v>185000</v>
      </c>
      <c r="P15" s="37">
        <v>30000</v>
      </c>
      <c r="Q15" s="37">
        <v>50000</v>
      </c>
      <c r="R15" s="250">
        <v>60000</v>
      </c>
      <c r="S15" s="251">
        <v>45000</v>
      </c>
      <c r="T15" s="251">
        <v>67148.66</v>
      </c>
      <c r="U15" s="251">
        <v>211823.58000000002</v>
      </c>
      <c r="V15" s="251">
        <f>SUM(Y15:AB15)</f>
        <v>61543.090000000004</v>
      </c>
      <c r="W15" s="251"/>
      <c r="X15" s="251">
        <f>+T15+U15+V15+W15</f>
        <v>340515.33</v>
      </c>
      <c r="Y15" s="252">
        <v>39549.550000000003</v>
      </c>
      <c r="Z15" s="253">
        <v>21993.54</v>
      </c>
      <c r="AA15" s="254"/>
      <c r="AB15" s="254"/>
      <c r="AC15" s="43">
        <f>+IF((V15/R15)&gt;100%,100%,(V15/R15))*L15</f>
        <v>0.4</v>
      </c>
      <c r="AD15" s="43">
        <f t="shared" ref="AD15" si="2">+IF(((X15)/O15)&gt;100%,100%,((X15)/O15))*L15</f>
        <v>0.4</v>
      </c>
      <c r="AE15" s="43">
        <f t="shared" ref="AE15" si="3">+IF(((V15)/R15)&gt;100%,100%,((V15)/R15))</f>
        <v>1</v>
      </c>
      <c r="AF15" s="43">
        <f t="shared" ref="AF15" si="4">+IF(((X15)/O15)&gt;100%,100%,((X15))/O15)</f>
        <v>1</v>
      </c>
      <c r="AG15" s="84"/>
    </row>
    <row r="16" spans="1:33" ht="83.25" customHeight="1" x14ac:dyDescent="0.25">
      <c r="A16" s="420"/>
      <c r="B16" s="420"/>
      <c r="C16" s="423"/>
      <c r="D16" s="34" t="s">
        <v>177</v>
      </c>
      <c r="E16" s="58" t="s">
        <v>178</v>
      </c>
      <c r="F16" s="34" t="s">
        <v>179</v>
      </c>
      <c r="G16" s="34" t="s">
        <v>180</v>
      </c>
      <c r="H16" s="34" t="s">
        <v>186</v>
      </c>
      <c r="I16" s="39" t="s">
        <v>182</v>
      </c>
      <c r="J16" s="36" t="s">
        <v>187</v>
      </c>
      <c r="K16" s="34" t="s">
        <v>188</v>
      </c>
      <c r="L16" s="35">
        <v>0.4</v>
      </c>
      <c r="M16" s="36" t="s">
        <v>153</v>
      </c>
      <c r="N16" s="38"/>
      <c r="O16" s="37">
        <v>11000</v>
      </c>
      <c r="P16" s="37" t="s">
        <v>155</v>
      </c>
      <c r="Q16" s="37" t="s">
        <v>155</v>
      </c>
      <c r="R16" s="250">
        <v>6000</v>
      </c>
      <c r="S16" s="251">
        <v>5000</v>
      </c>
      <c r="T16" s="251">
        <v>0</v>
      </c>
      <c r="U16" s="251">
        <v>0</v>
      </c>
      <c r="V16" s="251">
        <f t="shared" ref="V16:V17" si="5">SUM(Y16:AB16)</f>
        <v>0</v>
      </c>
      <c r="W16" s="251"/>
      <c r="X16" s="251">
        <f>+T16+U16+V16+W16</f>
        <v>0</v>
      </c>
      <c r="Y16" s="255">
        <v>0</v>
      </c>
      <c r="Z16" s="256">
        <v>0</v>
      </c>
      <c r="AA16" s="255"/>
      <c r="AB16" s="255"/>
      <c r="AC16" s="47">
        <f t="shared" ref="AC16" si="6">+IF((V16/R16)&gt;100%,100%,(V16/R16))*L16</f>
        <v>0</v>
      </c>
      <c r="AD16" s="43">
        <f t="shared" ref="AD16:AD17" si="7">+IF(((X16)/O16)&gt;100%,100%,((X16)/O16))*L16</f>
        <v>0</v>
      </c>
      <c r="AE16" s="47">
        <f t="shared" ref="AE16:AE17" si="8">+IF(((V16)/R16)&gt;100%,100%,((V16)/R16))</f>
        <v>0</v>
      </c>
      <c r="AF16" s="43">
        <f t="shared" ref="AF16:AF17" si="9">+IF(((X16)/O16)&gt;100%,100%,((X16))/O16)</f>
        <v>0</v>
      </c>
      <c r="AG16" s="85"/>
    </row>
    <row r="17" spans="1:34" ht="65.099999999999994" customHeight="1" thickBot="1" x14ac:dyDescent="0.3">
      <c r="A17" s="421"/>
      <c r="B17" s="421"/>
      <c r="C17" s="423"/>
      <c r="D17" s="34" t="s">
        <v>177</v>
      </c>
      <c r="E17" s="58" t="s">
        <v>178</v>
      </c>
      <c r="F17" s="34" t="s">
        <v>179</v>
      </c>
      <c r="G17" s="34" t="s">
        <v>180</v>
      </c>
      <c r="H17" s="34" t="s">
        <v>189</v>
      </c>
      <c r="I17" s="52" t="s">
        <v>150</v>
      </c>
      <c r="J17" s="36" t="s">
        <v>190</v>
      </c>
      <c r="K17" s="34" t="s">
        <v>191</v>
      </c>
      <c r="L17" s="35">
        <v>0.2</v>
      </c>
      <c r="M17" s="36" t="s">
        <v>153</v>
      </c>
      <c r="N17" s="39" t="s">
        <v>192</v>
      </c>
      <c r="O17" s="37">
        <v>200</v>
      </c>
      <c r="P17" s="37">
        <v>20</v>
      </c>
      <c r="Q17" s="37">
        <v>60</v>
      </c>
      <c r="R17" s="240">
        <v>54</v>
      </c>
      <c r="S17" s="37" t="s">
        <v>155</v>
      </c>
      <c r="T17" s="37">
        <v>25</v>
      </c>
      <c r="U17" s="37">
        <v>121</v>
      </c>
      <c r="V17" s="37">
        <f t="shared" si="5"/>
        <v>22</v>
      </c>
      <c r="W17" s="37"/>
      <c r="X17" s="37">
        <f>+T17+U17+V17+W17</f>
        <v>168</v>
      </c>
      <c r="Y17" s="51">
        <v>5</v>
      </c>
      <c r="Z17" s="247">
        <v>17</v>
      </c>
      <c r="AA17" s="51"/>
      <c r="AB17" s="51"/>
      <c r="AC17" s="43">
        <f>+IF((V17/R17)&gt;100%,100%,(V17/R17))*L17</f>
        <v>8.1481481481481488E-2</v>
      </c>
      <c r="AD17" s="43">
        <f t="shared" si="7"/>
        <v>0.16800000000000001</v>
      </c>
      <c r="AE17" s="43">
        <f t="shared" si="8"/>
        <v>0.40740740740740738</v>
      </c>
      <c r="AF17" s="43">
        <f t="shared" si="9"/>
        <v>0.84</v>
      </c>
      <c r="AG17" s="86"/>
      <c r="AH17" s="87"/>
    </row>
    <row r="18" spans="1:34" ht="48" customHeight="1" thickBot="1" x14ac:dyDescent="0.3">
      <c r="A18" s="57"/>
      <c r="B18" s="57"/>
      <c r="C18" s="423"/>
      <c r="D18" s="57"/>
      <c r="E18" s="53"/>
      <c r="F18" s="402" t="s">
        <v>193</v>
      </c>
      <c r="G18" s="403"/>
      <c r="H18" s="403"/>
      <c r="I18" s="403"/>
      <c r="J18" s="403"/>
      <c r="K18" s="403"/>
      <c r="L18" s="403"/>
      <c r="M18" s="403"/>
      <c r="N18" s="403"/>
      <c r="O18" s="403"/>
      <c r="P18" s="403"/>
      <c r="Q18" s="403"/>
      <c r="R18" s="403"/>
      <c r="S18" s="403"/>
      <c r="T18" s="403"/>
      <c r="U18" s="403"/>
      <c r="V18" s="403"/>
      <c r="W18" s="403"/>
      <c r="X18" s="403"/>
      <c r="Y18" s="403"/>
      <c r="Z18" s="403"/>
      <c r="AA18" s="403"/>
      <c r="AB18" s="403"/>
      <c r="AC18" s="103">
        <f>SUM(AC15:AC17)</f>
        <v>0.48148148148148151</v>
      </c>
      <c r="AD18" s="103">
        <f>SUM(AD15:AD17)</f>
        <v>0.56800000000000006</v>
      </c>
      <c r="AE18" s="103">
        <f>AVERAGE(AE15:AE17)</f>
        <v>0.46913580246913583</v>
      </c>
      <c r="AF18" s="103">
        <f>AVERAGE(AF15:AF17)</f>
        <v>0.61333333333333329</v>
      </c>
      <c r="AG18" s="34"/>
    </row>
    <row r="19" spans="1:34" ht="65.099999999999994" customHeight="1" x14ac:dyDescent="0.25">
      <c r="A19" s="419" t="s">
        <v>194</v>
      </c>
      <c r="B19" s="419" t="s">
        <v>175</v>
      </c>
      <c r="C19" s="423"/>
      <c r="D19" s="34" t="s">
        <v>195</v>
      </c>
      <c r="E19" s="58" t="s">
        <v>196</v>
      </c>
      <c r="F19" s="34" t="s">
        <v>197</v>
      </c>
      <c r="G19" s="34" t="s">
        <v>198</v>
      </c>
      <c r="H19" s="88" t="s">
        <v>199</v>
      </c>
      <c r="I19" s="52" t="s">
        <v>150</v>
      </c>
      <c r="J19" s="36" t="s">
        <v>200</v>
      </c>
      <c r="K19" s="88" t="s">
        <v>201</v>
      </c>
      <c r="L19" s="35">
        <v>0.2</v>
      </c>
      <c r="M19" s="36" t="s">
        <v>159</v>
      </c>
      <c r="N19" s="39" t="s">
        <v>202</v>
      </c>
      <c r="O19" s="37">
        <v>10000</v>
      </c>
      <c r="P19" s="37" t="s">
        <v>155</v>
      </c>
      <c r="Q19" s="37">
        <v>3419</v>
      </c>
      <c r="R19" s="250">
        <v>3500</v>
      </c>
      <c r="S19" s="251">
        <v>3081</v>
      </c>
      <c r="T19" s="251">
        <v>0</v>
      </c>
      <c r="U19" s="251">
        <v>3419.16</v>
      </c>
      <c r="V19" s="251">
        <f>SUM(Y19:AB19)</f>
        <v>286</v>
      </c>
      <c r="W19" s="251"/>
      <c r="X19" s="251">
        <f>+T19+U19+V19+W19</f>
        <v>3705.16</v>
      </c>
      <c r="Y19" s="252">
        <v>286</v>
      </c>
      <c r="Z19" s="257">
        <v>0</v>
      </c>
      <c r="AA19" s="252"/>
      <c r="AB19" s="252"/>
      <c r="AC19" s="43">
        <f t="shared" ref="AC19" si="10">+IF((V19/R19)&gt;100%,100%,(V19/R19))*L19</f>
        <v>1.6342857142857142E-2</v>
      </c>
      <c r="AD19" s="43">
        <f t="shared" ref="AD19:AD20" si="11">+IF(((X19)/O19)&gt;100%,100%,((X19)/O19))*L19</f>
        <v>7.4103200000000008E-2</v>
      </c>
      <c r="AE19" s="43">
        <f t="shared" ref="AE19:AE20" si="12">+IF(((V19)/R19)&gt;100%,100%,((V19)/R19))</f>
        <v>8.1714285714285712E-2</v>
      </c>
      <c r="AF19" s="43">
        <f t="shared" ref="AF19:AF20" si="13">+IF(((X19)/O19)&gt;100%,100%,((X19))/O19)</f>
        <v>0.37051600000000001</v>
      </c>
      <c r="AG19" s="84"/>
    </row>
    <row r="20" spans="1:34" ht="65.099999999999994" customHeight="1" thickBot="1" x14ac:dyDescent="0.3">
      <c r="A20" s="421"/>
      <c r="B20" s="421"/>
      <c r="C20" s="423"/>
      <c r="D20" s="34" t="s">
        <v>195</v>
      </c>
      <c r="E20" s="58" t="s">
        <v>196</v>
      </c>
      <c r="F20" s="34" t="s">
        <v>197</v>
      </c>
      <c r="G20" s="34" t="s">
        <v>198</v>
      </c>
      <c r="H20" s="88" t="s">
        <v>203</v>
      </c>
      <c r="I20" s="39" t="s">
        <v>204</v>
      </c>
      <c r="J20" s="36" t="s">
        <v>200</v>
      </c>
      <c r="K20" s="88" t="s">
        <v>205</v>
      </c>
      <c r="L20" s="35">
        <v>0.8</v>
      </c>
      <c r="M20" s="36" t="s">
        <v>159</v>
      </c>
      <c r="N20" s="36" t="s">
        <v>206</v>
      </c>
      <c r="O20" s="37">
        <v>30000</v>
      </c>
      <c r="P20" s="37" t="s">
        <v>155</v>
      </c>
      <c r="Q20" s="37" t="s">
        <v>155</v>
      </c>
      <c r="R20" s="250">
        <v>15000</v>
      </c>
      <c r="S20" s="251">
        <v>15000</v>
      </c>
      <c r="T20" s="251">
        <v>2500</v>
      </c>
      <c r="U20" s="251">
        <v>0</v>
      </c>
      <c r="V20" s="251">
        <f>SUM(Y20:AB20)</f>
        <v>15190</v>
      </c>
      <c r="W20" s="251"/>
      <c r="X20" s="251">
        <f>+T20+U20+V20+W20</f>
        <v>17690</v>
      </c>
      <c r="Y20" s="252">
        <v>3845</v>
      </c>
      <c r="Z20" s="257">
        <v>11345</v>
      </c>
      <c r="AA20" s="252"/>
      <c r="AB20" s="252"/>
      <c r="AC20" s="47">
        <f>+IF((V20/R20)&gt;100%,100%,(V20/R20))*L20</f>
        <v>0.8</v>
      </c>
      <c r="AD20" s="106">
        <f t="shared" si="11"/>
        <v>0.47173333333333334</v>
      </c>
      <c r="AE20" s="47">
        <f t="shared" si="12"/>
        <v>1</v>
      </c>
      <c r="AF20" s="106">
        <f t="shared" si="13"/>
        <v>0.58966666666666667</v>
      </c>
      <c r="AG20" s="86"/>
    </row>
    <row r="21" spans="1:34" ht="55.9" customHeight="1" thickBot="1" x14ac:dyDescent="0.3">
      <c r="A21" s="57"/>
      <c r="B21" s="57"/>
      <c r="C21" s="423"/>
      <c r="D21" s="57"/>
      <c r="E21" s="89"/>
      <c r="F21" s="402" t="s">
        <v>456</v>
      </c>
      <c r="G21" s="403"/>
      <c r="H21" s="403"/>
      <c r="I21" s="403"/>
      <c r="J21" s="403"/>
      <c r="K21" s="403"/>
      <c r="L21" s="403"/>
      <c r="M21" s="403"/>
      <c r="N21" s="403"/>
      <c r="O21" s="403"/>
      <c r="P21" s="403"/>
      <c r="Q21" s="403"/>
      <c r="R21" s="403"/>
      <c r="S21" s="403"/>
      <c r="T21" s="403"/>
      <c r="U21" s="403"/>
      <c r="V21" s="403"/>
      <c r="W21" s="403"/>
      <c r="X21" s="403"/>
      <c r="Y21" s="403"/>
      <c r="Z21" s="403"/>
      <c r="AA21" s="403"/>
      <c r="AB21" s="403"/>
      <c r="AC21" s="103">
        <f>SUM(AC19:AC20)</f>
        <v>0.81634285714285715</v>
      </c>
      <c r="AD21" s="103">
        <f>SUM(AD19:AD20)</f>
        <v>0.54583653333333337</v>
      </c>
      <c r="AE21" s="103">
        <f>AVERAGE(AE19:AE20)</f>
        <v>0.54085714285714281</v>
      </c>
      <c r="AF21" s="103">
        <f>AVERAGE(AF19:AF20)</f>
        <v>0.48009133333333331</v>
      </c>
      <c r="AG21" s="34"/>
    </row>
    <row r="22" spans="1:34" ht="65.099999999999994" customHeight="1" x14ac:dyDescent="0.25">
      <c r="A22" s="419" t="s">
        <v>161</v>
      </c>
      <c r="B22" s="419" t="s">
        <v>175</v>
      </c>
      <c r="C22" s="423"/>
      <c r="D22" s="34" t="s">
        <v>207</v>
      </c>
      <c r="E22" s="58" t="s">
        <v>208</v>
      </c>
      <c r="F22" s="34" t="s">
        <v>209</v>
      </c>
      <c r="G22" s="34" t="s">
        <v>210</v>
      </c>
      <c r="H22" s="88" t="s">
        <v>211</v>
      </c>
      <c r="I22" s="52" t="s">
        <v>150</v>
      </c>
      <c r="J22" s="36" t="s">
        <v>200</v>
      </c>
      <c r="K22" s="88" t="s">
        <v>212</v>
      </c>
      <c r="L22" s="35">
        <v>0.3</v>
      </c>
      <c r="M22" s="36" t="s">
        <v>159</v>
      </c>
      <c r="N22" s="39" t="s">
        <v>213</v>
      </c>
      <c r="O22" s="37">
        <v>1</v>
      </c>
      <c r="P22" s="40">
        <v>0.25</v>
      </c>
      <c r="Q22" s="40">
        <v>0.17</v>
      </c>
      <c r="R22" s="241">
        <v>0.33</v>
      </c>
      <c r="S22" s="40">
        <v>0.25</v>
      </c>
      <c r="T22" s="40">
        <v>0.22</v>
      </c>
      <c r="U22" s="40">
        <v>0.18999999999999997</v>
      </c>
      <c r="V22" s="40">
        <f>SUM(Y22:AB22)</f>
        <v>0</v>
      </c>
      <c r="W22" s="40"/>
      <c r="X22" s="40">
        <f>+T22+U22+V22+W22</f>
        <v>0.41</v>
      </c>
      <c r="Y22" s="90">
        <v>0</v>
      </c>
      <c r="Z22" s="258">
        <v>0</v>
      </c>
      <c r="AA22" s="90"/>
      <c r="AB22" s="90"/>
      <c r="AC22" s="43">
        <f t="shared" ref="AC22" si="14">+IF((V22/R22)&gt;100%,100%,(V22/R22))*L22</f>
        <v>0</v>
      </c>
      <c r="AD22" s="43">
        <f t="shared" ref="AD22" si="15">+IF(((X22)/O22)&gt;100%,100%,((X22)/O22))*L22</f>
        <v>0.12299999999999998</v>
      </c>
      <c r="AE22" s="43">
        <f t="shared" ref="AE22" si="16">+IF(((V22)/R22)&gt;100%,100%,((V22)/R22))</f>
        <v>0</v>
      </c>
      <c r="AF22" s="43">
        <f t="shared" ref="AF22" si="17">+IF(((X22)/O22)&gt;100%,100%,((X22))/O22)</f>
        <v>0.41</v>
      </c>
      <c r="AG22" s="84"/>
    </row>
    <row r="23" spans="1:34" ht="65.099999999999994" customHeight="1" thickBot="1" x14ac:dyDescent="0.3">
      <c r="A23" s="421"/>
      <c r="B23" s="421"/>
      <c r="C23" s="423"/>
      <c r="D23" s="34" t="s">
        <v>207</v>
      </c>
      <c r="E23" s="58" t="s">
        <v>208</v>
      </c>
      <c r="F23" s="34" t="s">
        <v>209</v>
      </c>
      <c r="G23" s="34" t="s">
        <v>210</v>
      </c>
      <c r="H23" s="88" t="s">
        <v>214</v>
      </c>
      <c r="I23" s="39" t="s">
        <v>182</v>
      </c>
      <c r="J23" s="36" t="s">
        <v>200</v>
      </c>
      <c r="K23" s="34" t="s">
        <v>215</v>
      </c>
      <c r="L23" s="35">
        <v>0.7</v>
      </c>
      <c r="M23" s="36" t="s">
        <v>159</v>
      </c>
      <c r="N23" s="36" t="s">
        <v>216</v>
      </c>
      <c r="O23" s="37">
        <v>5</v>
      </c>
      <c r="P23" s="37">
        <v>2</v>
      </c>
      <c r="Q23" s="105">
        <v>67.515000000000001</v>
      </c>
      <c r="R23" s="240" t="s">
        <v>155</v>
      </c>
      <c r="S23" s="37" t="s">
        <v>155</v>
      </c>
      <c r="T23" s="41">
        <v>67.314999999999998</v>
      </c>
      <c r="U23" s="40">
        <v>0.2</v>
      </c>
      <c r="V23" s="40" t="s">
        <v>659</v>
      </c>
      <c r="W23" s="41"/>
      <c r="X23" s="37">
        <f>+T23+U23</f>
        <v>67.515000000000001</v>
      </c>
      <c r="Y23" s="117" t="s">
        <v>659</v>
      </c>
      <c r="Z23" s="259">
        <v>0.22</v>
      </c>
      <c r="AA23" s="91"/>
      <c r="AB23" s="91"/>
      <c r="AC23" s="47" t="s">
        <v>659</v>
      </c>
      <c r="AD23" s="43">
        <f t="shared" ref="AD23" si="18">+IF(((X23)/O23)&gt;100%,100%,((X23)/O23))*L23</f>
        <v>0.7</v>
      </c>
      <c r="AE23" s="47" t="s">
        <v>659</v>
      </c>
      <c r="AF23" s="43">
        <f t="shared" ref="AF23" si="19">+IF(((X23)/O23)&gt;100%,100%,((X23))/O23)</f>
        <v>1</v>
      </c>
      <c r="AG23" s="86"/>
    </row>
    <row r="24" spans="1:34" ht="51" customHeight="1" thickBot="1" x14ac:dyDescent="0.3">
      <c r="A24" s="57"/>
      <c r="B24" s="57"/>
      <c r="C24" s="423"/>
      <c r="D24" s="57"/>
      <c r="E24" s="35"/>
      <c r="F24" s="402" t="s">
        <v>217</v>
      </c>
      <c r="G24" s="403"/>
      <c r="H24" s="403"/>
      <c r="I24" s="403"/>
      <c r="J24" s="403"/>
      <c r="K24" s="403"/>
      <c r="L24" s="403"/>
      <c r="M24" s="403"/>
      <c r="N24" s="403"/>
      <c r="O24" s="403"/>
      <c r="P24" s="403"/>
      <c r="Q24" s="403"/>
      <c r="R24" s="403"/>
      <c r="S24" s="403"/>
      <c r="T24" s="403"/>
      <c r="U24" s="403"/>
      <c r="V24" s="403"/>
      <c r="W24" s="403"/>
      <c r="X24" s="403"/>
      <c r="Y24" s="403"/>
      <c r="Z24" s="403"/>
      <c r="AA24" s="403"/>
      <c r="AB24" s="403"/>
      <c r="AC24" s="103">
        <f>SUM(AC22:AC23)</f>
        <v>0</v>
      </c>
      <c r="AD24" s="103">
        <f>SUM(AD22:AD23)</f>
        <v>0.82299999999999995</v>
      </c>
      <c r="AE24" s="103">
        <f>AVERAGE(AE22:AE23)</f>
        <v>0</v>
      </c>
      <c r="AF24" s="103">
        <f>AVERAGE(AF22:AF23)</f>
        <v>0.70499999999999996</v>
      </c>
      <c r="AG24" s="34"/>
    </row>
    <row r="25" spans="1:34" ht="65.099999999999994" customHeight="1" x14ac:dyDescent="0.25">
      <c r="A25" s="419" t="s">
        <v>161</v>
      </c>
      <c r="B25" s="419" t="s">
        <v>175</v>
      </c>
      <c r="C25" s="423"/>
      <c r="D25" s="34" t="s">
        <v>218</v>
      </c>
      <c r="E25" s="58" t="s">
        <v>219</v>
      </c>
      <c r="F25" s="34" t="s">
        <v>220</v>
      </c>
      <c r="G25" s="34" t="s">
        <v>221</v>
      </c>
      <c r="H25" s="88" t="s">
        <v>222</v>
      </c>
      <c r="I25" s="52" t="s">
        <v>150</v>
      </c>
      <c r="J25" s="36" t="s">
        <v>200</v>
      </c>
      <c r="K25" s="92" t="s">
        <v>223</v>
      </c>
      <c r="L25" s="35">
        <v>0.13</v>
      </c>
      <c r="M25" s="36" t="s">
        <v>153</v>
      </c>
      <c r="N25" s="36" t="s">
        <v>213</v>
      </c>
      <c r="O25" s="37">
        <v>1</v>
      </c>
      <c r="P25" s="40" t="s">
        <v>155</v>
      </c>
      <c r="Q25" s="40">
        <v>0.37</v>
      </c>
      <c r="R25" s="241">
        <v>0.23</v>
      </c>
      <c r="S25" s="40">
        <v>0.4</v>
      </c>
      <c r="T25" s="37">
        <v>0</v>
      </c>
      <c r="U25" s="40">
        <v>0.37</v>
      </c>
      <c r="V25" s="37">
        <f>SUM(Y25:AB25)</f>
        <v>0</v>
      </c>
      <c r="W25" s="37"/>
      <c r="X25" s="40">
        <f>+T25+U25+V25+W25</f>
        <v>0.37</v>
      </c>
      <c r="Y25" s="90">
        <v>0</v>
      </c>
      <c r="Z25" s="248">
        <v>0</v>
      </c>
      <c r="AA25" s="91"/>
      <c r="AB25" s="91"/>
      <c r="AC25" s="43">
        <f t="shared" ref="AC25:AC28" si="20">+IF((V25/R25)&gt;100%,100%,(V25/R25))*L25</f>
        <v>0</v>
      </c>
      <c r="AD25" s="43">
        <f t="shared" ref="AD25:AD28" si="21">+IF(((X25)/O25)&gt;100%,100%,((X25)/O25))*L25</f>
        <v>4.8100000000000004E-2</v>
      </c>
      <c r="AE25" s="43">
        <f t="shared" ref="AE25:AE28" si="22">+IF(((V25)/R25)&gt;100%,100%,((V25)/R25))</f>
        <v>0</v>
      </c>
      <c r="AF25" s="43">
        <f t="shared" ref="AF25:AF28" si="23">+IF(((X25)/O25)&gt;100%,100%,((X25))/O25)</f>
        <v>0.37</v>
      </c>
      <c r="AG25" s="84"/>
    </row>
    <row r="26" spans="1:34" ht="65.099999999999994" customHeight="1" x14ac:dyDescent="0.25">
      <c r="A26" s="420"/>
      <c r="B26" s="420"/>
      <c r="C26" s="423"/>
      <c r="D26" s="34" t="s">
        <v>218</v>
      </c>
      <c r="E26" s="58" t="s">
        <v>219</v>
      </c>
      <c r="F26" s="34" t="s">
        <v>220</v>
      </c>
      <c r="G26" s="34" t="s">
        <v>221</v>
      </c>
      <c r="H26" s="88" t="s">
        <v>224</v>
      </c>
      <c r="I26" s="39" t="s">
        <v>182</v>
      </c>
      <c r="J26" s="36" t="s">
        <v>200</v>
      </c>
      <c r="K26" s="92" t="s">
        <v>225</v>
      </c>
      <c r="L26" s="35">
        <v>0.16</v>
      </c>
      <c r="M26" s="36" t="s">
        <v>153</v>
      </c>
      <c r="N26" s="36" t="s">
        <v>226</v>
      </c>
      <c r="O26" s="37">
        <v>15</v>
      </c>
      <c r="P26" s="37">
        <v>2</v>
      </c>
      <c r="Q26" s="37">
        <v>1</v>
      </c>
      <c r="R26" s="240">
        <v>3</v>
      </c>
      <c r="S26" s="37">
        <v>9.1</v>
      </c>
      <c r="T26" s="37">
        <v>0</v>
      </c>
      <c r="U26" s="40">
        <v>3</v>
      </c>
      <c r="V26" s="40">
        <f>SUM(Y26:AB26)</f>
        <v>4.55</v>
      </c>
      <c r="W26" s="37"/>
      <c r="X26" s="40">
        <f>+T26+U26+V26+W26</f>
        <v>7.55</v>
      </c>
      <c r="Y26" s="90">
        <v>0</v>
      </c>
      <c r="Z26" s="248">
        <v>4.55</v>
      </c>
      <c r="AA26" s="91"/>
      <c r="AB26" s="91"/>
      <c r="AC26" s="43">
        <f t="shared" si="20"/>
        <v>0.16</v>
      </c>
      <c r="AD26" s="43">
        <f t="shared" si="21"/>
        <v>8.0533333333333332E-2</v>
      </c>
      <c r="AE26" s="43">
        <f t="shared" si="22"/>
        <v>1</v>
      </c>
      <c r="AF26" s="43">
        <f t="shared" si="23"/>
        <v>0.5033333333333333</v>
      </c>
      <c r="AG26" s="85"/>
    </row>
    <row r="27" spans="1:34" ht="65.099999999999994" customHeight="1" x14ac:dyDescent="0.25">
      <c r="A27" s="420"/>
      <c r="B27" s="420"/>
      <c r="C27" s="423"/>
      <c r="D27" s="34" t="s">
        <v>218</v>
      </c>
      <c r="E27" s="58" t="s">
        <v>219</v>
      </c>
      <c r="F27" s="34" t="s">
        <v>220</v>
      </c>
      <c r="G27" s="34" t="s">
        <v>221</v>
      </c>
      <c r="H27" s="88" t="s">
        <v>227</v>
      </c>
      <c r="I27" s="52" t="s">
        <v>150</v>
      </c>
      <c r="J27" s="36" t="s">
        <v>200</v>
      </c>
      <c r="K27" s="92" t="s">
        <v>228</v>
      </c>
      <c r="L27" s="35">
        <v>0.06</v>
      </c>
      <c r="M27" s="36" t="s">
        <v>153</v>
      </c>
      <c r="N27" s="39" t="s">
        <v>229</v>
      </c>
      <c r="O27" s="37">
        <v>1</v>
      </c>
      <c r="P27" s="37" t="s">
        <v>155</v>
      </c>
      <c r="Q27" s="40">
        <v>0.25</v>
      </c>
      <c r="R27" s="241">
        <v>0.5</v>
      </c>
      <c r="S27" s="40">
        <v>0.25</v>
      </c>
      <c r="T27" s="37">
        <v>0</v>
      </c>
      <c r="U27" s="40">
        <v>0.25</v>
      </c>
      <c r="V27" s="37">
        <f t="shared" ref="V27:V28" si="24">SUM(Y27:AB27)</f>
        <v>0</v>
      </c>
      <c r="W27" s="37"/>
      <c r="X27" s="40">
        <f>+T27+U27+V27+W27</f>
        <v>0.25</v>
      </c>
      <c r="Y27" s="90">
        <v>0</v>
      </c>
      <c r="Z27" s="248">
        <v>0</v>
      </c>
      <c r="AA27" s="91"/>
      <c r="AB27" s="91"/>
      <c r="AC27" s="43">
        <f t="shared" si="20"/>
        <v>0</v>
      </c>
      <c r="AD27" s="43">
        <f t="shared" si="21"/>
        <v>1.4999999999999999E-2</v>
      </c>
      <c r="AE27" s="43">
        <f t="shared" si="22"/>
        <v>0</v>
      </c>
      <c r="AF27" s="43">
        <f t="shared" si="23"/>
        <v>0.25</v>
      </c>
      <c r="AG27" s="85"/>
    </row>
    <row r="28" spans="1:34" ht="65.099999999999994" customHeight="1" thickBot="1" x14ac:dyDescent="0.3">
      <c r="A28" s="421"/>
      <c r="B28" s="421"/>
      <c r="C28" s="423"/>
      <c r="D28" s="34" t="s">
        <v>218</v>
      </c>
      <c r="E28" s="58" t="s">
        <v>219</v>
      </c>
      <c r="F28" s="34" t="s">
        <v>220</v>
      </c>
      <c r="G28" s="34" t="s">
        <v>221</v>
      </c>
      <c r="H28" s="88" t="s">
        <v>230</v>
      </c>
      <c r="I28" s="52" t="s">
        <v>150</v>
      </c>
      <c r="J28" s="36" t="s">
        <v>200</v>
      </c>
      <c r="K28" s="88" t="s">
        <v>231</v>
      </c>
      <c r="L28" s="35">
        <v>0.06</v>
      </c>
      <c r="M28" s="36" t="s">
        <v>153</v>
      </c>
      <c r="N28" s="38"/>
      <c r="O28" s="37">
        <v>1</v>
      </c>
      <c r="P28" s="37" t="s">
        <v>155</v>
      </c>
      <c r="Q28" s="40">
        <v>0.25</v>
      </c>
      <c r="R28" s="241">
        <v>0.5</v>
      </c>
      <c r="S28" s="40">
        <v>0.25</v>
      </c>
      <c r="T28" s="37">
        <v>0</v>
      </c>
      <c r="U28" s="40">
        <v>0.25</v>
      </c>
      <c r="V28" s="37">
        <f t="shared" si="24"/>
        <v>0</v>
      </c>
      <c r="W28" s="37"/>
      <c r="X28" s="40">
        <f>+T28+U28+V28+W28</f>
        <v>0.25</v>
      </c>
      <c r="Y28" s="90">
        <v>0</v>
      </c>
      <c r="Z28" s="248">
        <v>0</v>
      </c>
      <c r="AA28" s="91"/>
      <c r="AB28" s="91"/>
      <c r="AC28" s="43">
        <f t="shared" si="20"/>
        <v>0</v>
      </c>
      <c r="AD28" s="43">
        <f t="shared" si="21"/>
        <v>1.4999999999999999E-2</v>
      </c>
      <c r="AE28" s="43">
        <f t="shared" si="22"/>
        <v>0</v>
      </c>
      <c r="AF28" s="43">
        <f t="shared" si="23"/>
        <v>0.25</v>
      </c>
      <c r="AG28" s="86"/>
    </row>
    <row r="29" spans="1:34" ht="65.099999999999994" customHeight="1" thickBot="1" x14ac:dyDescent="0.3">
      <c r="A29" s="57"/>
      <c r="B29" s="57"/>
      <c r="C29" s="423"/>
      <c r="D29" s="34"/>
      <c r="E29" s="35"/>
      <c r="F29" s="402" t="s">
        <v>232</v>
      </c>
      <c r="G29" s="403"/>
      <c r="H29" s="403"/>
      <c r="I29" s="403"/>
      <c r="J29" s="403"/>
      <c r="K29" s="403"/>
      <c r="L29" s="403"/>
      <c r="M29" s="403"/>
      <c r="N29" s="403"/>
      <c r="O29" s="403"/>
      <c r="P29" s="403"/>
      <c r="Q29" s="403"/>
      <c r="R29" s="403"/>
      <c r="S29" s="403"/>
      <c r="T29" s="403"/>
      <c r="U29" s="403"/>
      <c r="V29" s="403"/>
      <c r="W29" s="403"/>
      <c r="X29" s="403"/>
      <c r="Y29" s="403"/>
      <c r="Z29" s="403"/>
      <c r="AA29" s="403"/>
      <c r="AB29" s="403"/>
      <c r="AC29" s="103">
        <f>SUM(AC25:AC28)</f>
        <v>0.16</v>
      </c>
      <c r="AD29" s="103">
        <f>SUM(AD25:AD28)</f>
        <v>0.15863333333333335</v>
      </c>
      <c r="AE29" s="103">
        <f>AVERAGE(AE25:AE28)</f>
        <v>0.25</v>
      </c>
      <c r="AF29" s="103">
        <f>AVERAGE(AF25:AF28)</f>
        <v>0.34333333333333332</v>
      </c>
      <c r="AG29" s="34"/>
    </row>
    <row r="30" spans="1:34" ht="81.75" customHeight="1" x14ac:dyDescent="0.25">
      <c r="A30" s="419" t="s">
        <v>161</v>
      </c>
      <c r="B30" s="419" t="s">
        <v>175</v>
      </c>
      <c r="C30" s="423"/>
      <c r="D30" s="34" t="s">
        <v>218</v>
      </c>
      <c r="E30" s="34" t="s">
        <v>233</v>
      </c>
      <c r="F30" s="34" t="s">
        <v>234</v>
      </c>
      <c r="G30" s="34" t="s">
        <v>235</v>
      </c>
      <c r="H30" s="88" t="s">
        <v>236</v>
      </c>
      <c r="I30" s="39" t="s">
        <v>182</v>
      </c>
      <c r="J30" s="36" t="s">
        <v>237</v>
      </c>
      <c r="K30" s="92" t="s">
        <v>238</v>
      </c>
      <c r="L30" s="35">
        <v>0.5</v>
      </c>
      <c r="M30" s="36" t="s">
        <v>159</v>
      </c>
      <c r="N30" s="36" t="s">
        <v>185</v>
      </c>
      <c r="O30" s="37">
        <v>4</v>
      </c>
      <c r="P30" s="42" t="s">
        <v>155</v>
      </c>
      <c r="Q30" s="95">
        <v>1.3</v>
      </c>
      <c r="R30" s="242">
        <v>1.7</v>
      </c>
      <c r="S30" s="37">
        <v>1</v>
      </c>
      <c r="T30" s="93">
        <v>0</v>
      </c>
      <c r="U30" s="94">
        <v>1.3</v>
      </c>
      <c r="V30" s="115">
        <f>SUM(Y30:AB30)</f>
        <v>0.7</v>
      </c>
      <c r="W30" s="42"/>
      <c r="X30" s="37">
        <f>+T30+U30+V30+W30</f>
        <v>2</v>
      </c>
      <c r="Y30" s="51">
        <v>0.7</v>
      </c>
      <c r="Z30" s="247">
        <v>0</v>
      </c>
      <c r="AA30" s="74"/>
      <c r="AB30" s="74"/>
      <c r="AC30" s="43">
        <f t="shared" ref="AC30:AC31" si="25">+IF((V30/R30)&gt;100%,100%,(V30/R30))*L30</f>
        <v>0.20588235294117646</v>
      </c>
      <c r="AD30" s="43">
        <f t="shared" ref="AD30:AD31" si="26">+IF(((X30)/O30)&gt;100%,100%,((X30)/O30))*L30</f>
        <v>0.25</v>
      </c>
      <c r="AE30" s="43">
        <f t="shared" ref="AE30:AE31" si="27">+IF(((V30)/R30)&gt;100%,100%,((V30)/R30))</f>
        <v>0.41176470588235292</v>
      </c>
      <c r="AF30" s="43">
        <f t="shared" ref="AF30:AF31" si="28">+IF(((X30)/O30)&gt;100%,100%,((X30))/O30)</f>
        <v>0.5</v>
      </c>
      <c r="AG30" s="84"/>
    </row>
    <row r="31" spans="1:34" ht="65.099999999999994" customHeight="1" thickBot="1" x14ac:dyDescent="0.3">
      <c r="A31" s="421"/>
      <c r="B31" s="421"/>
      <c r="C31" s="423"/>
      <c r="D31" s="34" t="s">
        <v>218</v>
      </c>
      <c r="E31" s="34" t="s">
        <v>233</v>
      </c>
      <c r="F31" s="34" t="s">
        <v>234</v>
      </c>
      <c r="G31" s="34" t="s">
        <v>235</v>
      </c>
      <c r="H31" s="88" t="s">
        <v>239</v>
      </c>
      <c r="I31" s="39" t="s">
        <v>182</v>
      </c>
      <c r="J31" s="36" t="s">
        <v>237</v>
      </c>
      <c r="K31" s="92" t="s">
        <v>240</v>
      </c>
      <c r="L31" s="35">
        <v>0.5</v>
      </c>
      <c r="M31" s="36" t="s">
        <v>159</v>
      </c>
      <c r="N31" s="36" t="s">
        <v>241</v>
      </c>
      <c r="O31" s="37">
        <v>2</v>
      </c>
      <c r="P31" s="42" t="s">
        <v>155</v>
      </c>
      <c r="Q31" s="40">
        <v>0.23</v>
      </c>
      <c r="R31" s="241">
        <v>1</v>
      </c>
      <c r="S31" s="40">
        <v>0.77</v>
      </c>
      <c r="T31" s="93">
        <v>0</v>
      </c>
      <c r="U31" s="94">
        <v>0.22999999999999998</v>
      </c>
      <c r="V31" s="115">
        <f>SUM(Y31:AB31)</f>
        <v>0</v>
      </c>
      <c r="W31" s="42"/>
      <c r="X31" s="37">
        <f>+T31+U31+V31+W31</f>
        <v>0.22999999999999998</v>
      </c>
      <c r="Y31" s="51">
        <v>0</v>
      </c>
      <c r="Z31" s="247">
        <v>0</v>
      </c>
      <c r="AA31" s="74"/>
      <c r="AB31" s="74"/>
      <c r="AC31" s="43">
        <f t="shared" si="25"/>
        <v>0</v>
      </c>
      <c r="AD31" s="43">
        <f t="shared" si="26"/>
        <v>5.7499999999999996E-2</v>
      </c>
      <c r="AE31" s="43">
        <f t="shared" si="27"/>
        <v>0</v>
      </c>
      <c r="AF31" s="43">
        <f t="shared" si="28"/>
        <v>0.11499999999999999</v>
      </c>
      <c r="AG31" s="86"/>
    </row>
    <row r="32" spans="1:34" ht="65.099999999999994" customHeight="1" thickBot="1" x14ac:dyDescent="0.3">
      <c r="A32" s="57"/>
      <c r="B32" s="57"/>
      <c r="C32" s="423"/>
      <c r="D32" s="53"/>
      <c r="E32" s="53"/>
      <c r="F32" s="402" t="s">
        <v>242</v>
      </c>
      <c r="G32" s="403"/>
      <c r="H32" s="403"/>
      <c r="I32" s="403"/>
      <c r="J32" s="403"/>
      <c r="K32" s="403"/>
      <c r="L32" s="403"/>
      <c r="M32" s="403"/>
      <c r="N32" s="403"/>
      <c r="O32" s="403"/>
      <c r="P32" s="403"/>
      <c r="Q32" s="403"/>
      <c r="R32" s="403"/>
      <c r="S32" s="403"/>
      <c r="T32" s="403"/>
      <c r="U32" s="403"/>
      <c r="V32" s="403"/>
      <c r="W32" s="403"/>
      <c r="X32" s="403"/>
      <c r="Y32" s="403"/>
      <c r="Z32" s="403"/>
      <c r="AA32" s="403"/>
      <c r="AB32" s="404"/>
      <c r="AC32" s="103">
        <f>SUM(AC30:AC31)</f>
        <v>0.20588235294117646</v>
      </c>
      <c r="AD32" s="103">
        <f>+AD30+AD31</f>
        <v>0.3075</v>
      </c>
      <c r="AE32" s="103">
        <f>AVERAGE(AE30:AE31)</f>
        <v>0.20588235294117646</v>
      </c>
      <c r="AF32" s="103">
        <f>AVERAGE(AF30:AF31)</f>
        <v>0.3075</v>
      </c>
      <c r="AG32" s="34"/>
    </row>
    <row r="33" spans="1:33" ht="65.099999999999994" customHeight="1" x14ac:dyDescent="0.25">
      <c r="A33" s="426" t="s">
        <v>161</v>
      </c>
      <c r="B33" s="426" t="s">
        <v>175</v>
      </c>
      <c r="C33" s="423"/>
      <c r="D33" s="34" t="s">
        <v>243</v>
      </c>
      <c r="E33" s="58" t="s">
        <v>244</v>
      </c>
      <c r="F33" s="34" t="s">
        <v>245</v>
      </c>
      <c r="G33" s="34" t="s">
        <v>246</v>
      </c>
      <c r="H33" s="73" t="s">
        <v>247</v>
      </c>
      <c r="I33" s="52" t="s">
        <v>150</v>
      </c>
      <c r="J33" s="36" t="s">
        <v>248</v>
      </c>
      <c r="K33" s="73" t="s">
        <v>249</v>
      </c>
      <c r="L33" s="35">
        <v>0.5</v>
      </c>
      <c r="M33" s="36" t="s">
        <v>153</v>
      </c>
      <c r="N33" s="36" t="s">
        <v>185</v>
      </c>
      <c r="O33" s="37">
        <v>20</v>
      </c>
      <c r="P33" s="42" t="s">
        <v>155</v>
      </c>
      <c r="Q33" s="40">
        <v>0.25</v>
      </c>
      <c r="R33" s="241">
        <v>9.75</v>
      </c>
      <c r="S33" s="37">
        <v>10</v>
      </c>
      <c r="T33" s="93">
        <v>0</v>
      </c>
      <c r="U33" s="94">
        <v>0.25</v>
      </c>
      <c r="V33" s="115">
        <f>SUM(Y33:AB33)</f>
        <v>0</v>
      </c>
      <c r="W33" s="42"/>
      <c r="X33" s="40">
        <f>+T33+U33+V33+W33</f>
        <v>0.25</v>
      </c>
      <c r="Y33" s="90">
        <v>0</v>
      </c>
      <c r="Z33" s="248">
        <v>0</v>
      </c>
      <c r="AA33" s="91"/>
      <c r="AB33" s="91"/>
      <c r="AC33" s="43">
        <f t="shared" ref="AC33:AC34" si="29">+IF((V33/R33)&gt;100%,100%,(V33/R33))*L33</f>
        <v>0</v>
      </c>
      <c r="AD33" s="43">
        <f t="shared" ref="AD33:AD34" si="30">+IF(((X33)/O33)&gt;100%,100%,((X33)/O33))*L33</f>
        <v>6.2500000000000003E-3</v>
      </c>
      <c r="AE33" s="43">
        <f t="shared" ref="AE33:AE34" si="31">+IF(((V33)/R33)&gt;100%,100%,((V33)/R33))</f>
        <v>0</v>
      </c>
      <c r="AF33" s="43">
        <f t="shared" ref="AF33:AF34" si="32">+IF(((X33)/O33)&gt;100%,100%,((X33))/O33)</f>
        <v>1.2500000000000001E-2</v>
      </c>
      <c r="AG33" s="84"/>
    </row>
    <row r="34" spans="1:33" ht="65.099999999999994" customHeight="1" thickBot="1" x14ac:dyDescent="0.3">
      <c r="A34" s="427"/>
      <c r="B34" s="427"/>
      <c r="C34" s="423"/>
      <c r="D34" s="34" t="s">
        <v>243</v>
      </c>
      <c r="E34" s="58" t="s">
        <v>244</v>
      </c>
      <c r="F34" s="34" t="s">
        <v>245</v>
      </c>
      <c r="G34" s="34" t="s">
        <v>246</v>
      </c>
      <c r="H34" s="73" t="s">
        <v>250</v>
      </c>
      <c r="I34" s="39" t="s">
        <v>182</v>
      </c>
      <c r="J34" s="38">
        <v>0</v>
      </c>
      <c r="K34" s="73" t="s">
        <v>251</v>
      </c>
      <c r="L34" s="35">
        <v>0.5</v>
      </c>
      <c r="M34" s="36" t="s">
        <v>153</v>
      </c>
      <c r="N34" s="36" t="s">
        <v>241</v>
      </c>
      <c r="O34" s="37">
        <v>20</v>
      </c>
      <c r="P34" s="42" t="s">
        <v>155</v>
      </c>
      <c r="Q34" s="40">
        <v>0.25</v>
      </c>
      <c r="R34" s="241">
        <v>9.75</v>
      </c>
      <c r="S34" s="37">
        <v>10</v>
      </c>
      <c r="T34" s="93">
        <v>0</v>
      </c>
      <c r="U34" s="94">
        <v>0.25</v>
      </c>
      <c r="V34" s="115">
        <f>SUM(Y34:AB34)</f>
        <v>0</v>
      </c>
      <c r="W34" s="42"/>
      <c r="X34" s="40">
        <f t="shared" ref="X34" si="33">+T34+U34+V34+W34</f>
        <v>0.25</v>
      </c>
      <c r="Y34" s="90">
        <v>0</v>
      </c>
      <c r="Z34" s="248">
        <v>0</v>
      </c>
      <c r="AA34" s="91"/>
      <c r="AB34" s="91"/>
      <c r="AC34" s="43">
        <f t="shared" si="29"/>
        <v>0</v>
      </c>
      <c r="AD34" s="43">
        <f t="shared" si="30"/>
        <v>6.2500000000000003E-3</v>
      </c>
      <c r="AE34" s="43">
        <f t="shared" si="31"/>
        <v>0</v>
      </c>
      <c r="AF34" s="43">
        <f t="shared" si="32"/>
        <v>1.2500000000000001E-2</v>
      </c>
      <c r="AG34" s="86"/>
    </row>
    <row r="35" spans="1:33" ht="65.099999999999994" customHeight="1" x14ac:dyDescent="0.25">
      <c r="A35" s="96"/>
      <c r="B35" s="96"/>
      <c r="C35" s="423"/>
      <c r="D35" s="56"/>
      <c r="E35" s="38"/>
      <c r="F35" s="402" t="s">
        <v>252</v>
      </c>
      <c r="G35" s="403"/>
      <c r="H35" s="403"/>
      <c r="I35" s="403"/>
      <c r="J35" s="403"/>
      <c r="K35" s="403"/>
      <c r="L35" s="403"/>
      <c r="M35" s="403"/>
      <c r="N35" s="403"/>
      <c r="O35" s="403"/>
      <c r="P35" s="403"/>
      <c r="Q35" s="403"/>
      <c r="R35" s="403"/>
      <c r="S35" s="403"/>
      <c r="T35" s="403"/>
      <c r="U35" s="403"/>
      <c r="V35" s="403"/>
      <c r="W35" s="403"/>
      <c r="X35" s="403"/>
      <c r="Y35" s="403"/>
      <c r="Z35" s="403"/>
      <c r="AA35" s="403"/>
      <c r="AB35" s="404"/>
      <c r="AC35" s="103">
        <f>SUM(AC33:AC34)</f>
        <v>0</v>
      </c>
      <c r="AD35" s="103">
        <f>+AD34+AD33</f>
        <v>1.2500000000000001E-2</v>
      </c>
      <c r="AE35" s="103">
        <f>AVERAGE(AE33:AE34)</f>
        <v>0</v>
      </c>
      <c r="AF35" s="103">
        <f>AVERAGE(AF33:AF34)</f>
        <v>1.2500000000000001E-2</v>
      </c>
      <c r="AG35" s="34"/>
    </row>
    <row r="36" spans="1:33" ht="65.099999999999994" customHeight="1" x14ac:dyDescent="0.25">
      <c r="A36" s="34" t="s">
        <v>161</v>
      </c>
      <c r="B36" s="34" t="s">
        <v>175</v>
      </c>
      <c r="C36" s="424"/>
      <c r="D36" s="34" t="s">
        <v>253</v>
      </c>
      <c r="E36" s="35" t="s">
        <v>254</v>
      </c>
      <c r="F36" s="34" t="s">
        <v>255</v>
      </c>
      <c r="G36" s="97" t="s">
        <v>256</v>
      </c>
      <c r="H36" s="34" t="s">
        <v>257</v>
      </c>
      <c r="I36" s="52" t="s">
        <v>150</v>
      </c>
      <c r="J36" s="36" t="s">
        <v>258</v>
      </c>
      <c r="K36" s="34" t="s">
        <v>259</v>
      </c>
      <c r="L36" s="35">
        <v>1</v>
      </c>
      <c r="M36" s="36" t="s">
        <v>159</v>
      </c>
      <c r="N36" s="36" t="s">
        <v>185</v>
      </c>
      <c r="O36" s="37">
        <v>10</v>
      </c>
      <c r="P36" s="33" t="s">
        <v>155</v>
      </c>
      <c r="Q36" s="33" t="s">
        <v>155</v>
      </c>
      <c r="R36" s="240">
        <v>4</v>
      </c>
      <c r="S36" s="36">
        <v>6</v>
      </c>
      <c r="T36" s="74">
        <v>0</v>
      </c>
      <c r="U36" s="74">
        <v>0</v>
      </c>
      <c r="V36" s="33">
        <f>SUM(Y36:AB36)</f>
        <v>0</v>
      </c>
      <c r="W36" s="33"/>
      <c r="X36" s="37">
        <f>+T36+U36+V36+W36</f>
        <v>0</v>
      </c>
      <c r="Y36" s="51">
        <v>0</v>
      </c>
      <c r="Z36" s="247">
        <v>0</v>
      </c>
      <c r="AA36" s="36"/>
      <c r="AB36" s="36"/>
      <c r="AC36" s="98">
        <f t="shared" ref="AC36" si="34">+IF((V36/R36)&gt;100%,100%,(V36/R36))*L36</f>
        <v>0</v>
      </c>
      <c r="AD36" s="98">
        <f t="shared" ref="AD36" si="35">+IF(((X36)/O36)&gt;100%,100%,((X36)/O36))*L36</f>
        <v>0</v>
      </c>
      <c r="AE36" s="47">
        <f t="shared" ref="AE36" si="36">+IF(((V36)/R36)&gt;100%,100%,((V36)/R36))</f>
        <v>0</v>
      </c>
      <c r="AF36" s="47">
        <f t="shared" ref="AF36" si="37">+IF(((X36)/O36)&gt;100%,100%,((X36))/O36)</f>
        <v>0</v>
      </c>
      <c r="AG36" s="34"/>
    </row>
    <row r="37" spans="1:33" ht="65.099999999999994" customHeight="1" x14ac:dyDescent="0.25">
      <c r="C37" s="99"/>
      <c r="E37" s="100"/>
      <c r="F37" s="402" t="s">
        <v>260</v>
      </c>
      <c r="G37" s="403"/>
      <c r="H37" s="403"/>
      <c r="I37" s="403"/>
      <c r="J37" s="403"/>
      <c r="K37" s="403"/>
      <c r="L37" s="403"/>
      <c r="M37" s="403"/>
      <c r="N37" s="403"/>
      <c r="O37" s="403"/>
      <c r="P37" s="403"/>
      <c r="Q37" s="403"/>
      <c r="R37" s="403"/>
      <c r="S37" s="403"/>
      <c r="T37" s="403"/>
      <c r="U37" s="403"/>
      <c r="V37" s="403"/>
      <c r="W37" s="403"/>
      <c r="X37" s="403"/>
      <c r="Y37" s="403"/>
      <c r="Z37" s="403"/>
      <c r="AA37" s="403"/>
      <c r="AB37" s="404"/>
      <c r="AC37" s="103">
        <f>+AC36</f>
        <v>0</v>
      </c>
      <c r="AD37" s="103">
        <f>+AD36</f>
        <v>0</v>
      </c>
      <c r="AE37" s="103">
        <f>+AE36</f>
        <v>0</v>
      </c>
      <c r="AF37" s="103">
        <f>+AF36</f>
        <v>0</v>
      </c>
      <c r="AG37" s="34"/>
    </row>
    <row r="38" spans="1:33" ht="18.75" customHeight="1" x14ac:dyDescent="0.25">
      <c r="AC38" s="113"/>
      <c r="AD38" s="113"/>
      <c r="AE38" s="113"/>
      <c r="AF38" s="113"/>
    </row>
    <row r="39" spans="1:33" ht="46.5" customHeight="1" x14ac:dyDescent="0.25">
      <c r="F39" s="425" t="s">
        <v>660</v>
      </c>
      <c r="G39" s="425"/>
      <c r="H39" s="425"/>
      <c r="I39" s="425"/>
      <c r="J39" s="425"/>
      <c r="K39" s="425"/>
      <c r="L39" s="425"/>
      <c r="M39" s="425"/>
      <c r="N39" s="425"/>
      <c r="O39" s="425"/>
      <c r="P39" s="425"/>
      <c r="Q39" s="425"/>
      <c r="R39" s="425"/>
      <c r="S39" s="425"/>
      <c r="T39" s="425"/>
      <c r="U39" s="425"/>
      <c r="V39" s="425"/>
      <c r="W39" s="425"/>
      <c r="X39" s="425"/>
      <c r="Y39" s="425"/>
      <c r="Z39" s="425"/>
      <c r="AA39" s="425"/>
      <c r="AB39" s="425"/>
      <c r="AC39" s="104">
        <f>AVERAGE(AC11,AC14,AC18,AC21,AC24,AC29,AC32,AC35,AC37)</f>
        <v>0.25650500311235602</v>
      </c>
      <c r="AD39" s="104">
        <f>+(AD11+AD14+AD18+AD21+AD24+AD29+AD32+AD35+AD37)/7</f>
        <v>0.3728052190476191</v>
      </c>
      <c r="AE39" s="104">
        <f>AVERAGE(AE37,AE35,AE32,AE29,AE24,AE21,AE18,AE14,AE11)</f>
        <v>0.23177607895009855</v>
      </c>
      <c r="AF39" s="104">
        <f>+(AF11+AF14+AF18+AF21+AF24+AF29+AF32+AF35+AF37)/9</f>
        <v>0.29510274074074078</v>
      </c>
    </row>
    <row r="40" spans="1:33" ht="18.75" customHeight="1" x14ac:dyDescent="0.25">
      <c r="AC40" s="102"/>
    </row>
    <row r="41" spans="1:33" ht="18.75" customHeight="1" x14ac:dyDescent="0.25">
      <c r="AD41" s="102"/>
    </row>
  </sheetData>
  <mergeCells count="40">
    <mergeCell ref="F39:AB39"/>
    <mergeCell ref="A15:A17"/>
    <mergeCell ref="B15:B17"/>
    <mergeCell ref="C15:C36"/>
    <mergeCell ref="A22:A23"/>
    <mergeCell ref="A33:A34"/>
    <mergeCell ref="B33:B34"/>
    <mergeCell ref="B30:B31"/>
    <mergeCell ref="A30:A31"/>
    <mergeCell ref="B22:B23"/>
    <mergeCell ref="A19:A20"/>
    <mergeCell ref="B19:B20"/>
    <mergeCell ref="A25:A28"/>
    <mergeCell ref="F18:AB18"/>
    <mergeCell ref="F21:AB21"/>
    <mergeCell ref="F37:AB37"/>
    <mergeCell ref="A9:A10"/>
    <mergeCell ref="B9:B10"/>
    <mergeCell ref="F11:AB11"/>
    <mergeCell ref="B25:B28"/>
    <mergeCell ref="F24:AB24"/>
    <mergeCell ref="F14:AB14"/>
    <mergeCell ref="A12:A13"/>
    <mergeCell ref="B12:B13"/>
    <mergeCell ref="C9:C13"/>
    <mergeCell ref="C1:AE1"/>
    <mergeCell ref="C2:AE2"/>
    <mergeCell ref="C3:AE3"/>
    <mergeCell ref="C4:AE4"/>
    <mergeCell ref="A7:O7"/>
    <mergeCell ref="P7:S7"/>
    <mergeCell ref="A5:B5"/>
    <mergeCell ref="A1:B4"/>
    <mergeCell ref="T7:X7"/>
    <mergeCell ref="Y7:AB7"/>
    <mergeCell ref="F32:AB32"/>
    <mergeCell ref="F35:AB35"/>
    <mergeCell ref="F29:AB29"/>
    <mergeCell ref="C5:AE5"/>
    <mergeCell ref="AC7:AF7"/>
  </mergeCells>
  <dataValidations disablePrompts="1" count="1">
    <dataValidation type="list" allowBlank="1" showInputMessage="1" showErrorMessage="1" sqref="M9:M10 M12:M13 M19:M20 M22:M23 M25:M28 M15:M17 M30:M31 M33:M34 M36 M38 M40:M300" xr:uid="{00000000-0002-0000-0100-000000000000}">
      <formula1>#REF!</formula1>
    </dataValidation>
  </dataValidations>
  <pageMargins left="0.70866141732283472" right="0.70866141732283472" top="0.74803149606299213" bottom="0.74803149606299213" header="0.31496062992125984" footer="0.31496062992125984"/>
  <pageSetup paperSize="5" scale="80" orientation="landscape" r:id="rId1"/>
  <ignoredErrors>
    <ignoredError sqref="AC21:AD21 AC29:AF29 AC32:AF32 AC35:AF35 AD11 AF11 AE21:AF21 AC18:AD18 AE18:AF18 AD24 AF24" formula="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5"/>
  <sheetViews>
    <sheetView topLeftCell="G1" zoomScale="60" zoomScaleNormal="60" workbookViewId="0">
      <selection activeCell="N2" sqref="N2"/>
    </sheetView>
  </sheetViews>
  <sheetFormatPr baseColWidth="10" defaultRowHeight="15" x14ac:dyDescent="0.25"/>
  <cols>
    <col min="1" max="1" width="26.5703125" customWidth="1"/>
    <col min="2" max="2" width="30.7109375" customWidth="1"/>
    <col min="3" max="3" width="33.7109375" customWidth="1"/>
    <col min="4" max="4" width="32" customWidth="1"/>
    <col min="5" max="5" width="28.5703125" customWidth="1"/>
    <col min="6" max="6" width="32.42578125" customWidth="1"/>
    <col min="7" max="7" width="33.28515625" bestFit="1" customWidth="1"/>
    <col min="8" max="8" width="33.28515625" customWidth="1"/>
    <col min="9" max="9" width="34" bestFit="1" customWidth="1"/>
    <col min="10" max="10" width="30.28515625" customWidth="1"/>
    <col min="11" max="11" width="13.5703125" style="32" customWidth="1"/>
    <col min="12" max="12" width="14.28515625" customWidth="1"/>
    <col min="13" max="13" width="39.28515625" bestFit="1" customWidth="1"/>
    <col min="14" max="14" width="54.7109375" bestFit="1" customWidth="1"/>
    <col min="17" max="17" width="0" hidden="1" customWidth="1"/>
  </cols>
  <sheetData>
    <row r="1" spans="1:14" s="28" customFormat="1" ht="18" x14ac:dyDescent="0.25">
      <c r="A1" s="439"/>
      <c r="B1" s="440"/>
      <c r="C1" s="445" t="s">
        <v>125</v>
      </c>
      <c r="D1" s="446"/>
      <c r="E1" s="446"/>
      <c r="F1" s="446"/>
      <c r="G1" s="446"/>
      <c r="H1" s="446"/>
      <c r="I1" s="446"/>
      <c r="J1" s="446"/>
      <c r="K1" s="446"/>
      <c r="L1" s="446"/>
      <c r="M1" s="447"/>
      <c r="N1" s="44" t="s">
        <v>586</v>
      </c>
    </row>
    <row r="2" spans="1:14" s="28" customFormat="1" ht="18" x14ac:dyDescent="0.25">
      <c r="A2" s="441"/>
      <c r="B2" s="442"/>
      <c r="C2" s="445" t="s">
        <v>126</v>
      </c>
      <c r="D2" s="446"/>
      <c r="E2" s="446"/>
      <c r="F2" s="446"/>
      <c r="G2" s="446"/>
      <c r="H2" s="446"/>
      <c r="I2" s="446"/>
      <c r="J2" s="446"/>
      <c r="K2" s="446"/>
      <c r="L2" s="446"/>
      <c r="M2" s="447"/>
      <c r="N2" s="44" t="s">
        <v>127</v>
      </c>
    </row>
    <row r="3" spans="1:14" s="28" customFormat="1" ht="18" x14ac:dyDescent="0.25">
      <c r="A3" s="441"/>
      <c r="B3" s="442"/>
      <c r="C3" s="445" t="s">
        <v>128</v>
      </c>
      <c r="D3" s="446"/>
      <c r="E3" s="446"/>
      <c r="F3" s="446"/>
      <c r="G3" s="446"/>
      <c r="H3" s="446"/>
      <c r="I3" s="446"/>
      <c r="J3" s="446"/>
      <c r="K3" s="446"/>
      <c r="L3" s="446"/>
      <c r="M3" s="447"/>
      <c r="N3" s="44" t="s">
        <v>587</v>
      </c>
    </row>
    <row r="4" spans="1:14" s="28" customFormat="1" ht="18" x14ac:dyDescent="0.25">
      <c r="A4" s="443"/>
      <c r="B4" s="444"/>
      <c r="C4" s="445" t="s">
        <v>589</v>
      </c>
      <c r="D4" s="446"/>
      <c r="E4" s="446"/>
      <c r="F4" s="446"/>
      <c r="G4" s="446"/>
      <c r="H4" s="446"/>
      <c r="I4" s="446"/>
      <c r="J4" s="446"/>
      <c r="K4" s="446"/>
      <c r="L4" s="446"/>
      <c r="M4" s="447"/>
      <c r="N4" s="44" t="s">
        <v>279</v>
      </c>
    </row>
    <row r="5" spans="1:14" s="28" customFormat="1" ht="26.25" customHeight="1" x14ac:dyDescent="0.25">
      <c r="A5" s="437" t="s">
        <v>280</v>
      </c>
      <c r="B5" s="438"/>
      <c r="C5" s="445" t="s">
        <v>281</v>
      </c>
      <c r="D5" s="446"/>
      <c r="E5" s="446"/>
      <c r="F5" s="446"/>
      <c r="G5" s="446"/>
      <c r="H5" s="446"/>
      <c r="I5" s="446"/>
      <c r="J5" s="446"/>
      <c r="K5" s="446"/>
      <c r="L5" s="446"/>
      <c r="M5" s="447"/>
      <c r="N5" s="29"/>
    </row>
    <row r="6" spans="1:14" s="28" customFormat="1" ht="21" customHeight="1" x14ac:dyDescent="0.25">
      <c r="A6" s="435" t="s">
        <v>282</v>
      </c>
      <c r="B6" s="435"/>
      <c r="C6" s="435"/>
      <c r="D6" s="435"/>
      <c r="E6" s="435"/>
      <c r="F6" s="435"/>
      <c r="G6" s="435"/>
      <c r="H6" s="435"/>
      <c r="I6" s="435"/>
      <c r="J6" s="435"/>
      <c r="K6" s="435"/>
      <c r="L6" s="435"/>
      <c r="M6" s="431" t="s">
        <v>283</v>
      </c>
      <c r="N6" s="432"/>
    </row>
    <row r="7" spans="1:14" s="28" customFormat="1" ht="24.75" customHeight="1" x14ac:dyDescent="0.25">
      <c r="A7" s="436"/>
      <c r="B7" s="436"/>
      <c r="C7" s="436"/>
      <c r="D7" s="436"/>
      <c r="E7" s="436"/>
      <c r="F7" s="436"/>
      <c r="G7" s="436"/>
      <c r="H7" s="436"/>
      <c r="I7" s="436"/>
      <c r="J7" s="436"/>
      <c r="K7" s="436"/>
      <c r="L7" s="436"/>
      <c r="M7" s="433"/>
      <c r="N7" s="434"/>
    </row>
    <row r="8" spans="1:14" s="30" customFormat="1" ht="66.75" customHeight="1" x14ac:dyDescent="0.25">
      <c r="A8" s="45" t="s">
        <v>10</v>
      </c>
      <c r="B8" s="45" t="s">
        <v>284</v>
      </c>
      <c r="C8" s="45" t="s">
        <v>285</v>
      </c>
      <c r="D8" s="45" t="s">
        <v>286</v>
      </c>
      <c r="E8" s="46" t="s">
        <v>42</v>
      </c>
      <c r="F8" s="46" t="s">
        <v>44</v>
      </c>
      <c r="G8" s="46" t="s">
        <v>46</v>
      </c>
      <c r="H8" s="46" t="s">
        <v>48</v>
      </c>
      <c r="I8" s="46" t="s">
        <v>50</v>
      </c>
      <c r="J8" s="46" t="s">
        <v>52</v>
      </c>
      <c r="K8" s="46" t="s">
        <v>556</v>
      </c>
      <c r="L8" s="46" t="s">
        <v>56</v>
      </c>
      <c r="M8" s="46" t="s">
        <v>60</v>
      </c>
      <c r="N8" s="46" t="s">
        <v>62</v>
      </c>
    </row>
    <row r="9" spans="1:14" ht="171" x14ac:dyDescent="0.25">
      <c r="A9" s="429" t="s">
        <v>178</v>
      </c>
      <c r="B9" s="428" t="s">
        <v>287</v>
      </c>
      <c r="C9" s="428" t="s">
        <v>287</v>
      </c>
      <c r="D9" s="428" t="s">
        <v>288</v>
      </c>
      <c r="E9" s="428" t="s">
        <v>289</v>
      </c>
      <c r="F9" s="428" t="s">
        <v>290</v>
      </c>
      <c r="G9" s="107" t="s">
        <v>291</v>
      </c>
      <c r="H9" s="108" t="s">
        <v>292</v>
      </c>
      <c r="I9" s="108" t="s">
        <v>293</v>
      </c>
      <c r="J9" s="108" t="s">
        <v>294</v>
      </c>
      <c r="K9" s="109"/>
      <c r="L9" s="108" t="s">
        <v>295</v>
      </c>
      <c r="M9" s="107" t="s">
        <v>296</v>
      </c>
      <c r="N9" s="107" t="s">
        <v>297</v>
      </c>
    </row>
    <row r="10" spans="1:14" ht="171" x14ac:dyDescent="0.25">
      <c r="A10" s="430"/>
      <c r="B10" s="428"/>
      <c r="C10" s="428"/>
      <c r="D10" s="428"/>
      <c r="E10" s="428"/>
      <c r="F10" s="428"/>
      <c r="G10" s="107" t="s">
        <v>298</v>
      </c>
      <c r="H10" s="108" t="s">
        <v>299</v>
      </c>
      <c r="I10" s="108" t="s">
        <v>293</v>
      </c>
      <c r="J10" s="108" t="s">
        <v>294</v>
      </c>
      <c r="K10" s="109"/>
      <c r="L10" s="108" t="s">
        <v>295</v>
      </c>
      <c r="M10" s="107" t="s">
        <v>296</v>
      </c>
      <c r="N10" s="107" t="s">
        <v>297</v>
      </c>
    </row>
    <row r="11" spans="1:14" ht="171" x14ac:dyDescent="0.25">
      <c r="A11" s="430"/>
      <c r="B11" s="428"/>
      <c r="C11" s="428"/>
      <c r="D11" s="428"/>
      <c r="E11" s="428"/>
      <c r="F11" s="428"/>
      <c r="G11" s="107" t="s">
        <v>300</v>
      </c>
      <c r="H11" s="108" t="s">
        <v>301</v>
      </c>
      <c r="I11" s="108" t="s">
        <v>293</v>
      </c>
      <c r="J11" s="108" t="s">
        <v>302</v>
      </c>
      <c r="K11" s="109"/>
      <c r="L11" s="108" t="s">
        <v>295</v>
      </c>
      <c r="M11" s="107" t="s">
        <v>296</v>
      </c>
      <c r="N11" s="107" t="s">
        <v>297</v>
      </c>
    </row>
    <row r="12" spans="1:14" ht="171" x14ac:dyDescent="0.25">
      <c r="A12" s="429" t="s">
        <v>196</v>
      </c>
      <c r="B12" s="428" t="s">
        <v>287</v>
      </c>
      <c r="C12" s="428" t="s">
        <v>287</v>
      </c>
      <c r="D12" s="428" t="s">
        <v>288</v>
      </c>
      <c r="E12" s="428" t="s">
        <v>303</v>
      </c>
      <c r="F12" s="428" t="s">
        <v>304</v>
      </c>
      <c r="G12" s="107" t="s">
        <v>305</v>
      </c>
      <c r="H12" s="108" t="s">
        <v>306</v>
      </c>
      <c r="I12" s="108" t="s">
        <v>293</v>
      </c>
      <c r="J12" s="108" t="s">
        <v>294</v>
      </c>
      <c r="K12" s="109"/>
      <c r="L12" s="108" t="s">
        <v>295</v>
      </c>
      <c r="M12" s="107" t="s">
        <v>296</v>
      </c>
      <c r="N12" s="107" t="s">
        <v>297</v>
      </c>
    </row>
    <row r="13" spans="1:14" ht="171" x14ac:dyDescent="0.25">
      <c r="A13" s="429"/>
      <c r="B13" s="428"/>
      <c r="C13" s="428"/>
      <c r="D13" s="428"/>
      <c r="E13" s="428"/>
      <c r="F13" s="428"/>
      <c r="G13" s="107" t="s">
        <v>307</v>
      </c>
      <c r="H13" s="108" t="s">
        <v>308</v>
      </c>
      <c r="I13" s="108" t="s">
        <v>293</v>
      </c>
      <c r="J13" s="108" t="s">
        <v>294</v>
      </c>
      <c r="K13" s="109"/>
      <c r="L13" s="108" t="s">
        <v>295</v>
      </c>
      <c r="M13" s="107" t="s">
        <v>296</v>
      </c>
      <c r="N13" s="107" t="s">
        <v>297</v>
      </c>
    </row>
    <row r="14" spans="1:14" ht="171" x14ac:dyDescent="0.25">
      <c r="A14" s="429" t="s">
        <v>208</v>
      </c>
      <c r="B14" s="428" t="s">
        <v>287</v>
      </c>
      <c r="C14" s="428" t="s">
        <v>287</v>
      </c>
      <c r="D14" s="428" t="s">
        <v>288</v>
      </c>
      <c r="E14" s="428" t="s">
        <v>303</v>
      </c>
      <c r="F14" s="428" t="s">
        <v>304</v>
      </c>
      <c r="G14" s="107" t="s">
        <v>309</v>
      </c>
      <c r="H14" s="108" t="s">
        <v>310</v>
      </c>
      <c r="I14" s="108" t="s">
        <v>293</v>
      </c>
      <c r="J14" s="108" t="s">
        <v>302</v>
      </c>
      <c r="K14" s="109"/>
      <c r="L14" s="108" t="s">
        <v>295</v>
      </c>
      <c r="M14" s="107" t="s">
        <v>296</v>
      </c>
      <c r="N14" s="107" t="s">
        <v>297</v>
      </c>
    </row>
    <row r="15" spans="1:14" ht="171" x14ac:dyDescent="0.25">
      <c r="A15" s="429"/>
      <c r="B15" s="428"/>
      <c r="C15" s="428"/>
      <c r="D15" s="428"/>
      <c r="E15" s="428"/>
      <c r="F15" s="428"/>
      <c r="G15" s="107" t="s">
        <v>311</v>
      </c>
      <c r="H15" s="108" t="s">
        <v>312</v>
      </c>
      <c r="I15" s="108" t="s">
        <v>293</v>
      </c>
      <c r="J15" s="108" t="s">
        <v>294</v>
      </c>
      <c r="K15" s="109"/>
      <c r="L15" s="108" t="s">
        <v>295</v>
      </c>
      <c r="M15" s="107" t="s">
        <v>296</v>
      </c>
      <c r="N15" s="107" t="s">
        <v>297</v>
      </c>
    </row>
    <row r="16" spans="1:14" ht="171" x14ac:dyDescent="0.25">
      <c r="A16" s="429" t="s">
        <v>219</v>
      </c>
      <c r="B16" s="428" t="s">
        <v>287</v>
      </c>
      <c r="C16" s="428" t="s">
        <v>287</v>
      </c>
      <c r="D16" s="428" t="s">
        <v>288</v>
      </c>
      <c r="E16" s="428" t="s">
        <v>303</v>
      </c>
      <c r="F16" s="428" t="s">
        <v>304</v>
      </c>
      <c r="G16" s="107" t="s">
        <v>313</v>
      </c>
      <c r="H16" s="108" t="s">
        <v>314</v>
      </c>
      <c r="I16" s="108" t="s">
        <v>293</v>
      </c>
      <c r="J16" s="108" t="s">
        <v>302</v>
      </c>
      <c r="K16" s="109"/>
      <c r="L16" s="108" t="s">
        <v>295</v>
      </c>
      <c r="M16" s="107" t="s">
        <v>296</v>
      </c>
      <c r="N16" s="107" t="s">
        <v>297</v>
      </c>
    </row>
    <row r="17" spans="1:14" ht="171" x14ac:dyDescent="0.25">
      <c r="A17" s="429"/>
      <c r="B17" s="428"/>
      <c r="C17" s="428"/>
      <c r="D17" s="428"/>
      <c r="E17" s="428"/>
      <c r="F17" s="428"/>
      <c r="G17" s="107" t="s">
        <v>315</v>
      </c>
      <c r="H17" s="108" t="s">
        <v>316</v>
      </c>
      <c r="I17" s="108" t="s">
        <v>293</v>
      </c>
      <c r="J17" s="108" t="s">
        <v>294</v>
      </c>
      <c r="K17" s="109"/>
      <c r="L17" s="108" t="s">
        <v>295</v>
      </c>
      <c r="M17" s="107" t="s">
        <v>296</v>
      </c>
      <c r="N17" s="107" t="s">
        <v>297</v>
      </c>
    </row>
    <row r="18" spans="1:14" ht="171" x14ac:dyDescent="0.25">
      <c r="A18" s="429"/>
      <c r="B18" s="428"/>
      <c r="C18" s="428"/>
      <c r="D18" s="428"/>
      <c r="E18" s="428"/>
      <c r="F18" s="428"/>
      <c r="G18" s="107" t="s">
        <v>317</v>
      </c>
      <c r="H18" s="108" t="s">
        <v>318</v>
      </c>
      <c r="I18" s="108" t="s">
        <v>293</v>
      </c>
      <c r="J18" s="108" t="s">
        <v>294</v>
      </c>
      <c r="K18" s="109"/>
      <c r="L18" s="108" t="s">
        <v>295</v>
      </c>
      <c r="M18" s="107" t="s">
        <v>296</v>
      </c>
      <c r="N18" s="107" t="s">
        <v>297</v>
      </c>
    </row>
    <row r="19" spans="1:14" ht="171" x14ac:dyDescent="0.25">
      <c r="A19" s="429"/>
      <c r="B19" s="428"/>
      <c r="C19" s="428"/>
      <c r="D19" s="428"/>
      <c r="E19" s="428"/>
      <c r="F19" s="428"/>
      <c r="G19" s="107" t="s">
        <v>319</v>
      </c>
      <c r="H19" s="108" t="s">
        <v>320</v>
      </c>
      <c r="I19" s="108" t="s">
        <v>293</v>
      </c>
      <c r="J19" s="108" t="s">
        <v>294</v>
      </c>
      <c r="K19" s="109"/>
      <c r="L19" s="108" t="s">
        <v>295</v>
      </c>
      <c r="M19" s="107" t="s">
        <v>296</v>
      </c>
      <c r="N19" s="107" t="s">
        <v>297</v>
      </c>
    </row>
    <row r="20" spans="1:14" ht="171" x14ac:dyDescent="0.25">
      <c r="A20" s="430" t="s">
        <v>233</v>
      </c>
      <c r="B20" s="428" t="s">
        <v>287</v>
      </c>
      <c r="C20" s="428" t="s">
        <v>287</v>
      </c>
      <c r="D20" s="428" t="s">
        <v>288</v>
      </c>
      <c r="E20" s="428" t="s">
        <v>303</v>
      </c>
      <c r="F20" s="428" t="s">
        <v>304</v>
      </c>
      <c r="G20" s="107" t="s">
        <v>321</v>
      </c>
      <c r="H20" s="108" t="s">
        <v>322</v>
      </c>
      <c r="I20" s="108" t="s">
        <v>293</v>
      </c>
      <c r="J20" s="108" t="s">
        <v>294</v>
      </c>
      <c r="K20" s="109"/>
      <c r="L20" s="108" t="s">
        <v>295</v>
      </c>
      <c r="M20" s="107" t="s">
        <v>296</v>
      </c>
      <c r="N20" s="107" t="s">
        <v>297</v>
      </c>
    </row>
    <row r="21" spans="1:14" ht="171" x14ac:dyDescent="0.25">
      <c r="A21" s="430"/>
      <c r="B21" s="428"/>
      <c r="C21" s="428"/>
      <c r="D21" s="428"/>
      <c r="E21" s="428"/>
      <c r="F21" s="428"/>
      <c r="G21" s="107" t="s">
        <v>323</v>
      </c>
      <c r="H21" s="108" t="s">
        <v>324</v>
      </c>
      <c r="I21" s="108" t="s">
        <v>293</v>
      </c>
      <c r="J21" s="108" t="s">
        <v>294</v>
      </c>
      <c r="K21" s="109"/>
      <c r="L21" s="108" t="s">
        <v>295</v>
      </c>
      <c r="M21" s="107" t="s">
        <v>296</v>
      </c>
      <c r="N21" s="107" t="s">
        <v>297</v>
      </c>
    </row>
    <row r="22" spans="1:14" ht="171" x14ac:dyDescent="0.25">
      <c r="A22" s="429" t="s">
        <v>244</v>
      </c>
      <c r="B22" s="428" t="s">
        <v>287</v>
      </c>
      <c r="C22" s="428" t="s">
        <v>287</v>
      </c>
      <c r="D22" s="428" t="s">
        <v>288</v>
      </c>
      <c r="E22" s="428" t="s">
        <v>303</v>
      </c>
      <c r="F22" s="428" t="s">
        <v>304</v>
      </c>
      <c r="G22" s="107" t="s">
        <v>325</v>
      </c>
      <c r="H22" s="108" t="s">
        <v>326</v>
      </c>
      <c r="I22" s="108" t="s">
        <v>293</v>
      </c>
      <c r="J22" s="108" t="s">
        <v>294</v>
      </c>
      <c r="K22" s="109"/>
      <c r="L22" s="108" t="s">
        <v>295</v>
      </c>
      <c r="M22" s="107" t="s">
        <v>296</v>
      </c>
      <c r="N22" s="107" t="s">
        <v>297</v>
      </c>
    </row>
    <row r="23" spans="1:14" ht="171" x14ac:dyDescent="0.25">
      <c r="A23" s="430"/>
      <c r="B23" s="428"/>
      <c r="C23" s="428"/>
      <c r="D23" s="428"/>
      <c r="E23" s="428"/>
      <c r="F23" s="428"/>
      <c r="G23" s="107" t="s">
        <v>327</v>
      </c>
      <c r="H23" s="108" t="s">
        <v>328</v>
      </c>
      <c r="I23" s="108" t="s">
        <v>293</v>
      </c>
      <c r="J23" s="108" t="s">
        <v>302</v>
      </c>
      <c r="K23" s="109"/>
      <c r="L23" s="108" t="s">
        <v>295</v>
      </c>
      <c r="M23" s="107" t="s">
        <v>296</v>
      </c>
      <c r="N23" s="107" t="s">
        <v>297</v>
      </c>
    </row>
    <row r="24" spans="1:14" x14ac:dyDescent="0.25">
      <c r="G24" s="1"/>
      <c r="H24" s="1"/>
      <c r="K24"/>
      <c r="L24" s="32"/>
    </row>
    <row r="25" spans="1:14" x14ac:dyDescent="0.25">
      <c r="G25" s="1"/>
      <c r="H25" s="1"/>
      <c r="K25"/>
      <c r="L25" s="32"/>
    </row>
  </sheetData>
  <mergeCells count="45">
    <mergeCell ref="M6:N7"/>
    <mergeCell ref="A6:L7"/>
    <mergeCell ref="A5:B5"/>
    <mergeCell ref="A1:B4"/>
    <mergeCell ref="C1:M1"/>
    <mergeCell ref="C2:M2"/>
    <mergeCell ref="C3:M3"/>
    <mergeCell ref="C4:M4"/>
    <mergeCell ref="C5:M5"/>
    <mergeCell ref="E9:E11"/>
    <mergeCell ref="F9:F11"/>
    <mergeCell ref="A12:A13"/>
    <mergeCell ref="B12:B13"/>
    <mergeCell ref="C12:C13"/>
    <mergeCell ref="D12:D13"/>
    <mergeCell ref="E12:E13"/>
    <mergeCell ref="F12:F13"/>
    <mergeCell ref="A9:A11"/>
    <mergeCell ref="B9:B11"/>
    <mergeCell ref="C9:C11"/>
    <mergeCell ref="D9:D11"/>
    <mergeCell ref="E14:E15"/>
    <mergeCell ref="F14:F15"/>
    <mergeCell ref="A16:A19"/>
    <mergeCell ref="B16:B19"/>
    <mergeCell ref="C16:C19"/>
    <mergeCell ref="D16:D19"/>
    <mergeCell ref="E16:E19"/>
    <mergeCell ref="F16:F19"/>
    <mergeCell ref="A14:A15"/>
    <mergeCell ref="B14:B15"/>
    <mergeCell ref="C14:C15"/>
    <mergeCell ref="D14:D15"/>
    <mergeCell ref="E20:E21"/>
    <mergeCell ref="F20:F21"/>
    <mergeCell ref="A22:A23"/>
    <mergeCell ref="B22:B23"/>
    <mergeCell ref="C22:C23"/>
    <mergeCell ref="D22:D23"/>
    <mergeCell ref="E22:E23"/>
    <mergeCell ref="F22:F23"/>
    <mergeCell ref="A20:A21"/>
    <mergeCell ref="B20:B21"/>
    <mergeCell ref="C20:C21"/>
    <mergeCell ref="D20:D2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81"/>
  <sheetViews>
    <sheetView topLeftCell="M2" zoomScale="60" zoomScaleNormal="50" workbookViewId="0">
      <pane ySplit="7" topLeftCell="A12" activePane="bottomLeft" state="frozen"/>
      <selection activeCell="M2" sqref="M2"/>
      <selection pane="bottomLeft" activeCell="AU82" sqref="AU82"/>
    </sheetView>
  </sheetViews>
  <sheetFormatPr baseColWidth="10" defaultColWidth="10.7109375" defaultRowHeight="18.75" x14ac:dyDescent="0.25"/>
  <cols>
    <col min="1" max="2" width="23.28515625" style="132" customWidth="1"/>
    <col min="3" max="3" width="19.140625" style="132" customWidth="1"/>
    <col min="4" max="4" width="32.7109375" style="225" customWidth="1"/>
    <col min="5" max="5" width="29.5703125" style="132" customWidth="1"/>
    <col min="6" max="6" width="32.7109375" style="132" bestFit="1" customWidth="1"/>
    <col min="7" max="7" width="39.28515625" style="132" customWidth="1"/>
    <col min="8" max="8" width="47" style="132" customWidth="1"/>
    <col min="9" max="9" width="31.85546875" style="132" customWidth="1"/>
    <col min="10" max="10" width="22.42578125" style="132" customWidth="1"/>
    <col min="11" max="11" width="61.5703125" style="132" customWidth="1"/>
    <col min="12" max="12" width="29" style="230" bestFit="1" customWidth="1"/>
    <col min="13" max="13" width="40.140625" style="132" bestFit="1" customWidth="1"/>
    <col min="14" max="14" width="34.140625" style="132" bestFit="1" customWidth="1"/>
    <col min="15" max="15" width="29.5703125" style="132" bestFit="1" customWidth="1"/>
    <col min="16" max="16" width="34.85546875" style="132" bestFit="1" customWidth="1"/>
    <col min="17" max="17" width="36.140625" style="132" hidden="1" customWidth="1"/>
    <col min="18" max="18" width="32" style="132" hidden="1" customWidth="1"/>
    <col min="19" max="19" width="33.42578125" style="475" bestFit="1" customWidth="1"/>
    <col min="20" max="20" width="32" style="476" bestFit="1" customWidth="1"/>
    <col min="21" max="21" width="20.7109375" style="132" bestFit="1" customWidth="1"/>
    <col min="22" max="22" width="21.28515625" style="132" bestFit="1" customWidth="1"/>
    <col min="23" max="23" width="20.42578125" style="132" bestFit="1" customWidth="1"/>
    <col min="24" max="24" width="19.7109375" style="132" bestFit="1" customWidth="1"/>
    <col min="25" max="25" width="73.28515625" style="132" bestFit="1" customWidth="1"/>
    <col min="26" max="26" width="27.7109375" style="132" bestFit="1" customWidth="1"/>
    <col min="27" max="27" width="72" style="132" bestFit="1" customWidth="1"/>
    <col min="28" max="28" width="255.7109375" style="132" bestFit="1" customWidth="1"/>
    <col min="29" max="29" width="21.28515625" style="132" bestFit="1" customWidth="1"/>
    <col min="30" max="30" width="178.5703125" style="132" bestFit="1" customWidth="1"/>
    <col min="31" max="31" width="29.7109375" style="132" bestFit="1" customWidth="1"/>
    <col min="32" max="32" width="40.28515625" style="132" bestFit="1" customWidth="1"/>
    <col min="33" max="33" width="27.28515625" style="132" bestFit="1" customWidth="1"/>
    <col min="34" max="34" width="24.28515625" style="132" bestFit="1" customWidth="1"/>
    <col min="35" max="35" width="26.85546875" style="132" bestFit="1" customWidth="1"/>
    <col min="36" max="36" width="41.5703125" style="231" customWidth="1"/>
    <col min="37" max="37" width="32.42578125" style="231" bestFit="1" customWidth="1"/>
    <col min="38" max="38" width="39.5703125" style="475" customWidth="1"/>
    <col min="39" max="39" width="30.140625" style="475" hidden="1" customWidth="1"/>
    <col min="40" max="40" width="22.7109375" style="475" hidden="1" customWidth="1"/>
    <col min="41" max="41" width="48.7109375" style="475" hidden="1" customWidth="1"/>
    <col min="42" max="42" width="37.7109375" style="475" hidden="1" customWidth="1"/>
    <col min="43" max="43" width="33" style="475" hidden="1" customWidth="1"/>
    <col min="44" max="44" width="30.140625" style="475" hidden="1" customWidth="1"/>
    <col min="45" max="45" width="32.42578125" style="475" hidden="1" customWidth="1"/>
    <col min="46" max="46" width="28.42578125" style="475" hidden="1" customWidth="1"/>
    <col min="47" max="47" width="37" style="475" bestFit="1" customWidth="1"/>
    <col min="48" max="48" width="28" style="475" bestFit="1" customWidth="1"/>
    <col min="49" max="49" width="32.5703125" style="475" bestFit="1" customWidth="1"/>
    <col min="50" max="50" width="23" style="475" bestFit="1" customWidth="1"/>
    <col min="51" max="51" width="39.7109375" style="132" hidden="1" customWidth="1"/>
    <col min="52" max="52" width="52.7109375" style="132" hidden="1" customWidth="1"/>
    <col min="53" max="53" width="32.5703125" style="132" hidden="1" customWidth="1"/>
    <col min="54" max="54" width="26.42578125" style="132" hidden="1" customWidth="1"/>
    <col min="55" max="55" width="29.5703125" style="132" hidden="1" customWidth="1"/>
    <col min="56" max="56" width="24.140625" style="132" hidden="1" customWidth="1"/>
    <col min="57" max="57" width="28.7109375" style="132" hidden="1" customWidth="1"/>
    <col min="58" max="58" width="24.140625" style="132" hidden="1" customWidth="1"/>
    <col min="59" max="59" width="36.7109375" style="132" bestFit="1" customWidth="1"/>
    <col min="60" max="16384" width="10.7109375" style="132"/>
  </cols>
  <sheetData>
    <row r="1" spans="1:59" s="119" customFormat="1" ht="34.5" customHeight="1" thickBot="1" x14ac:dyDescent="0.35">
      <c r="A1" s="337" t="s">
        <v>329</v>
      </c>
      <c r="B1" s="337"/>
      <c r="C1" s="337" t="s">
        <v>125</v>
      </c>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37"/>
      <c r="BC1" s="337"/>
      <c r="BD1" s="337"/>
      <c r="BE1" s="337"/>
      <c r="BF1" s="337"/>
      <c r="BG1" s="118" t="s">
        <v>586</v>
      </c>
    </row>
    <row r="2" spans="1:59" s="119" customFormat="1" ht="36" hidden="1" customHeight="1" x14ac:dyDescent="0.3">
      <c r="A2" s="337"/>
      <c r="B2" s="337"/>
      <c r="C2" s="338" t="s">
        <v>126</v>
      </c>
      <c r="D2" s="339"/>
      <c r="E2" s="339"/>
      <c r="F2" s="339"/>
      <c r="G2" s="339"/>
      <c r="H2" s="339"/>
      <c r="I2" s="339"/>
      <c r="J2" s="339"/>
      <c r="K2" s="339"/>
      <c r="L2" s="339"/>
      <c r="M2" s="339"/>
      <c r="N2" s="339"/>
      <c r="O2" s="339"/>
      <c r="P2" s="339"/>
      <c r="Q2" s="339"/>
      <c r="R2" s="339"/>
      <c r="S2" s="339"/>
      <c r="T2" s="339"/>
      <c r="U2" s="339"/>
      <c r="V2" s="339"/>
      <c r="W2" s="339"/>
      <c r="X2" s="339"/>
      <c r="Y2" s="339"/>
      <c r="Z2" s="339"/>
      <c r="AA2" s="339"/>
      <c r="AB2" s="339"/>
      <c r="AC2" s="339"/>
      <c r="AD2" s="339"/>
      <c r="AE2" s="339"/>
      <c r="AF2" s="339"/>
      <c r="AG2" s="339"/>
      <c r="AH2" s="339"/>
      <c r="AI2" s="339"/>
      <c r="AJ2" s="339"/>
      <c r="AK2" s="339"/>
      <c r="AL2" s="339"/>
      <c r="AM2" s="339"/>
      <c r="AN2" s="339"/>
      <c r="AO2" s="339"/>
      <c r="AP2" s="339"/>
      <c r="AQ2" s="339"/>
      <c r="AR2" s="339"/>
      <c r="AS2" s="339"/>
      <c r="AT2" s="339"/>
      <c r="AU2" s="339"/>
      <c r="AV2" s="339"/>
      <c r="AW2" s="339"/>
      <c r="AX2" s="339"/>
      <c r="AY2" s="339"/>
      <c r="AZ2" s="339"/>
      <c r="BA2" s="339"/>
      <c r="BB2" s="339"/>
      <c r="BC2" s="339"/>
      <c r="BD2" s="339"/>
      <c r="BE2" s="339"/>
      <c r="BF2" s="340"/>
      <c r="BG2" s="120" t="s">
        <v>127</v>
      </c>
    </row>
    <row r="3" spans="1:59" s="119" customFormat="1" ht="34.5" hidden="1" customHeight="1" x14ac:dyDescent="0.3">
      <c r="A3" s="337"/>
      <c r="B3" s="337"/>
      <c r="C3" s="338" t="s">
        <v>128</v>
      </c>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40"/>
      <c r="BG3" s="120" t="s">
        <v>587</v>
      </c>
    </row>
    <row r="4" spans="1:59" s="119" customFormat="1" ht="36" hidden="1" customHeight="1" x14ac:dyDescent="0.3">
      <c r="A4" s="337"/>
      <c r="B4" s="337"/>
      <c r="C4" s="338" t="s">
        <v>589</v>
      </c>
      <c r="D4" s="339"/>
      <c r="E4" s="339"/>
      <c r="F4" s="339"/>
      <c r="G4" s="339"/>
      <c r="H4" s="339"/>
      <c r="I4" s="339"/>
      <c r="J4" s="339"/>
      <c r="K4" s="339"/>
      <c r="L4" s="339"/>
      <c r="M4" s="339"/>
      <c r="N4" s="339"/>
      <c r="O4" s="339"/>
      <c r="P4" s="339"/>
      <c r="Q4" s="339"/>
      <c r="R4" s="339"/>
      <c r="S4" s="339"/>
      <c r="T4" s="339"/>
      <c r="U4" s="339"/>
      <c r="V4" s="339"/>
      <c r="W4" s="339"/>
      <c r="X4" s="339"/>
      <c r="Y4" s="339"/>
      <c r="Z4" s="339"/>
      <c r="AA4" s="339"/>
      <c r="AB4" s="339"/>
      <c r="AC4" s="339"/>
      <c r="AD4" s="339"/>
      <c r="AE4" s="339"/>
      <c r="AF4" s="339"/>
      <c r="AG4" s="339"/>
      <c r="AH4" s="339"/>
      <c r="AI4" s="339"/>
      <c r="AJ4" s="339"/>
      <c r="AK4" s="339"/>
      <c r="AL4" s="339"/>
      <c r="AM4" s="339"/>
      <c r="AN4" s="339"/>
      <c r="AO4" s="339"/>
      <c r="AP4" s="339"/>
      <c r="AQ4" s="339"/>
      <c r="AR4" s="339"/>
      <c r="AS4" s="339"/>
      <c r="AT4" s="339"/>
      <c r="AU4" s="339"/>
      <c r="AV4" s="339"/>
      <c r="AW4" s="339"/>
      <c r="AX4" s="339"/>
      <c r="AY4" s="339"/>
      <c r="AZ4" s="339"/>
      <c r="BA4" s="339"/>
      <c r="BB4" s="339"/>
      <c r="BC4" s="339"/>
      <c r="BD4" s="339"/>
      <c r="BE4" s="339"/>
      <c r="BF4" s="340"/>
      <c r="BG4" s="120" t="s">
        <v>557</v>
      </c>
    </row>
    <row r="5" spans="1:59" s="119" customFormat="1" ht="39" hidden="1" customHeight="1" x14ac:dyDescent="0.3">
      <c r="A5" s="337" t="s">
        <v>280</v>
      </c>
      <c r="B5" s="337"/>
      <c r="C5" s="337" t="s">
        <v>540</v>
      </c>
      <c r="D5" s="337"/>
      <c r="E5" s="337"/>
      <c r="F5" s="337"/>
      <c r="G5" s="337"/>
      <c r="H5" s="337"/>
      <c r="I5" s="337"/>
      <c r="J5" s="337"/>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121"/>
    </row>
    <row r="6" spans="1:59" s="123" customFormat="1" ht="43.5" hidden="1" customHeight="1" x14ac:dyDescent="0.25">
      <c r="A6" s="341" t="s">
        <v>537</v>
      </c>
      <c r="B6" s="341"/>
      <c r="C6" s="341"/>
      <c r="D6" s="341"/>
      <c r="E6" s="341"/>
      <c r="F6" s="341"/>
      <c r="G6" s="341"/>
      <c r="H6" s="341"/>
      <c r="I6" s="341"/>
      <c r="J6" s="341"/>
      <c r="K6" s="341"/>
      <c r="L6" s="341"/>
      <c r="M6" s="341"/>
      <c r="N6" s="341"/>
      <c r="O6" s="341"/>
      <c r="P6" s="341"/>
      <c r="Q6" s="341"/>
      <c r="R6" s="341"/>
      <c r="S6" s="341"/>
      <c r="T6" s="341"/>
      <c r="U6" s="341"/>
      <c r="V6" s="341"/>
      <c r="W6" s="341"/>
      <c r="X6" s="341"/>
      <c r="Y6" s="341"/>
      <c r="Z6" s="341"/>
      <c r="AA6" s="341"/>
      <c r="AB6" s="342"/>
      <c r="AC6" s="345" t="s">
        <v>538</v>
      </c>
      <c r="AD6" s="346"/>
      <c r="AE6" s="346"/>
      <c r="AF6" s="346"/>
      <c r="AG6" s="346"/>
      <c r="AH6" s="346"/>
      <c r="AI6" s="349" t="s">
        <v>539</v>
      </c>
      <c r="AJ6" s="349"/>
      <c r="AK6" s="349"/>
      <c r="AL6" s="349"/>
      <c r="AM6" s="349"/>
      <c r="AN6" s="349"/>
      <c r="AO6" s="349"/>
      <c r="AP6" s="349"/>
      <c r="AQ6" s="349"/>
      <c r="AR6" s="349"/>
      <c r="AS6" s="349"/>
      <c r="AT6" s="349"/>
      <c r="AU6" s="349"/>
      <c r="AV6" s="349"/>
      <c r="AW6" s="349"/>
      <c r="AX6" s="349"/>
      <c r="AY6" s="349"/>
      <c r="AZ6" s="349"/>
      <c r="BA6" s="349"/>
      <c r="BB6" s="349"/>
      <c r="BC6" s="349"/>
      <c r="BD6" s="349"/>
      <c r="BE6" s="349"/>
      <c r="BF6" s="349"/>
      <c r="BG6" s="122"/>
    </row>
    <row r="7" spans="1:59" s="123" customFormat="1" ht="32.25" hidden="1" customHeight="1" thickBot="1" x14ac:dyDescent="0.3">
      <c r="A7" s="343"/>
      <c r="B7" s="343"/>
      <c r="C7" s="343"/>
      <c r="D7" s="343"/>
      <c r="E7" s="343"/>
      <c r="F7" s="343"/>
      <c r="G7" s="343"/>
      <c r="H7" s="343"/>
      <c r="I7" s="343"/>
      <c r="J7" s="343"/>
      <c r="K7" s="343"/>
      <c r="L7" s="343"/>
      <c r="M7" s="343"/>
      <c r="N7" s="343"/>
      <c r="O7" s="343"/>
      <c r="P7" s="343"/>
      <c r="Q7" s="343"/>
      <c r="R7" s="343"/>
      <c r="S7" s="343"/>
      <c r="T7" s="343"/>
      <c r="U7" s="343"/>
      <c r="V7" s="343"/>
      <c r="W7" s="343"/>
      <c r="X7" s="343"/>
      <c r="Y7" s="343"/>
      <c r="Z7" s="343"/>
      <c r="AA7" s="343"/>
      <c r="AB7" s="344"/>
      <c r="AC7" s="347"/>
      <c r="AD7" s="348"/>
      <c r="AE7" s="348"/>
      <c r="AF7" s="348"/>
      <c r="AG7" s="348"/>
      <c r="AH7" s="348"/>
      <c r="AI7" s="349"/>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122"/>
    </row>
    <row r="8" spans="1:59" ht="118.5" customHeight="1" thickBot="1" x14ac:dyDescent="0.3">
      <c r="A8" s="124" t="s">
        <v>10</v>
      </c>
      <c r="B8" s="124" t="s">
        <v>134</v>
      </c>
      <c r="C8" s="124" t="s">
        <v>14</v>
      </c>
      <c r="D8" s="125" t="s">
        <v>599</v>
      </c>
      <c r="E8" s="116" t="s">
        <v>65</v>
      </c>
      <c r="F8" s="124" t="s">
        <v>67</v>
      </c>
      <c r="G8" s="116" t="s">
        <v>69</v>
      </c>
      <c r="H8" s="126" t="s">
        <v>558</v>
      </c>
      <c r="I8" s="116" t="s">
        <v>73</v>
      </c>
      <c r="J8" s="116" t="s">
        <v>530</v>
      </c>
      <c r="K8" s="127" t="s">
        <v>531</v>
      </c>
      <c r="L8" s="127" t="s">
        <v>79</v>
      </c>
      <c r="M8" s="127" t="s">
        <v>81</v>
      </c>
      <c r="N8" s="124" t="s">
        <v>559</v>
      </c>
      <c r="O8" s="128" t="s">
        <v>610</v>
      </c>
      <c r="P8" s="128" t="s">
        <v>611</v>
      </c>
      <c r="Q8" s="128" t="s">
        <v>612</v>
      </c>
      <c r="R8" s="128" t="s">
        <v>613</v>
      </c>
      <c r="S8" s="458" t="s">
        <v>614</v>
      </c>
      <c r="T8" s="459" t="s">
        <v>560</v>
      </c>
      <c r="U8" s="127" t="s">
        <v>532</v>
      </c>
      <c r="V8" s="127" t="s">
        <v>533</v>
      </c>
      <c r="W8" s="129" t="s">
        <v>89</v>
      </c>
      <c r="X8" s="124" t="s">
        <v>91</v>
      </c>
      <c r="Y8" s="124" t="s">
        <v>93</v>
      </c>
      <c r="Z8" s="129" t="s">
        <v>95</v>
      </c>
      <c r="AA8" s="129" t="s">
        <v>97</v>
      </c>
      <c r="AB8" s="129" t="s">
        <v>99</v>
      </c>
      <c r="AC8" s="116" t="s">
        <v>102</v>
      </c>
      <c r="AD8" s="116" t="s">
        <v>534</v>
      </c>
      <c r="AE8" s="130" t="s">
        <v>106</v>
      </c>
      <c r="AF8" s="116" t="s">
        <v>108</v>
      </c>
      <c r="AG8" s="116" t="s">
        <v>110</v>
      </c>
      <c r="AH8" s="116" t="s">
        <v>112</v>
      </c>
      <c r="AI8" s="124" t="s">
        <v>115</v>
      </c>
      <c r="AJ8" s="131" t="s">
        <v>561</v>
      </c>
      <c r="AK8" s="131" t="s">
        <v>656</v>
      </c>
      <c r="AL8" s="478" t="s">
        <v>562</v>
      </c>
      <c r="AM8" s="478" t="s">
        <v>563</v>
      </c>
      <c r="AN8" s="478" t="s">
        <v>564</v>
      </c>
      <c r="AO8" s="478" t="s">
        <v>119</v>
      </c>
      <c r="AP8" s="478" t="s">
        <v>121</v>
      </c>
      <c r="AQ8" s="479" t="s">
        <v>565</v>
      </c>
      <c r="AR8" s="479" t="s">
        <v>566</v>
      </c>
      <c r="AS8" s="479" t="s">
        <v>567</v>
      </c>
      <c r="AT8" s="479" t="s">
        <v>568</v>
      </c>
      <c r="AU8" s="478" t="s">
        <v>535</v>
      </c>
      <c r="AV8" s="478" t="s">
        <v>536</v>
      </c>
      <c r="AW8" s="478" t="s">
        <v>520</v>
      </c>
      <c r="AX8" s="478" t="s">
        <v>521</v>
      </c>
      <c r="AY8" s="124" t="s">
        <v>522</v>
      </c>
      <c r="AZ8" s="124" t="s">
        <v>523</v>
      </c>
      <c r="BA8" s="124" t="s">
        <v>524</v>
      </c>
      <c r="BB8" s="124" t="s">
        <v>525</v>
      </c>
      <c r="BC8" s="124" t="s">
        <v>526</v>
      </c>
      <c r="BD8" s="124" t="s">
        <v>527</v>
      </c>
      <c r="BE8" s="124" t="s">
        <v>528</v>
      </c>
      <c r="BF8" s="124" t="s">
        <v>529</v>
      </c>
      <c r="BG8" s="124" t="s">
        <v>615</v>
      </c>
    </row>
    <row r="9" spans="1:59" ht="65.099999999999994" customHeight="1" thickBot="1" x14ac:dyDescent="0.3">
      <c r="A9" s="307" t="s">
        <v>146</v>
      </c>
      <c r="B9" s="267" t="s">
        <v>147</v>
      </c>
      <c r="C9" s="309" t="s">
        <v>148</v>
      </c>
      <c r="D9" s="310">
        <v>300</v>
      </c>
      <c r="E9" s="267" t="s">
        <v>600</v>
      </c>
      <c r="F9" s="350">
        <v>202500000043140</v>
      </c>
      <c r="G9" s="267" t="s">
        <v>601</v>
      </c>
      <c r="H9" s="285" t="s">
        <v>602</v>
      </c>
      <c r="I9" s="315" t="s">
        <v>330</v>
      </c>
      <c r="J9" s="305">
        <v>0.5</v>
      </c>
      <c r="K9" s="133" t="s">
        <v>620</v>
      </c>
      <c r="L9" s="134" t="s">
        <v>331</v>
      </c>
      <c r="M9" s="133" t="s">
        <v>622</v>
      </c>
      <c r="N9" s="114">
        <v>300</v>
      </c>
      <c r="O9" s="135">
        <v>46</v>
      </c>
      <c r="P9" s="136">
        <v>90</v>
      </c>
      <c r="Q9" s="136"/>
      <c r="R9" s="136"/>
      <c r="S9" s="460">
        <f>SUM(O9:R9)</f>
        <v>136</v>
      </c>
      <c r="T9" s="461">
        <f>+IF((S9/N9)&gt;100%,100%,(S9/N9))</f>
        <v>0.45333333333333331</v>
      </c>
      <c r="U9" s="137">
        <v>46055</v>
      </c>
      <c r="V9" s="137">
        <v>46387</v>
      </c>
      <c r="W9" s="138">
        <v>330</v>
      </c>
      <c r="X9" s="264">
        <v>600</v>
      </c>
      <c r="Y9" s="264" t="s">
        <v>358</v>
      </c>
      <c r="Z9" s="264" t="s">
        <v>332</v>
      </c>
      <c r="AA9" s="264" t="s">
        <v>296</v>
      </c>
      <c r="AB9" s="264" t="s">
        <v>297</v>
      </c>
      <c r="AC9" s="264" t="s">
        <v>343</v>
      </c>
      <c r="AD9" s="264" t="s">
        <v>624</v>
      </c>
      <c r="AE9" s="274">
        <v>200000000</v>
      </c>
      <c r="AF9" s="264" t="s">
        <v>345</v>
      </c>
      <c r="AG9" s="311" t="s">
        <v>333</v>
      </c>
      <c r="AH9" s="302">
        <v>46083</v>
      </c>
      <c r="AI9" s="139">
        <v>30000000</v>
      </c>
      <c r="AJ9" s="327">
        <v>0</v>
      </c>
      <c r="AK9" s="312">
        <v>0</v>
      </c>
      <c r="AL9" s="480">
        <v>770325440</v>
      </c>
      <c r="AM9" s="481"/>
      <c r="AN9" s="481"/>
      <c r="AO9" s="481" t="s">
        <v>360</v>
      </c>
      <c r="AP9" s="481" t="s">
        <v>625</v>
      </c>
      <c r="AQ9" s="482">
        <v>0</v>
      </c>
      <c r="AR9" s="483">
        <v>0</v>
      </c>
      <c r="AS9" s="482">
        <v>0</v>
      </c>
      <c r="AT9" s="483">
        <v>0</v>
      </c>
      <c r="AU9" s="480">
        <v>717798273.96000004</v>
      </c>
      <c r="AV9" s="484">
        <f>+AU9/AL9</f>
        <v>0.93181172097860354</v>
      </c>
      <c r="AW9" s="480">
        <v>717798273.96000004</v>
      </c>
      <c r="AX9" s="484">
        <f>+AW9/AL9</f>
        <v>0.93181172097860354</v>
      </c>
      <c r="AY9" s="267"/>
      <c r="AZ9" s="267"/>
      <c r="BA9" s="267"/>
      <c r="BB9" s="267"/>
      <c r="BC9" s="267"/>
      <c r="BD9" s="267"/>
      <c r="BE9" s="267"/>
      <c r="BF9" s="267"/>
      <c r="BG9" s="267"/>
    </row>
    <row r="10" spans="1:59" ht="65.099999999999994" customHeight="1" x14ac:dyDescent="0.25">
      <c r="A10" s="308"/>
      <c r="B10" s="265"/>
      <c r="C10" s="283"/>
      <c r="D10" s="292"/>
      <c r="E10" s="265"/>
      <c r="F10" s="298"/>
      <c r="G10" s="265"/>
      <c r="H10" s="285"/>
      <c r="I10" s="316"/>
      <c r="J10" s="317"/>
      <c r="K10" s="133" t="s">
        <v>621</v>
      </c>
      <c r="L10" s="140" t="s">
        <v>331</v>
      </c>
      <c r="M10" s="133" t="s">
        <v>623</v>
      </c>
      <c r="N10" s="114">
        <v>1</v>
      </c>
      <c r="O10" s="135">
        <v>0.1</v>
      </c>
      <c r="P10" s="136">
        <v>0</v>
      </c>
      <c r="Q10" s="136"/>
      <c r="R10" s="136"/>
      <c r="S10" s="460">
        <f t="shared" ref="S10:S12" si="0">SUM(O10:R10)</f>
        <v>0.1</v>
      </c>
      <c r="T10" s="461">
        <f t="shared" ref="T10:T11" si="1">+IF((S10/N10)&gt;100%,100%,(S10/N10))</f>
        <v>0.1</v>
      </c>
      <c r="U10" s="137">
        <v>46056</v>
      </c>
      <c r="V10" s="137">
        <v>46387</v>
      </c>
      <c r="W10" s="138">
        <v>330</v>
      </c>
      <c r="X10" s="265"/>
      <c r="Y10" s="265"/>
      <c r="Z10" s="265"/>
      <c r="AA10" s="265"/>
      <c r="AB10" s="265"/>
      <c r="AC10" s="265"/>
      <c r="AD10" s="265"/>
      <c r="AE10" s="275"/>
      <c r="AF10" s="265"/>
      <c r="AG10" s="269"/>
      <c r="AH10" s="280"/>
      <c r="AI10" s="139">
        <v>20000000</v>
      </c>
      <c r="AJ10" s="328"/>
      <c r="AK10" s="313"/>
      <c r="AL10" s="485"/>
      <c r="AM10" s="486"/>
      <c r="AN10" s="486"/>
      <c r="AO10" s="486"/>
      <c r="AP10" s="486"/>
      <c r="AQ10" s="486"/>
      <c r="AR10" s="487"/>
      <c r="AS10" s="486"/>
      <c r="AT10" s="487"/>
      <c r="AU10" s="485"/>
      <c r="AV10" s="488"/>
      <c r="AW10" s="485"/>
      <c r="AX10" s="488"/>
      <c r="AY10" s="265"/>
      <c r="AZ10" s="265"/>
      <c r="BA10" s="265"/>
      <c r="BB10" s="265"/>
      <c r="BC10" s="265"/>
      <c r="BD10" s="265"/>
      <c r="BE10" s="265"/>
      <c r="BF10" s="265"/>
      <c r="BG10" s="265"/>
    </row>
    <row r="11" spans="1:59" ht="65.099999999999994" customHeight="1" x14ac:dyDescent="0.25">
      <c r="A11" s="308"/>
      <c r="B11" s="265"/>
      <c r="C11" s="283"/>
      <c r="D11" s="292"/>
      <c r="E11" s="265"/>
      <c r="F11" s="298"/>
      <c r="G11" s="265"/>
      <c r="H11" s="285"/>
      <c r="I11" s="316"/>
      <c r="J11" s="317"/>
      <c r="K11" s="133" t="s">
        <v>604</v>
      </c>
      <c r="L11" s="141" t="s">
        <v>331</v>
      </c>
      <c r="M11" s="133" t="s">
        <v>607</v>
      </c>
      <c r="N11" s="114">
        <v>1</v>
      </c>
      <c r="O11" s="135">
        <v>0.05</v>
      </c>
      <c r="P11" s="136">
        <v>0.4</v>
      </c>
      <c r="Q11" s="136"/>
      <c r="R11" s="136"/>
      <c r="S11" s="460">
        <f t="shared" si="0"/>
        <v>0.45</v>
      </c>
      <c r="T11" s="461">
        <f t="shared" si="1"/>
        <v>0.45</v>
      </c>
      <c r="U11" s="137">
        <v>46057</v>
      </c>
      <c r="V11" s="137">
        <v>46387</v>
      </c>
      <c r="W11" s="138">
        <v>330</v>
      </c>
      <c r="X11" s="265"/>
      <c r="Y11" s="265"/>
      <c r="Z11" s="265"/>
      <c r="AA11" s="265"/>
      <c r="AB11" s="265"/>
      <c r="AC11" s="265"/>
      <c r="AD11" s="265"/>
      <c r="AE11" s="275"/>
      <c r="AF11" s="265"/>
      <c r="AG11" s="269"/>
      <c r="AH11" s="280"/>
      <c r="AI11" s="139">
        <v>20000000</v>
      </c>
      <c r="AJ11" s="328"/>
      <c r="AK11" s="313"/>
      <c r="AL11" s="485"/>
      <c r="AM11" s="486"/>
      <c r="AN11" s="486"/>
      <c r="AO11" s="486"/>
      <c r="AP11" s="486"/>
      <c r="AQ11" s="486"/>
      <c r="AR11" s="487"/>
      <c r="AS11" s="486"/>
      <c r="AT11" s="487"/>
      <c r="AU11" s="485"/>
      <c r="AV11" s="488"/>
      <c r="AW11" s="485"/>
      <c r="AX11" s="488"/>
      <c r="AY11" s="265"/>
      <c r="AZ11" s="265"/>
      <c r="BA11" s="265"/>
      <c r="BB11" s="265"/>
      <c r="BC11" s="265"/>
      <c r="BD11" s="265"/>
      <c r="BE11" s="265"/>
      <c r="BF11" s="265"/>
      <c r="BG11" s="265"/>
    </row>
    <row r="12" spans="1:59" ht="65.099999999999994" customHeight="1" x14ac:dyDescent="0.25">
      <c r="A12" s="308"/>
      <c r="B12" s="265"/>
      <c r="C12" s="283"/>
      <c r="D12" s="292"/>
      <c r="E12" s="265"/>
      <c r="F12" s="298"/>
      <c r="G12" s="265"/>
      <c r="H12" s="285"/>
      <c r="I12" s="316"/>
      <c r="J12" s="317"/>
      <c r="K12" s="133" t="s">
        <v>605</v>
      </c>
      <c r="L12" s="141" t="s">
        <v>331</v>
      </c>
      <c r="M12" s="133" t="s">
        <v>608</v>
      </c>
      <c r="N12" s="114">
        <v>3</v>
      </c>
      <c r="O12" s="135">
        <v>0</v>
      </c>
      <c r="P12" s="136">
        <v>1</v>
      </c>
      <c r="Q12" s="136"/>
      <c r="R12" s="136"/>
      <c r="S12" s="460">
        <f t="shared" si="0"/>
        <v>1</v>
      </c>
      <c r="T12" s="461">
        <f>+IF((S12/N12)&gt;100%,100%,(S12/N12))</f>
        <v>0.33333333333333331</v>
      </c>
      <c r="U12" s="137">
        <v>46058</v>
      </c>
      <c r="V12" s="137">
        <v>46387</v>
      </c>
      <c r="W12" s="138">
        <v>330</v>
      </c>
      <c r="X12" s="265"/>
      <c r="Y12" s="265"/>
      <c r="Z12" s="265"/>
      <c r="AA12" s="265"/>
      <c r="AB12" s="265"/>
      <c r="AC12" s="265"/>
      <c r="AD12" s="265"/>
      <c r="AE12" s="275"/>
      <c r="AF12" s="265"/>
      <c r="AG12" s="269"/>
      <c r="AH12" s="280"/>
      <c r="AI12" s="139">
        <v>50000000</v>
      </c>
      <c r="AJ12" s="328"/>
      <c r="AK12" s="313"/>
      <c r="AL12" s="485"/>
      <c r="AM12" s="486"/>
      <c r="AN12" s="486"/>
      <c r="AO12" s="486"/>
      <c r="AP12" s="486"/>
      <c r="AQ12" s="486"/>
      <c r="AR12" s="487"/>
      <c r="AS12" s="486"/>
      <c r="AT12" s="487"/>
      <c r="AU12" s="485"/>
      <c r="AV12" s="488"/>
      <c r="AW12" s="485"/>
      <c r="AX12" s="488"/>
      <c r="AY12" s="265"/>
      <c r="AZ12" s="265"/>
      <c r="BA12" s="265"/>
      <c r="BB12" s="265"/>
      <c r="BC12" s="265"/>
      <c r="BD12" s="265"/>
      <c r="BE12" s="265"/>
      <c r="BF12" s="265"/>
      <c r="BG12" s="265"/>
    </row>
    <row r="13" spans="1:59" ht="65.099999999999994" customHeight="1" x14ac:dyDescent="0.25">
      <c r="A13" s="301"/>
      <c r="B13" s="266"/>
      <c r="C13" s="284"/>
      <c r="D13" s="293"/>
      <c r="E13" s="265"/>
      <c r="F13" s="298"/>
      <c r="G13" s="265"/>
      <c r="H13" s="285"/>
      <c r="I13" s="304"/>
      <c r="J13" s="306"/>
      <c r="K13" s="133" t="s">
        <v>606</v>
      </c>
      <c r="L13" s="141" t="s">
        <v>331</v>
      </c>
      <c r="M13" s="133" t="s">
        <v>609</v>
      </c>
      <c r="N13" s="114">
        <v>60</v>
      </c>
      <c r="O13" s="135">
        <v>0</v>
      </c>
      <c r="P13" s="136">
        <v>33</v>
      </c>
      <c r="Q13" s="136"/>
      <c r="R13" s="136"/>
      <c r="S13" s="460">
        <f t="shared" ref="S13:S14" si="2">SUM(O13:R13)</f>
        <v>33</v>
      </c>
      <c r="T13" s="461">
        <f t="shared" ref="T13:T15" si="3">+IF((S13/N13)&gt;100%,100%,(S13/N13))</f>
        <v>0.55000000000000004</v>
      </c>
      <c r="U13" s="137">
        <v>46059</v>
      </c>
      <c r="V13" s="137">
        <v>46387</v>
      </c>
      <c r="W13" s="138">
        <v>330</v>
      </c>
      <c r="X13" s="265"/>
      <c r="Y13" s="265"/>
      <c r="Z13" s="265"/>
      <c r="AA13" s="265"/>
      <c r="AB13" s="265"/>
      <c r="AC13" s="265"/>
      <c r="AD13" s="265"/>
      <c r="AE13" s="275"/>
      <c r="AF13" s="265"/>
      <c r="AG13" s="269"/>
      <c r="AH13" s="280"/>
      <c r="AI13" s="139">
        <v>50000000</v>
      </c>
      <c r="AJ13" s="328"/>
      <c r="AK13" s="313"/>
      <c r="AL13" s="485"/>
      <c r="AM13" s="486"/>
      <c r="AN13" s="486"/>
      <c r="AO13" s="486"/>
      <c r="AP13" s="486"/>
      <c r="AQ13" s="486"/>
      <c r="AR13" s="487"/>
      <c r="AS13" s="486"/>
      <c r="AT13" s="487"/>
      <c r="AU13" s="485"/>
      <c r="AV13" s="488"/>
      <c r="AW13" s="485"/>
      <c r="AX13" s="488"/>
      <c r="AY13" s="265"/>
      <c r="AZ13" s="265"/>
      <c r="BA13" s="265"/>
      <c r="BB13" s="265"/>
      <c r="BC13" s="265"/>
      <c r="BD13" s="265"/>
      <c r="BE13" s="265"/>
      <c r="BF13" s="265"/>
      <c r="BG13" s="265"/>
    </row>
    <row r="14" spans="1:59" ht="65.099999999999994" customHeight="1" x14ac:dyDescent="0.25">
      <c r="A14" s="300" t="s">
        <v>146</v>
      </c>
      <c r="B14" s="264" t="s">
        <v>147</v>
      </c>
      <c r="C14" s="282" t="s">
        <v>573</v>
      </c>
      <c r="D14" s="291">
        <v>3</v>
      </c>
      <c r="E14" s="265"/>
      <c r="F14" s="298"/>
      <c r="G14" s="285" t="s">
        <v>601</v>
      </c>
      <c r="H14" s="265" t="s">
        <v>603</v>
      </c>
      <c r="I14" s="303" t="s">
        <v>154</v>
      </c>
      <c r="J14" s="305">
        <v>0.5</v>
      </c>
      <c r="K14" s="133" t="s">
        <v>616</v>
      </c>
      <c r="L14" s="141" t="s">
        <v>331</v>
      </c>
      <c r="M14" s="110" t="s">
        <v>618</v>
      </c>
      <c r="N14" s="114">
        <v>1</v>
      </c>
      <c r="O14" s="135">
        <v>2</v>
      </c>
      <c r="P14" s="136">
        <v>0</v>
      </c>
      <c r="Q14" s="136"/>
      <c r="R14" s="136"/>
      <c r="S14" s="460">
        <f t="shared" si="2"/>
        <v>2</v>
      </c>
      <c r="T14" s="461">
        <f t="shared" si="3"/>
        <v>1</v>
      </c>
      <c r="U14" s="137">
        <v>46087</v>
      </c>
      <c r="V14" s="137">
        <v>46387</v>
      </c>
      <c r="W14" s="138">
        <v>330</v>
      </c>
      <c r="X14" s="265"/>
      <c r="Y14" s="265"/>
      <c r="Z14" s="265"/>
      <c r="AA14" s="265"/>
      <c r="AB14" s="265"/>
      <c r="AC14" s="265"/>
      <c r="AD14" s="265"/>
      <c r="AE14" s="275"/>
      <c r="AF14" s="265"/>
      <c r="AG14" s="269"/>
      <c r="AH14" s="280"/>
      <c r="AI14" s="139">
        <v>20000000</v>
      </c>
      <c r="AJ14" s="328"/>
      <c r="AK14" s="313"/>
      <c r="AL14" s="485"/>
      <c r="AM14" s="486"/>
      <c r="AN14" s="486"/>
      <c r="AO14" s="486"/>
      <c r="AP14" s="486"/>
      <c r="AQ14" s="486"/>
      <c r="AR14" s="487"/>
      <c r="AS14" s="486"/>
      <c r="AT14" s="487"/>
      <c r="AU14" s="485"/>
      <c r="AV14" s="488"/>
      <c r="AW14" s="485"/>
      <c r="AX14" s="488"/>
      <c r="AY14" s="265"/>
      <c r="AZ14" s="265"/>
      <c r="BA14" s="265"/>
      <c r="BB14" s="265"/>
      <c r="BC14" s="265"/>
      <c r="BD14" s="265"/>
      <c r="BE14" s="265"/>
      <c r="BF14" s="265"/>
      <c r="BG14" s="265"/>
    </row>
    <row r="15" spans="1:59" ht="65.099999999999994" customHeight="1" x14ac:dyDescent="0.25">
      <c r="A15" s="301"/>
      <c r="B15" s="266"/>
      <c r="C15" s="284"/>
      <c r="D15" s="293"/>
      <c r="E15" s="266"/>
      <c r="F15" s="299"/>
      <c r="G15" s="285"/>
      <c r="H15" s="266"/>
      <c r="I15" s="304"/>
      <c r="J15" s="306"/>
      <c r="K15" s="133" t="s">
        <v>617</v>
      </c>
      <c r="L15" s="141" t="s">
        <v>331</v>
      </c>
      <c r="M15" s="110" t="s">
        <v>619</v>
      </c>
      <c r="N15" s="114">
        <v>1</v>
      </c>
      <c r="O15" s="135">
        <v>1</v>
      </c>
      <c r="P15" s="136">
        <v>0</v>
      </c>
      <c r="Q15" s="136"/>
      <c r="R15" s="136"/>
      <c r="S15" s="460">
        <f>SUM(O15:R15)</f>
        <v>1</v>
      </c>
      <c r="T15" s="461">
        <f t="shared" si="3"/>
        <v>1</v>
      </c>
      <c r="U15" s="137">
        <v>46087</v>
      </c>
      <c r="V15" s="137">
        <v>46387</v>
      </c>
      <c r="W15" s="138">
        <v>330</v>
      </c>
      <c r="X15" s="266"/>
      <c r="Y15" s="266"/>
      <c r="Z15" s="266"/>
      <c r="AA15" s="266"/>
      <c r="AB15" s="266"/>
      <c r="AC15" s="266"/>
      <c r="AD15" s="266"/>
      <c r="AE15" s="276"/>
      <c r="AF15" s="266"/>
      <c r="AG15" s="270"/>
      <c r="AH15" s="281"/>
      <c r="AI15" s="139">
        <v>10000000</v>
      </c>
      <c r="AJ15" s="329"/>
      <c r="AK15" s="314"/>
      <c r="AL15" s="489"/>
      <c r="AM15" s="490"/>
      <c r="AN15" s="490"/>
      <c r="AO15" s="490"/>
      <c r="AP15" s="490"/>
      <c r="AQ15" s="490"/>
      <c r="AR15" s="491"/>
      <c r="AS15" s="490"/>
      <c r="AT15" s="491"/>
      <c r="AU15" s="489"/>
      <c r="AV15" s="492"/>
      <c r="AW15" s="489"/>
      <c r="AX15" s="492"/>
      <c r="AY15" s="266"/>
      <c r="AZ15" s="266"/>
      <c r="BA15" s="266"/>
      <c r="BB15" s="266"/>
      <c r="BC15" s="266"/>
      <c r="BD15" s="266"/>
      <c r="BE15" s="266"/>
      <c r="BF15" s="266"/>
      <c r="BG15" s="266"/>
    </row>
    <row r="16" spans="1:59" s="149" customFormat="1" ht="65.099999999999994" customHeight="1" x14ac:dyDescent="0.25">
      <c r="A16" s="295" t="s">
        <v>657</v>
      </c>
      <c r="B16" s="295"/>
      <c r="C16" s="295"/>
      <c r="D16" s="295"/>
      <c r="E16" s="295" t="s">
        <v>334</v>
      </c>
      <c r="F16" s="295"/>
      <c r="G16" s="295"/>
      <c r="H16" s="295"/>
      <c r="I16" s="295"/>
      <c r="J16" s="295"/>
      <c r="K16" s="295"/>
      <c r="L16" s="295"/>
      <c r="M16" s="295"/>
      <c r="N16" s="295"/>
      <c r="O16" s="295"/>
      <c r="P16" s="295"/>
      <c r="Q16" s="295"/>
      <c r="R16" s="295"/>
      <c r="S16" s="295"/>
      <c r="T16" s="462">
        <f>AVERAGE(T9:T15)</f>
        <v>0.5552380952380952</v>
      </c>
      <c r="U16" s="142"/>
      <c r="V16" s="142"/>
      <c r="W16" s="142"/>
      <c r="X16" s="143"/>
      <c r="Y16" s="142"/>
      <c r="Z16" s="142"/>
      <c r="AA16" s="144"/>
      <c r="AB16" s="144"/>
      <c r="AC16" s="142"/>
      <c r="AD16" s="142"/>
      <c r="AE16" s="145"/>
      <c r="AF16" s="142"/>
      <c r="AG16" s="142"/>
      <c r="AH16" s="142"/>
      <c r="AI16" s="146">
        <f>SUM(AI9:AI15)</f>
        <v>200000000</v>
      </c>
      <c r="AJ16" s="146">
        <f>SUM(AJ9:AJ15)</f>
        <v>0</v>
      </c>
      <c r="AK16" s="147">
        <f>+AK9</f>
        <v>0</v>
      </c>
      <c r="AL16" s="147">
        <f>SUM(AL9:AL15)</f>
        <v>770325440</v>
      </c>
      <c r="AM16" s="146">
        <f t="shared" ref="AM16:AN16" si="4">SUM(AM9:AM15)</f>
        <v>0</v>
      </c>
      <c r="AN16" s="146">
        <f t="shared" si="4"/>
        <v>0</v>
      </c>
      <c r="AO16" s="493"/>
      <c r="AP16" s="494"/>
      <c r="AQ16" s="495">
        <f>+AQ9</f>
        <v>0</v>
      </c>
      <c r="AR16" s="193">
        <f>+AR9</f>
        <v>0</v>
      </c>
      <c r="AS16" s="495">
        <f t="shared" ref="AS16:BF16" si="5">+AS9</f>
        <v>0</v>
      </c>
      <c r="AT16" s="193">
        <f t="shared" si="5"/>
        <v>0</v>
      </c>
      <c r="AU16" s="147">
        <f>+AU9</f>
        <v>717798273.96000004</v>
      </c>
      <c r="AV16" s="193">
        <f>+AV9</f>
        <v>0.93181172097860354</v>
      </c>
      <c r="AW16" s="147">
        <f>+AW9</f>
        <v>717798273.96000004</v>
      </c>
      <c r="AX16" s="193">
        <f>+AX9</f>
        <v>0.93181172097860354</v>
      </c>
      <c r="AY16" s="148">
        <f t="shared" si="5"/>
        <v>0</v>
      </c>
      <c r="AZ16" s="148">
        <f t="shared" si="5"/>
        <v>0</v>
      </c>
      <c r="BA16" s="148">
        <f t="shared" si="5"/>
        <v>0</v>
      </c>
      <c r="BB16" s="148">
        <f t="shared" si="5"/>
        <v>0</v>
      </c>
      <c r="BC16" s="148">
        <f t="shared" si="5"/>
        <v>0</v>
      </c>
      <c r="BD16" s="148">
        <f t="shared" si="5"/>
        <v>0</v>
      </c>
      <c r="BE16" s="148">
        <f t="shared" si="5"/>
        <v>0</v>
      </c>
      <c r="BF16" s="148">
        <f t="shared" si="5"/>
        <v>0</v>
      </c>
      <c r="BG16" s="142"/>
    </row>
    <row r="17" spans="1:59" ht="65.099999999999994" customHeight="1" x14ac:dyDescent="0.25">
      <c r="A17" s="308" t="s">
        <v>164</v>
      </c>
      <c r="B17" s="265" t="s">
        <v>165</v>
      </c>
      <c r="C17" s="283" t="s">
        <v>166</v>
      </c>
      <c r="D17" s="291">
        <v>76</v>
      </c>
      <c r="E17" s="264" t="s">
        <v>638</v>
      </c>
      <c r="F17" s="297">
        <v>202500000043158</v>
      </c>
      <c r="G17" s="264"/>
      <c r="H17" s="264" t="s">
        <v>639</v>
      </c>
      <c r="I17" s="303" t="s">
        <v>640</v>
      </c>
      <c r="J17" s="305">
        <v>0.5</v>
      </c>
      <c r="K17" s="133" t="s">
        <v>634</v>
      </c>
      <c r="L17" s="150" t="s">
        <v>331</v>
      </c>
      <c r="M17" s="133" t="s">
        <v>641</v>
      </c>
      <c r="N17" s="151">
        <v>76</v>
      </c>
      <c r="O17" s="135" t="s">
        <v>659</v>
      </c>
      <c r="P17" s="135" t="s">
        <v>659</v>
      </c>
      <c r="Q17" s="152"/>
      <c r="R17" s="152"/>
      <c r="S17" s="463" t="s">
        <v>659</v>
      </c>
      <c r="T17" s="463" t="s">
        <v>659</v>
      </c>
      <c r="U17" s="153">
        <v>46212</v>
      </c>
      <c r="V17" s="137">
        <v>46387</v>
      </c>
      <c r="W17" s="138">
        <v>180</v>
      </c>
      <c r="X17" s="264">
        <v>823</v>
      </c>
      <c r="Y17" s="264" t="s">
        <v>358</v>
      </c>
      <c r="Z17" s="141" t="s">
        <v>332</v>
      </c>
      <c r="AA17" s="141" t="s">
        <v>296</v>
      </c>
      <c r="AB17" s="141" t="s">
        <v>297</v>
      </c>
      <c r="AC17" s="264" t="s">
        <v>343</v>
      </c>
      <c r="AD17" s="264" t="s">
        <v>624</v>
      </c>
      <c r="AE17" s="274">
        <v>1</v>
      </c>
      <c r="AF17" s="264" t="s">
        <v>345</v>
      </c>
      <c r="AG17" s="278" t="s">
        <v>333</v>
      </c>
      <c r="AH17" s="279">
        <v>46212</v>
      </c>
      <c r="AI17" s="139">
        <v>0.14000000000000001</v>
      </c>
      <c r="AJ17" s="154">
        <v>0.14000000000000001</v>
      </c>
      <c r="AK17" s="312">
        <v>1</v>
      </c>
      <c r="AL17" s="496">
        <v>1</v>
      </c>
      <c r="AM17" s="497"/>
      <c r="AN17" s="497"/>
      <c r="AO17" s="482" t="s">
        <v>360</v>
      </c>
      <c r="AP17" s="482" t="s">
        <v>650</v>
      </c>
      <c r="AQ17" s="482">
        <v>1</v>
      </c>
      <c r="AR17" s="483">
        <f>+AQ17/AJ23</f>
        <v>1</v>
      </c>
      <c r="AS17" s="482">
        <v>0</v>
      </c>
      <c r="AT17" s="498">
        <f>+AS17/AK17</f>
        <v>0</v>
      </c>
      <c r="AU17" s="496">
        <v>0</v>
      </c>
      <c r="AV17" s="499">
        <v>0</v>
      </c>
      <c r="AW17" s="496">
        <v>0</v>
      </c>
      <c r="AX17" s="499">
        <v>0</v>
      </c>
      <c r="AY17" s="141" t="s">
        <v>155</v>
      </c>
      <c r="AZ17" s="141" t="s">
        <v>155</v>
      </c>
      <c r="BA17" s="141" t="s">
        <v>155</v>
      </c>
      <c r="BB17" s="141" t="s">
        <v>155</v>
      </c>
      <c r="BC17" s="150" t="s">
        <v>155</v>
      </c>
      <c r="BD17" s="150" t="s">
        <v>155</v>
      </c>
      <c r="BE17" s="150" t="s">
        <v>155</v>
      </c>
      <c r="BF17" s="150" t="s">
        <v>155</v>
      </c>
      <c r="BG17" s="155"/>
    </row>
    <row r="18" spans="1:59" ht="65.099999999999994" customHeight="1" x14ac:dyDescent="0.25">
      <c r="A18" s="308"/>
      <c r="B18" s="265"/>
      <c r="C18" s="283"/>
      <c r="D18" s="292"/>
      <c r="E18" s="265"/>
      <c r="F18" s="298"/>
      <c r="G18" s="265"/>
      <c r="H18" s="265"/>
      <c r="I18" s="316"/>
      <c r="J18" s="317"/>
      <c r="K18" s="133" t="s">
        <v>635</v>
      </c>
      <c r="L18" s="150" t="s">
        <v>331</v>
      </c>
      <c r="M18" s="133" t="s">
        <v>623</v>
      </c>
      <c r="N18" s="156">
        <v>1</v>
      </c>
      <c r="O18" s="135" t="s">
        <v>659</v>
      </c>
      <c r="P18" s="135" t="s">
        <v>659</v>
      </c>
      <c r="Q18" s="136"/>
      <c r="R18" s="136"/>
      <c r="S18" s="463" t="s">
        <v>659</v>
      </c>
      <c r="T18" s="463" t="s">
        <v>659</v>
      </c>
      <c r="U18" s="153">
        <v>46212</v>
      </c>
      <c r="V18" s="157">
        <v>46387</v>
      </c>
      <c r="W18" s="158">
        <v>180</v>
      </c>
      <c r="X18" s="265"/>
      <c r="Y18" s="265"/>
      <c r="Z18" s="141" t="s">
        <v>332</v>
      </c>
      <c r="AA18" s="141" t="s">
        <v>296</v>
      </c>
      <c r="AB18" s="141" t="s">
        <v>297</v>
      </c>
      <c r="AC18" s="265"/>
      <c r="AD18" s="265"/>
      <c r="AE18" s="275"/>
      <c r="AF18" s="265"/>
      <c r="AG18" s="278"/>
      <c r="AH18" s="280"/>
      <c r="AI18" s="139">
        <v>0.14000000000000001</v>
      </c>
      <c r="AJ18" s="154">
        <v>0.14000000000000001</v>
      </c>
      <c r="AK18" s="313"/>
      <c r="AL18" s="500"/>
      <c r="AM18" s="497"/>
      <c r="AN18" s="497"/>
      <c r="AO18" s="486"/>
      <c r="AP18" s="486"/>
      <c r="AQ18" s="486"/>
      <c r="AR18" s="487"/>
      <c r="AS18" s="486"/>
      <c r="AT18" s="501"/>
      <c r="AU18" s="500"/>
      <c r="AV18" s="502"/>
      <c r="AW18" s="500"/>
      <c r="AX18" s="502"/>
      <c r="AY18" s="141"/>
      <c r="AZ18" s="141"/>
      <c r="BA18" s="141"/>
      <c r="BB18" s="141"/>
      <c r="BC18" s="150"/>
      <c r="BD18" s="150"/>
      <c r="BE18" s="150"/>
      <c r="BF18" s="150"/>
      <c r="BG18" s="155"/>
    </row>
    <row r="19" spans="1:59" ht="65.099999999999994" customHeight="1" x14ac:dyDescent="0.25">
      <c r="A19" s="308"/>
      <c r="B19" s="265"/>
      <c r="C19" s="283"/>
      <c r="D19" s="292"/>
      <c r="E19" s="265"/>
      <c r="F19" s="298"/>
      <c r="G19" s="265"/>
      <c r="H19" s="265"/>
      <c r="I19" s="316"/>
      <c r="J19" s="317"/>
      <c r="K19" s="133" t="s">
        <v>636</v>
      </c>
      <c r="L19" s="150" t="s">
        <v>331</v>
      </c>
      <c r="M19" s="133" t="s">
        <v>642</v>
      </c>
      <c r="N19" s="156">
        <v>1</v>
      </c>
      <c r="O19" s="135" t="s">
        <v>659</v>
      </c>
      <c r="P19" s="135" t="s">
        <v>659</v>
      </c>
      <c r="Q19" s="136"/>
      <c r="R19" s="136"/>
      <c r="S19" s="463" t="s">
        <v>659</v>
      </c>
      <c r="T19" s="463" t="s">
        <v>659</v>
      </c>
      <c r="U19" s="153">
        <v>46212</v>
      </c>
      <c r="V19" s="157">
        <v>46387</v>
      </c>
      <c r="W19" s="158">
        <v>180</v>
      </c>
      <c r="X19" s="265"/>
      <c r="Y19" s="265"/>
      <c r="Z19" s="141" t="s">
        <v>332</v>
      </c>
      <c r="AA19" s="141" t="s">
        <v>296</v>
      </c>
      <c r="AB19" s="141" t="s">
        <v>297</v>
      </c>
      <c r="AC19" s="265"/>
      <c r="AD19" s="265"/>
      <c r="AE19" s="275"/>
      <c r="AF19" s="265"/>
      <c r="AG19" s="278"/>
      <c r="AH19" s="280"/>
      <c r="AI19" s="139">
        <v>0.14000000000000001</v>
      </c>
      <c r="AJ19" s="154">
        <v>0.14000000000000001</v>
      </c>
      <c r="AK19" s="313"/>
      <c r="AL19" s="500"/>
      <c r="AM19" s="497"/>
      <c r="AN19" s="497"/>
      <c r="AO19" s="486"/>
      <c r="AP19" s="486"/>
      <c r="AQ19" s="486"/>
      <c r="AR19" s="487"/>
      <c r="AS19" s="486"/>
      <c r="AT19" s="501"/>
      <c r="AU19" s="500"/>
      <c r="AV19" s="502"/>
      <c r="AW19" s="500"/>
      <c r="AX19" s="502"/>
      <c r="AY19" s="141"/>
      <c r="AZ19" s="141"/>
      <c r="BA19" s="141"/>
      <c r="BB19" s="141"/>
      <c r="BC19" s="150"/>
      <c r="BD19" s="150"/>
      <c r="BE19" s="150"/>
      <c r="BF19" s="150"/>
      <c r="BG19" s="155"/>
    </row>
    <row r="20" spans="1:59" ht="65.099999999999994" customHeight="1" x14ac:dyDescent="0.25">
      <c r="A20" s="308"/>
      <c r="B20" s="265"/>
      <c r="C20" s="283"/>
      <c r="D20" s="293"/>
      <c r="E20" s="265"/>
      <c r="F20" s="298"/>
      <c r="G20" s="265"/>
      <c r="H20" s="265"/>
      <c r="I20" s="316"/>
      <c r="J20" s="317"/>
      <c r="K20" s="133" t="s">
        <v>637</v>
      </c>
      <c r="L20" s="150" t="s">
        <v>331</v>
      </c>
      <c r="M20" s="133" t="s">
        <v>643</v>
      </c>
      <c r="N20" s="156">
        <v>1</v>
      </c>
      <c r="O20" s="135" t="s">
        <v>659</v>
      </c>
      <c r="P20" s="135" t="s">
        <v>659</v>
      </c>
      <c r="Q20" s="136"/>
      <c r="R20" s="136"/>
      <c r="S20" s="463" t="s">
        <v>659</v>
      </c>
      <c r="T20" s="463" t="s">
        <v>659</v>
      </c>
      <c r="U20" s="153">
        <v>46212</v>
      </c>
      <c r="V20" s="157">
        <v>46387</v>
      </c>
      <c r="W20" s="158">
        <v>180</v>
      </c>
      <c r="X20" s="265"/>
      <c r="Y20" s="265"/>
      <c r="Z20" s="141" t="s">
        <v>332</v>
      </c>
      <c r="AA20" s="141" t="s">
        <v>296</v>
      </c>
      <c r="AB20" s="141" t="s">
        <v>297</v>
      </c>
      <c r="AC20" s="265"/>
      <c r="AD20" s="265"/>
      <c r="AE20" s="275"/>
      <c r="AF20" s="265"/>
      <c r="AG20" s="278"/>
      <c r="AH20" s="280"/>
      <c r="AI20" s="139">
        <v>0.14000000000000001</v>
      </c>
      <c r="AJ20" s="154">
        <v>0.14000000000000001</v>
      </c>
      <c r="AK20" s="313"/>
      <c r="AL20" s="500"/>
      <c r="AM20" s="497"/>
      <c r="AN20" s="497"/>
      <c r="AO20" s="486"/>
      <c r="AP20" s="486"/>
      <c r="AQ20" s="486"/>
      <c r="AR20" s="487"/>
      <c r="AS20" s="486"/>
      <c r="AT20" s="501"/>
      <c r="AU20" s="500"/>
      <c r="AV20" s="502"/>
      <c r="AW20" s="500"/>
      <c r="AX20" s="502"/>
      <c r="AY20" s="141"/>
      <c r="AZ20" s="141"/>
      <c r="BA20" s="141"/>
      <c r="BB20" s="141"/>
      <c r="BC20" s="150"/>
      <c r="BD20" s="150"/>
      <c r="BE20" s="150"/>
      <c r="BF20" s="150"/>
      <c r="BG20" s="155"/>
    </row>
    <row r="21" spans="1:59" ht="65.099999999999994" customHeight="1" x14ac:dyDescent="0.25">
      <c r="A21" s="308"/>
      <c r="B21" s="265"/>
      <c r="C21" s="283"/>
      <c r="D21" s="291">
        <v>300</v>
      </c>
      <c r="E21" s="265"/>
      <c r="F21" s="298"/>
      <c r="G21" s="265"/>
      <c r="H21" s="285" t="s">
        <v>155</v>
      </c>
      <c r="I21" s="286" t="s">
        <v>170</v>
      </c>
      <c r="J21" s="351">
        <v>0.5</v>
      </c>
      <c r="K21" s="133" t="s">
        <v>646</v>
      </c>
      <c r="L21" s="150" t="s">
        <v>331</v>
      </c>
      <c r="M21" s="133" t="s">
        <v>644</v>
      </c>
      <c r="N21" s="159">
        <v>300</v>
      </c>
      <c r="O21" s="135" t="s">
        <v>659</v>
      </c>
      <c r="P21" s="135" t="s">
        <v>659</v>
      </c>
      <c r="Q21" s="136"/>
      <c r="R21" s="136"/>
      <c r="S21" s="463" t="s">
        <v>659</v>
      </c>
      <c r="T21" s="463" t="s">
        <v>659</v>
      </c>
      <c r="U21" s="153">
        <v>46212</v>
      </c>
      <c r="V21" s="157">
        <v>46387</v>
      </c>
      <c r="W21" s="158">
        <v>180</v>
      </c>
      <c r="X21" s="265"/>
      <c r="Y21" s="265"/>
      <c r="Z21" s="141" t="s">
        <v>332</v>
      </c>
      <c r="AA21" s="141" t="s">
        <v>296</v>
      </c>
      <c r="AB21" s="141" t="s">
        <v>297</v>
      </c>
      <c r="AC21" s="265"/>
      <c r="AD21" s="265"/>
      <c r="AE21" s="275"/>
      <c r="AF21" s="265"/>
      <c r="AG21" s="278"/>
      <c r="AH21" s="280"/>
      <c r="AI21" s="139">
        <v>0.28000000000000003</v>
      </c>
      <c r="AJ21" s="154">
        <v>0.28000000000000003</v>
      </c>
      <c r="AK21" s="313"/>
      <c r="AL21" s="500"/>
      <c r="AM21" s="497"/>
      <c r="AN21" s="497"/>
      <c r="AO21" s="486"/>
      <c r="AP21" s="486"/>
      <c r="AQ21" s="486"/>
      <c r="AR21" s="487"/>
      <c r="AS21" s="486"/>
      <c r="AT21" s="501"/>
      <c r="AU21" s="500"/>
      <c r="AV21" s="502"/>
      <c r="AW21" s="500"/>
      <c r="AX21" s="502"/>
      <c r="AY21" s="141"/>
      <c r="AZ21" s="141"/>
      <c r="BA21" s="141"/>
      <c r="BB21" s="141"/>
      <c r="BC21" s="150"/>
      <c r="BD21" s="150"/>
      <c r="BE21" s="150"/>
      <c r="BF21" s="150"/>
      <c r="BG21" s="155"/>
    </row>
    <row r="22" spans="1:59" ht="65.099999999999994" customHeight="1" x14ac:dyDescent="0.25">
      <c r="A22" s="308"/>
      <c r="B22" s="265"/>
      <c r="C22" s="283"/>
      <c r="D22" s="293"/>
      <c r="E22" s="266"/>
      <c r="F22" s="299"/>
      <c r="G22" s="266"/>
      <c r="H22" s="285"/>
      <c r="I22" s="286"/>
      <c r="J22" s="351"/>
      <c r="K22" s="133" t="s">
        <v>647</v>
      </c>
      <c r="L22" s="160" t="s">
        <v>331</v>
      </c>
      <c r="M22" s="133" t="s">
        <v>645</v>
      </c>
      <c r="N22" s="161">
        <v>300</v>
      </c>
      <c r="O22" s="135" t="s">
        <v>659</v>
      </c>
      <c r="P22" s="135" t="s">
        <v>659</v>
      </c>
      <c r="Q22" s="162"/>
      <c r="R22" s="162"/>
      <c r="S22" s="463" t="s">
        <v>659</v>
      </c>
      <c r="T22" s="463" t="s">
        <v>659</v>
      </c>
      <c r="U22" s="153">
        <v>46212</v>
      </c>
      <c r="V22" s="157">
        <v>46387</v>
      </c>
      <c r="W22" s="158">
        <v>180</v>
      </c>
      <c r="X22" s="266"/>
      <c r="Y22" s="266"/>
      <c r="Z22" s="141" t="s">
        <v>332</v>
      </c>
      <c r="AA22" s="141" t="s">
        <v>296</v>
      </c>
      <c r="AB22" s="141" t="s">
        <v>297</v>
      </c>
      <c r="AC22" s="266"/>
      <c r="AD22" s="266"/>
      <c r="AE22" s="276"/>
      <c r="AF22" s="266"/>
      <c r="AG22" s="278"/>
      <c r="AH22" s="281"/>
      <c r="AI22" s="139">
        <v>0.16</v>
      </c>
      <c r="AJ22" s="154">
        <v>0.16</v>
      </c>
      <c r="AK22" s="314"/>
      <c r="AL22" s="503"/>
      <c r="AM22" s="497"/>
      <c r="AN22" s="497"/>
      <c r="AO22" s="490"/>
      <c r="AP22" s="490"/>
      <c r="AQ22" s="490"/>
      <c r="AR22" s="491"/>
      <c r="AS22" s="490"/>
      <c r="AT22" s="504"/>
      <c r="AU22" s="503" t="s">
        <v>155</v>
      </c>
      <c r="AV22" s="505" t="s">
        <v>155</v>
      </c>
      <c r="AW22" s="503" t="s">
        <v>155</v>
      </c>
      <c r="AX22" s="505" t="s">
        <v>155</v>
      </c>
      <c r="AY22" s="141" t="s">
        <v>155</v>
      </c>
      <c r="AZ22" s="141" t="s">
        <v>155</v>
      </c>
      <c r="BA22" s="141" t="s">
        <v>155</v>
      </c>
      <c r="BB22" s="141" t="s">
        <v>155</v>
      </c>
      <c r="BC22" s="150" t="s">
        <v>155</v>
      </c>
      <c r="BD22" s="150" t="s">
        <v>155</v>
      </c>
      <c r="BE22" s="150" t="s">
        <v>155</v>
      </c>
      <c r="BF22" s="150" t="s">
        <v>155</v>
      </c>
      <c r="BG22" s="155"/>
    </row>
    <row r="23" spans="1:59" s="169" customFormat="1" ht="65.099999999999994" customHeight="1" x14ac:dyDescent="0.25">
      <c r="A23" s="295" t="s">
        <v>655</v>
      </c>
      <c r="B23" s="295"/>
      <c r="C23" s="295"/>
      <c r="D23" s="295"/>
      <c r="E23" s="295" t="s">
        <v>335</v>
      </c>
      <c r="F23" s="295"/>
      <c r="G23" s="295"/>
      <c r="H23" s="295"/>
      <c r="I23" s="295"/>
      <c r="J23" s="295"/>
      <c r="K23" s="295"/>
      <c r="L23" s="295"/>
      <c r="M23" s="295"/>
      <c r="N23" s="295"/>
      <c r="O23" s="295"/>
      <c r="P23" s="295"/>
      <c r="Q23" s="295"/>
      <c r="R23" s="295"/>
      <c r="S23" s="295"/>
      <c r="T23" s="462" t="s">
        <v>659</v>
      </c>
      <c r="U23" s="163"/>
      <c r="V23" s="163"/>
      <c r="W23" s="163"/>
      <c r="X23" s="163"/>
      <c r="Y23" s="163"/>
      <c r="Z23" s="163"/>
      <c r="AA23" s="164"/>
      <c r="AB23" s="164"/>
      <c r="AC23" s="163"/>
      <c r="AD23" s="163"/>
      <c r="AE23" s="165"/>
      <c r="AF23" s="163"/>
      <c r="AG23" s="163"/>
      <c r="AH23" s="144"/>
      <c r="AI23" s="166">
        <f>SUM(AI17:AI22)</f>
        <v>1</v>
      </c>
      <c r="AJ23" s="167">
        <f>SUM(AJ17:AJ22)</f>
        <v>1</v>
      </c>
      <c r="AK23" s="260">
        <f>+AK17</f>
        <v>1</v>
      </c>
      <c r="AL23" s="260">
        <f t="shared" ref="AL23:AN23" si="6">SUM(AL17:AL22)</f>
        <v>1</v>
      </c>
      <c r="AM23" s="167">
        <f t="shared" si="6"/>
        <v>0</v>
      </c>
      <c r="AN23" s="167">
        <f t="shared" si="6"/>
        <v>0</v>
      </c>
      <c r="AO23" s="494"/>
      <c r="AP23" s="494"/>
      <c r="AQ23" s="494">
        <f>+AQ17</f>
        <v>1</v>
      </c>
      <c r="AR23" s="506">
        <f>SUM(AR17:AR22)</f>
        <v>1</v>
      </c>
      <c r="AS23" s="494">
        <f t="shared" ref="AS23:AX23" si="7">+AS17</f>
        <v>0</v>
      </c>
      <c r="AT23" s="462">
        <f t="shared" si="7"/>
        <v>0</v>
      </c>
      <c r="AU23" s="260">
        <f t="shared" si="7"/>
        <v>0</v>
      </c>
      <c r="AV23" s="507">
        <f t="shared" si="7"/>
        <v>0</v>
      </c>
      <c r="AW23" s="260">
        <f t="shared" si="7"/>
        <v>0</v>
      </c>
      <c r="AX23" s="507">
        <f t="shared" si="7"/>
        <v>0</v>
      </c>
      <c r="AY23" s="144"/>
      <c r="AZ23" s="144"/>
      <c r="BA23" s="144"/>
      <c r="BB23" s="144"/>
      <c r="BC23" s="168"/>
      <c r="BD23" s="168"/>
      <c r="BE23" s="168"/>
      <c r="BF23" s="168"/>
      <c r="BG23" s="163"/>
    </row>
    <row r="24" spans="1:59" ht="65.099999999999994" customHeight="1" x14ac:dyDescent="0.25">
      <c r="A24" s="170" t="s">
        <v>178</v>
      </c>
      <c r="B24" s="150" t="s">
        <v>179</v>
      </c>
      <c r="C24" s="171" t="s">
        <v>180</v>
      </c>
      <c r="D24" s="352">
        <v>60000</v>
      </c>
      <c r="E24" s="261" t="s">
        <v>336</v>
      </c>
      <c r="F24" s="361">
        <v>2024130010194</v>
      </c>
      <c r="G24" s="172" t="s">
        <v>337</v>
      </c>
      <c r="H24" s="171" t="s">
        <v>338</v>
      </c>
      <c r="I24" s="171" t="s">
        <v>185</v>
      </c>
      <c r="J24" s="173">
        <v>0.5</v>
      </c>
      <c r="K24" s="150" t="s">
        <v>339</v>
      </c>
      <c r="L24" s="174" t="s">
        <v>340</v>
      </c>
      <c r="M24" s="151" t="s">
        <v>341</v>
      </c>
      <c r="N24" s="175">
        <v>50</v>
      </c>
      <c r="O24" s="135">
        <v>5</v>
      </c>
      <c r="P24" s="176">
        <v>17</v>
      </c>
      <c r="Q24" s="177"/>
      <c r="R24" s="177"/>
      <c r="S24" s="464">
        <f>+O24+P24+Q24+R24</f>
        <v>22</v>
      </c>
      <c r="T24" s="465">
        <f t="shared" ref="T24:T73" si="8">+IF((S24/N24)&gt;100%,100%,(S24/N24))</f>
        <v>0.44</v>
      </c>
      <c r="U24" s="178">
        <v>46042</v>
      </c>
      <c r="V24" s="178">
        <v>46387</v>
      </c>
      <c r="W24" s="179">
        <v>330</v>
      </c>
      <c r="X24" s="268">
        <v>1065570</v>
      </c>
      <c r="Y24" s="171" t="s">
        <v>342</v>
      </c>
      <c r="Z24" s="171" t="s">
        <v>332</v>
      </c>
      <c r="AA24" s="171" t="s">
        <v>296</v>
      </c>
      <c r="AB24" s="171" t="s">
        <v>297</v>
      </c>
      <c r="AC24" s="176" t="s">
        <v>343</v>
      </c>
      <c r="AD24" s="264" t="s">
        <v>344</v>
      </c>
      <c r="AE24" s="271">
        <v>4984997921</v>
      </c>
      <c r="AF24" s="269" t="s">
        <v>345</v>
      </c>
      <c r="AG24" s="180" t="s">
        <v>333</v>
      </c>
      <c r="AH24" s="282">
        <v>46054</v>
      </c>
      <c r="AI24" s="181">
        <v>100000000</v>
      </c>
      <c r="AJ24" s="182">
        <v>33600001</v>
      </c>
      <c r="AK24" s="364">
        <v>5218597922</v>
      </c>
      <c r="AL24" s="508">
        <v>6997082396.2399998</v>
      </c>
      <c r="AM24" s="271"/>
      <c r="AN24" s="271"/>
      <c r="AO24" s="509" t="s">
        <v>360</v>
      </c>
      <c r="AP24" s="510" t="s">
        <v>346</v>
      </c>
      <c r="AQ24" s="271">
        <v>3746869147</v>
      </c>
      <c r="AR24" s="511">
        <f>+AQ24/AK24</f>
        <v>0.71798387287212817</v>
      </c>
      <c r="AS24" s="271">
        <v>703610779.25</v>
      </c>
      <c r="AT24" s="512">
        <f>+AS24/AK24</f>
        <v>0.13482755133975619</v>
      </c>
      <c r="AU24" s="508">
        <v>3746869147</v>
      </c>
      <c r="AV24" s="513">
        <f>+AU24/AL24</f>
        <v>0.53549021360866689</v>
      </c>
      <c r="AW24" s="508">
        <v>2523169147</v>
      </c>
      <c r="AX24" s="513">
        <f>+AW24/AL24</f>
        <v>0.36060303482432443</v>
      </c>
      <c r="AY24" s="272"/>
      <c r="AZ24" s="332" t="e">
        <f>AY24/AM24</f>
        <v>#DIV/0!</v>
      </c>
      <c r="BA24" s="272"/>
      <c r="BB24" s="332" t="e">
        <f>+BA24/AM24</f>
        <v>#DIV/0!</v>
      </c>
      <c r="BC24" s="272"/>
      <c r="BD24" s="332" t="e">
        <f>+BC24/AN24</f>
        <v>#DIV/0!</v>
      </c>
      <c r="BE24" s="272"/>
      <c r="BF24" s="332" t="e">
        <f>+BE24/AN24</f>
        <v>#DIV/0!</v>
      </c>
      <c r="BG24" s="269"/>
    </row>
    <row r="25" spans="1:59" ht="65.099999999999994" customHeight="1" x14ac:dyDescent="0.25">
      <c r="A25" s="183" t="s">
        <v>178</v>
      </c>
      <c r="B25" s="141" t="s">
        <v>179</v>
      </c>
      <c r="C25" s="184" t="s">
        <v>180</v>
      </c>
      <c r="D25" s="353"/>
      <c r="E25" s="262"/>
      <c r="F25" s="362"/>
      <c r="G25" s="172" t="s">
        <v>337</v>
      </c>
      <c r="H25" s="184" t="s">
        <v>338</v>
      </c>
      <c r="I25" s="184" t="s">
        <v>185</v>
      </c>
      <c r="J25" s="185">
        <v>0.5</v>
      </c>
      <c r="K25" s="141" t="s">
        <v>347</v>
      </c>
      <c r="L25" s="184" t="s">
        <v>340</v>
      </c>
      <c r="M25" s="141" t="s">
        <v>348</v>
      </c>
      <c r="N25" s="186">
        <v>50</v>
      </c>
      <c r="O25" s="135">
        <v>16</v>
      </c>
      <c r="P25" s="155">
        <v>159</v>
      </c>
      <c r="Q25" s="163"/>
      <c r="R25" s="163"/>
      <c r="S25" s="466">
        <f t="shared" ref="S25:S29" si="9">+O25+P25+Q25+R25</f>
        <v>175</v>
      </c>
      <c r="T25" s="467">
        <f t="shared" si="8"/>
        <v>1</v>
      </c>
      <c r="U25" s="178">
        <v>46042</v>
      </c>
      <c r="V25" s="178">
        <v>46387</v>
      </c>
      <c r="W25" s="179">
        <v>330</v>
      </c>
      <c r="X25" s="269"/>
      <c r="Y25" s="150" t="s">
        <v>342</v>
      </c>
      <c r="Z25" s="150" t="s">
        <v>332</v>
      </c>
      <c r="AA25" s="150" t="s">
        <v>296</v>
      </c>
      <c r="AB25" s="150" t="s">
        <v>297</v>
      </c>
      <c r="AC25" s="176" t="s">
        <v>343</v>
      </c>
      <c r="AD25" s="265"/>
      <c r="AE25" s="272"/>
      <c r="AF25" s="269"/>
      <c r="AG25" s="180" t="s">
        <v>333</v>
      </c>
      <c r="AH25" s="283"/>
      <c r="AI25" s="181">
        <v>3850000000</v>
      </c>
      <c r="AJ25" s="182">
        <v>3850000000</v>
      </c>
      <c r="AK25" s="365"/>
      <c r="AL25" s="508"/>
      <c r="AM25" s="272"/>
      <c r="AN25" s="272"/>
      <c r="AO25" s="514"/>
      <c r="AP25" s="510"/>
      <c r="AQ25" s="272"/>
      <c r="AR25" s="515"/>
      <c r="AS25" s="272"/>
      <c r="AT25" s="516"/>
      <c r="AU25" s="508"/>
      <c r="AV25" s="513"/>
      <c r="AW25" s="508"/>
      <c r="AX25" s="513"/>
      <c r="AY25" s="272"/>
      <c r="AZ25" s="332"/>
      <c r="BA25" s="272"/>
      <c r="BB25" s="332"/>
      <c r="BC25" s="272"/>
      <c r="BD25" s="332"/>
      <c r="BE25" s="272"/>
      <c r="BF25" s="332"/>
      <c r="BG25" s="269"/>
    </row>
    <row r="26" spans="1:59" ht="65.099999999999994" customHeight="1" x14ac:dyDescent="0.25">
      <c r="A26" s="183" t="s">
        <v>178</v>
      </c>
      <c r="B26" s="141" t="s">
        <v>179</v>
      </c>
      <c r="C26" s="184" t="s">
        <v>180</v>
      </c>
      <c r="D26" s="352">
        <v>54</v>
      </c>
      <c r="E26" s="262"/>
      <c r="F26" s="362"/>
      <c r="G26" s="172" t="s">
        <v>337</v>
      </c>
      <c r="H26" s="184" t="s">
        <v>338</v>
      </c>
      <c r="I26" s="184" t="s">
        <v>185</v>
      </c>
      <c r="J26" s="185">
        <v>0.5</v>
      </c>
      <c r="K26" s="141" t="s">
        <v>459</v>
      </c>
      <c r="L26" s="184" t="s">
        <v>340</v>
      </c>
      <c r="M26" s="141" t="s">
        <v>461</v>
      </c>
      <c r="N26" s="186">
        <v>2</v>
      </c>
      <c r="O26" s="135">
        <v>2</v>
      </c>
      <c r="P26" s="155">
        <v>0</v>
      </c>
      <c r="Q26" s="163"/>
      <c r="R26" s="163"/>
      <c r="S26" s="466">
        <f t="shared" si="9"/>
        <v>2</v>
      </c>
      <c r="T26" s="468">
        <f>+IF((S26/N26)&gt;100%,100%,(S26/N26))</f>
        <v>1</v>
      </c>
      <c r="U26" s="187">
        <v>46042</v>
      </c>
      <c r="V26" s="187">
        <v>46387</v>
      </c>
      <c r="W26" s="179">
        <v>330</v>
      </c>
      <c r="X26" s="269"/>
      <c r="Y26" s="150" t="s">
        <v>342</v>
      </c>
      <c r="Z26" s="150" t="s">
        <v>332</v>
      </c>
      <c r="AA26" s="150" t="s">
        <v>296</v>
      </c>
      <c r="AB26" s="150" t="s">
        <v>297</v>
      </c>
      <c r="AC26" s="176" t="s">
        <v>343</v>
      </c>
      <c r="AD26" s="265"/>
      <c r="AE26" s="272"/>
      <c r="AF26" s="269"/>
      <c r="AG26" s="180" t="s">
        <v>333</v>
      </c>
      <c r="AH26" s="283"/>
      <c r="AI26" s="181">
        <v>300000000</v>
      </c>
      <c r="AJ26" s="182">
        <v>300000000</v>
      </c>
      <c r="AK26" s="365"/>
      <c r="AL26" s="508"/>
      <c r="AM26" s="272"/>
      <c r="AN26" s="272"/>
      <c r="AO26" s="517" t="s">
        <v>465</v>
      </c>
      <c r="AP26" s="510"/>
      <c r="AQ26" s="272"/>
      <c r="AR26" s="515"/>
      <c r="AS26" s="272"/>
      <c r="AT26" s="516"/>
      <c r="AU26" s="508"/>
      <c r="AV26" s="513"/>
      <c r="AW26" s="508"/>
      <c r="AX26" s="513"/>
      <c r="AY26" s="272"/>
      <c r="AZ26" s="332"/>
      <c r="BA26" s="272"/>
      <c r="BB26" s="332"/>
      <c r="BC26" s="272"/>
      <c r="BD26" s="332"/>
      <c r="BE26" s="272"/>
      <c r="BF26" s="332"/>
      <c r="BG26" s="269"/>
    </row>
    <row r="27" spans="1:59" ht="65.099999999999994" customHeight="1" x14ac:dyDescent="0.25">
      <c r="A27" s="183" t="s">
        <v>178</v>
      </c>
      <c r="B27" s="141" t="s">
        <v>179</v>
      </c>
      <c r="C27" s="184" t="s">
        <v>180</v>
      </c>
      <c r="D27" s="354"/>
      <c r="E27" s="262"/>
      <c r="F27" s="362"/>
      <c r="G27" s="172" t="s">
        <v>337</v>
      </c>
      <c r="H27" s="184" t="s">
        <v>338</v>
      </c>
      <c r="I27" s="184" t="s">
        <v>185</v>
      </c>
      <c r="J27" s="185">
        <v>0.5</v>
      </c>
      <c r="K27" s="141" t="s">
        <v>460</v>
      </c>
      <c r="L27" s="184" t="s">
        <v>340</v>
      </c>
      <c r="M27" s="141" t="s">
        <v>462</v>
      </c>
      <c r="N27" s="186">
        <v>1</v>
      </c>
      <c r="O27" s="135">
        <v>0</v>
      </c>
      <c r="P27" s="155">
        <v>0.4</v>
      </c>
      <c r="Q27" s="155"/>
      <c r="R27" s="155"/>
      <c r="S27" s="466">
        <f t="shared" si="9"/>
        <v>0.4</v>
      </c>
      <c r="T27" s="469">
        <f t="shared" si="8"/>
        <v>0.4</v>
      </c>
      <c r="U27" s="187">
        <v>46042</v>
      </c>
      <c r="V27" s="187">
        <v>46387</v>
      </c>
      <c r="W27" s="179">
        <v>330</v>
      </c>
      <c r="X27" s="269"/>
      <c r="Y27" s="150" t="s">
        <v>342</v>
      </c>
      <c r="Z27" s="150" t="s">
        <v>332</v>
      </c>
      <c r="AA27" s="150" t="s">
        <v>296</v>
      </c>
      <c r="AB27" s="150" t="s">
        <v>297</v>
      </c>
      <c r="AC27" s="176" t="s">
        <v>343</v>
      </c>
      <c r="AD27" s="266"/>
      <c r="AE27" s="273"/>
      <c r="AF27" s="270"/>
      <c r="AG27" s="180" t="s">
        <v>333</v>
      </c>
      <c r="AH27" s="283"/>
      <c r="AI27" s="181">
        <v>734997921</v>
      </c>
      <c r="AJ27" s="182">
        <v>734997921</v>
      </c>
      <c r="AK27" s="365"/>
      <c r="AL27" s="508"/>
      <c r="AM27" s="272"/>
      <c r="AN27" s="272"/>
      <c r="AO27" s="518"/>
      <c r="AP27" s="510"/>
      <c r="AQ27" s="272"/>
      <c r="AR27" s="515"/>
      <c r="AS27" s="272"/>
      <c r="AT27" s="516"/>
      <c r="AU27" s="508"/>
      <c r="AV27" s="513"/>
      <c r="AW27" s="508"/>
      <c r="AX27" s="513"/>
      <c r="AY27" s="272"/>
      <c r="AZ27" s="332"/>
      <c r="BA27" s="272"/>
      <c r="BB27" s="332"/>
      <c r="BC27" s="272"/>
      <c r="BD27" s="332"/>
      <c r="BE27" s="272"/>
      <c r="BF27" s="332"/>
      <c r="BG27" s="269"/>
    </row>
    <row r="28" spans="1:59" ht="65.099999999999994" customHeight="1" x14ac:dyDescent="0.25">
      <c r="A28" s="183" t="s">
        <v>178</v>
      </c>
      <c r="B28" s="141" t="s">
        <v>179</v>
      </c>
      <c r="C28" s="184" t="s">
        <v>180</v>
      </c>
      <c r="D28" s="353"/>
      <c r="E28" s="262"/>
      <c r="F28" s="362"/>
      <c r="G28" s="172" t="s">
        <v>337</v>
      </c>
      <c r="H28" s="184" t="s">
        <v>338</v>
      </c>
      <c r="I28" s="184" t="s">
        <v>185</v>
      </c>
      <c r="J28" s="185">
        <v>0.5</v>
      </c>
      <c r="K28" s="141" t="s">
        <v>574</v>
      </c>
      <c r="L28" s="184" t="s">
        <v>340</v>
      </c>
      <c r="M28" s="141" t="s">
        <v>662</v>
      </c>
      <c r="N28" s="186">
        <v>1</v>
      </c>
      <c r="O28" s="135">
        <v>0</v>
      </c>
      <c r="P28" s="155">
        <v>0</v>
      </c>
      <c r="Q28" s="155"/>
      <c r="R28" s="155"/>
      <c r="S28" s="466">
        <f t="shared" si="9"/>
        <v>0</v>
      </c>
      <c r="T28" s="469">
        <f t="shared" si="8"/>
        <v>0</v>
      </c>
      <c r="U28" s="187">
        <v>46042</v>
      </c>
      <c r="V28" s="187">
        <v>46387</v>
      </c>
      <c r="W28" s="179">
        <v>22</v>
      </c>
      <c r="X28" s="269"/>
      <c r="Y28" s="150" t="s">
        <v>342</v>
      </c>
      <c r="Z28" s="150" t="s">
        <v>332</v>
      </c>
      <c r="AA28" s="150" t="s">
        <v>296</v>
      </c>
      <c r="AB28" s="150" t="s">
        <v>297</v>
      </c>
      <c r="AC28" s="176" t="s">
        <v>343</v>
      </c>
      <c r="AD28" s="188"/>
      <c r="AE28" s="189"/>
      <c r="AF28" s="190"/>
      <c r="AG28" s="180" t="s">
        <v>333</v>
      </c>
      <c r="AH28" s="284"/>
      <c r="AI28" s="181">
        <v>0</v>
      </c>
      <c r="AJ28" s="182">
        <v>0</v>
      </c>
      <c r="AK28" s="365"/>
      <c r="AL28" s="508"/>
      <c r="AM28" s="272"/>
      <c r="AN28" s="272"/>
      <c r="AO28" s="509"/>
      <c r="AP28" s="510"/>
      <c r="AQ28" s="272"/>
      <c r="AR28" s="515"/>
      <c r="AS28" s="272"/>
      <c r="AT28" s="516"/>
      <c r="AU28" s="508"/>
      <c r="AV28" s="513"/>
      <c r="AW28" s="508"/>
      <c r="AX28" s="513"/>
      <c r="AY28" s="272"/>
      <c r="AZ28" s="332"/>
      <c r="BA28" s="272"/>
      <c r="BB28" s="332"/>
      <c r="BC28" s="272"/>
      <c r="BD28" s="332"/>
      <c r="BE28" s="272"/>
      <c r="BF28" s="332"/>
      <c r="BG28" s="269"/>
    </row>
    <row r="29" spans="1:59" ht="65.099999999999994" customHeight="1" x14ac:dyDescent="0.25">
      <c r="A29" s="183" t="s">
        <v>178</v>
      </c>
      <c r="B29" s="141" t="s">
        <v>179</v>
      </c>
      <c r="C29" s="184" t="s">
        <v>180</v>
      </c>
      <c r="D29" s="355">
        <v>6000</v>
      </c>
      <c r="E29" s="262"/>
      <c r="F29" s="362"/>
      <c r="G29" s="172" t="s">
        <v>337</v>
      </c>
      <c r="H29" s="184" t="s">
        <v>349</v>
      </c>
      <c r="I29" s="184" t="s">
        <v>241</v>
      </c>
      <c r="J29" s="191">
        <v>0.5</v>
      </c>
      <c r="K29" s="141" t="s">
        <v>575</v>
      </c>
      <c r="L29" s="184" t="s">
        <v>340</v>
      </c>
      <c r="M29" s="141" t="s">
        <v>350</v>
      </c>
      <c r="N29" s="186">
        <v>2</v>
      </c>
      <c r="O29" s="135">
        <v>1</v>
      </c>
      <c r="P29" s="155">
        <v>2</v>
      </c>
      <c r="Q29" s="155"/>
      <c r="R29" s="155"/>
      <c r="S29" s="466">
        <f t="shared" si="9"/>
        <v>3</v>
      </c>
      <c r="T29" s="469">
        <f t="shared" si="8"/>
        <v>1</v>
      </c>
      <c r="U29" s="187">
        <v>46042</v>
      </c>
      <c r="V29" s="187">
        <v>46387</v>
      </c>
      <c r="W29" s="179">
        <v>330</v>
      </c>
      <c r="X29" s="269"/>
      <c r="Y29" s="150" t="s">
        <v>342</v>
      </c>
      <c r="Z29" s="150" t="s">
        <v>332</v>
      </c>
      <c r="AA29" s="150" t="s">
        <v>296</v>
      </c>
      <c r="AB29" s="150" t="s">
        <v>297</v>
      </c>
      <c r="AC29" s="176" t="s">
        <v>343</v>
      </c>
      <c r="AD29" s="264" t="s">
        <v>409</v>
      </c>
      <c r="AE29" s="271">
        <v>1100000000</v>
      </c>
      <c r="AF29" s="268"/>
      <c r="AG29" s="180" t="s">
        <v>333</v>
      </c>
      <c r="AH29" s="282">
        <v>46082</v>
      </c>
      <c r="AI29" s="181">
        <v>150000000</v>
      </c>
      <c r="AJ29" s="182">
        <v>20000000</v>
      </c>
      <c r="AK29" s="365"/>
      <c r="AL29" s="508"/>
      <c r="AM29" s="272"/>
      <c r="AN29" s="272"/>
      <c r="AO29" s="514" t="s">
        <v>466</v>
      </c>
      <c r="AP29" s="510"/>
      <c r="AQ29" s="272"/>
      <c r="AR29" s="515"/>
      <c r="AS29" s="272"/>
      <c r="AT29" s="516"/>
      <c r="AU29" s="508"/>
      <c r="AV29" s="513"/>
      <c r="AW29" s="508"/>
      <c r="AX29" s="513"/>
      <c r="AY29" s="272"/>
      <c r="AZ29" s="332"/>
      <c r="BA29" s="272"/>
      <c r="BB29" s="332"/>
      <c r="BC29" s="272"/>
      <c r="BD29" s="332"/>
      <c r="BE29" s="272"/>
      <c r="BF29" s="332"/>
      <c r="BG29" s="269"/>
    </row>
    <row r="30" spans="1:59" ht="65.099999999999994" customHeight="1" x14ac:dyDescent="0.25">
      <c r="A30" s="183" t="s">
        <v>178</v>
      </c>
      <c r="B30" s="141" t="s">
        <v>179</v>
      </c>
      <c r="C30" s="184" t="s">
        <v>180</v>
      </c>
      <c r="D30" s="356"/>
      <c r="E30" s="262"/>
      <c r="F30" s="362"/>
      <c r="G30" s="172" t="s">
        <v>337</v>
      </c>
      <c r="H30" s="184" t="s">
        <v>349</v>
      </c>
      <c r="I30" s="184" t="s">
        <v>241</v>
      </c>
      <c r="J30" s="191">
        <v>0.5</v>
      </c>
      <c r="K30" s="141" t="s">
        <v>576</v>
      </c>
      <c r="L30" s="184" t="s">
        <v>340</v>
      </c>
      <c r="M30" s="141" t="s">
        <v>463</v>
      </c>
      <c r="N30" s="186">
        <v>1</v>
      </c>
      <c r="O30" s="135">
        <v>1</v>
      </c>
      <c r="P30" s="155">
        <v>1</v>
      </c>
      <c r="Q30" s="155"/>
      <c r="R30" s="155"/>
      <c r="S30" s="466">
        <v>1</v>
      </c>
      <c r="T30" s="469">
        <f t="shared" si="8"/>
        <v>1</v>
      </c>
      <c r="U30" s="187">
        <v>46042</v>
      </c>
      <c r="V30" s="187">
        <v>46387</v>
      </c>
      <c r="W30" s="179">
        <v>330</v>
      </c>
      <c r="X30" s="269"/>
      <c r="Y30" s="150" t="s">
        <v>342</v>
      </c>
      <c r="Z30" s="150" t="s">
        <v>332</v>
      </c>
      <c r="AA30" s="150" t="s">
        <v>296</v>
      </c>
      <c r="AB30" s="150" t="s">
        <v>297</v>
      </c>
      <c r="AC30" s="176" t="s">
        <v>343</v>
      </c>
      <c r="AD30" s="265"/>
      <c r="AE30" s="272"/>
      <c r="AF30" s="269"/>
      <c r="AG30" s="180" t="s">
        <v>333</v>
      </c>
      <c r="AH30" s="283"/>
      <c r="AI30" s="181">
        <v>150000000</v>
      </c>
      <c r="AJ30" s="182">
        <v>20000000</v>
      </c>
      <c r="AK30" s="365"/>
      <c r="AL30" s="508"/>
      <c r="AM30" s="272"/>
      <c r="AN30" s="272"/>
      <c r="AO30" s="514"/>
      <c r="AP30" s="510"/>
      <c r="AQ30" s="272"/>
      <c r="AR30" s="515"/>
      <c r="AS30" s="272"/>
      <c r="AT30" s="516"/>
      <c r="AU30" s="508"/>
      <c r="AV30" s="513"/>
      <c r="AW30" s="508"/>
      <c r="AX30" s="513"/>
      <c r="AY30" s="272"/>
      <c r="AZ30" s="332"/>
      <c r="BA30" s="272"/>
      <c r="BB30" s="332"/>
      <c r="BC30" s="272"/>
      <c r="BD30" s="332"/>
      <c r="BE30" s="272"/>
      <c r="BF30" s="332"/>
      <c r="BG30" s="269"/>
    </row>
    <row r="31" spans="1:59" ht="65.099999999999994" customHeight="1" x14ac:dyDescent="0.25">
      <c r="A31" s="183" t="s">
        <v>178</v>
      </c>
      <c r="B31" s="141" t="s">
        <v>179</v>
      </c>
      <c r="C31" s="184" t="s">
        <v>180</v>
      </c>
      <c r="D31" s="357"/>
      <c r="E31" s="263"/>
      <c r="F31" s="363"/>
      <c r="G31" s="172" t="s">
        <v>337</v>
      </c>
      <c r="H31" s="184" t="s">
        <v>349</v>
      </c>
      <c r="I31" s="184" t="s">
        <v>241</v>
      </c>
      <c r="J31" s="191">
        <v>0.5</v>
      </c>
      <c r="K31" s="141" t="s">
        <v>577</v>
      </c>
      <c r="L31" s="184" t="s">
        <v>340</v>
      </c>
      <c r="M31" s="141" t="s">
        <v>464</v>
      </c>
      <c r="N31" s="186">
        <v>1</v>
      </c>
      <c r="O31" s="135">
        <v>1</v>
      </c>
      <c r="P31" s="155">
        <v>1</v>
      </c>
      <c r="Q31" s="155"/>
      <c r="R31" s="155"/>
      <c r="S31" s="466">
        <v>1</v>
      </c>
      <c r="T31" s="469">
        <f t="shared" si="8"/>
        <v>1</v>
      </c>
      <c r="U31" s="187">
        <v>46042</v>
      </c>
      <c r="V31" s="187">
        <v>46387</v>
      </c>
      <c r="W31" s="179">
        <v>330</v>
      </c>
      <c r="X31" s="270"/>
      <c r="Y31" s="150" t="s">
        <v>342</v>
      </c>
      <c r="Z31" s="150" t="s">
        <v>332</v>
      </c>
      <c r="AA31" s="150" t="s">
        <v>296</v>
      </c>
      <c r="AB31" s="150" t="s">
        <v>297</v>
      </c>
      <c r="AC31" s="176" t="s">
        <v>343</v>
      </c>
      <c r="AD31" s="266"/>
      <c r="AE31" s="273"/>
      <c r="AF31" s="270"/>
      <c r="AG31" s="180" t="s">
        <v>333</v>
      </c>
      <c r="AH31" s="284"/>
      <c r="AI31" s="181">
        <v>300000000</v>
      </c>
      <c r="AJ31" s="182">
        <v>260000000</v>
      </c>
      <c r="AK31" s="366"/>
      <c r="AL31" s="519"/>
      <c r="AM31" s="273"/>
      <c r="AN31" s="273"/>
      <c r="AO31" s="520" t="s">
        <v>467</v>
      </c>
      <c r="AP31" s="521"/>
      <c r="AQ31" s="273"/>
      <c r="AR31" s="522"/>
      <c r="AS31" s="273"/>
      <c r="AT31" s="523"/>
      <c r="AU31" s="519"/>
      <c r="AV31" s="524"/>
      <c r="AW31" s="519"/>
      <c r="AX31" s="524"/>
      <c r="AY31" s="273"/>
      <c r="AZ31" s="333"/>
      <c r="BA31" s="273"/>
      <c r="BB31" s="333"/>
      <c r="BC31" s="273"/>
      <c r="BD31" s="333"/>
      <c r="BE31" s="273"/>
      <c r="BF31" s="333"/>
      <c r="BG31" s="270"/>
    </row>
    <row r="32" spans="1:59" s="169" customFormat="1" ht="65.099999999999994" customHeight="1" x14ac:dyDescent="0.25">
      <c r="A32" s="295" t="s">
        <v>351</v>
      </c>
      <c r="B32" s="295"/>
      <c r="C32" s="295"/>
      <c r="D32" s="295"/>
      <c r="E32" s="295" t="s">
        <v>351</v>
      </c>
      <c r="F32" s="295"/>
      <c r="G32" s="295"/>
      <c r="H32" s="295"/>
      <c r="I32" s="295"/>
      <c r="J32" s="295"/>
      <c r="K32" s="295"/>
      <c r="L32" s="295"/>
      <c r="M32" s="295"/>
      <c r="N32" s="295"/>
      <c r="O32" s="295"/>
      <c r="P32" s="295"/>
      <c r="Q32" s="295"/>
      <c r="R32" s="295"/>
      <c r="S32" s="295"/>
      <c r="T32" s="462">
        <f>AVERAGE(T24:T31)</f>
        <v>0.73</v>
      </c>
      <c r="U32" s="163"/>
      <c r="V32" s="163"/>
      <c r="W32" s="163"/>
      <c r="X32" s="163"/>
      <c r="Y32" s="163"/>
      <c r="Z32" s="163"/>
      <c r="AA32" s="164"/>
      <c r="AB32" s="164"/>
      <c r="AC32" s="163"/>
      <c r="AD32" s="163"/>
      <c r="AE32" s="145"/>
      <c r="AF32" s="163"/>
      <c r="AG32" s="163"/>
      <c r="AH32" s="163"/>
      <c r="AI32" s="192">
        <f>SUM(AI24:AI31)</f>
        <v>5584997921</v>
      </c>
      <c r="AJ32" s="146">
        <f>SUM(AJ24:AJ31)</f>
        <v>5218597922</v>
      </c>
      <c r="AK32" s="146">
        <f>+AK24</f>
        <v>5218597922</v>
      </c>
      <c r="AL32" s="525">
        <f>SUM(AL24:AL31)</f>
        <v>6997082396.2399998</v>
      </c>
      <c r="AM32" s="495">
        <f t="shared" ref="AM32" si="10">SUM(AM24:AM31)</f>
        <v>0</v>
      </c>
      <c r="AN32" s="526">
        <f>SUM(AN24:AN31)</f>
        <v>0</v>
      </c>
      <c r="AO32" s="493"/>
      <c r="AP32" s="527"/>
      <c r="AQ32" s="495">
        <f>+AQ24</f>
        <v>3746869147</v>
      </c>
      <c r="AR32" s="193">
        <f>+AR24</f>
        <v>0.71798387287212817</v>
      </c>
      <c r="AS32" s="495">
        <f>+AS24</f>
        <v>703610779.25</v>
      </c>
      <c r="AT32" s="528">
        <f>+AT24</f>
        <v>0.13482755133975619</v>
      </c>
      <c r="AU32" s="525">
        <f t="shared" ref="AU32:BB32" si="11">+AU24</f>
        <v>3746869147</v>
      </c>
      <c r="AV32" s="193">
        <f>+AV24</f>
        <v>0.53549021360866689</v>
      </c>
      <c r="AW32" s="525">
        <f t="shared" si="11"/>
        <v>2523169147</v>
      </c>
      <c r="AX32" s="193">
        <f t="shared" si="11"/>
        <v>0.36060303482432443</v>
      </c>
      <c r="AY32" s="148">
        <f t="shared" si="11"/>
        <v>0</v>
      </c>
      <c r="AZ32" s="194" t="e">
        <f t="shared" si="11"/>
        <v>#DIV/0!</v>
      </c>
      <c r="BA32" s="192">
        <f t="shared" si="11"/>
        <v>0</v>
      </c>
      <c r="BB32" s="195" t="e">
        <f t="shared" si="11"/>
        <v>#DIV/0!</v>
      </c>
      <c r="BC32" s="148">
        <f>+BC24</f>
        <v>0</v>
      </c>
      <c r="BD32" s="195" t="e">
        <f>+BD24</f>
        <v>#DIV/0!</v>
      </c>
      <c r="BE32" s="148">
        <f>+BE24</f>
        <v>0</v>
      </c>
      <c r="BF32" s="196" t="e">
        <f>+BF24</f>
        <v>#DIV/0!</v>
      </c>
      <c r="BG32" s="163"/>
    </row>
    <row r="33" spans="1:59" ht="65.099999999999994" customHeight="1" x14ac:dyDescent="0.25">
      <c r="A33" s="170" t="s">
        <v>196</v>
      </c>
      <c r="B33" s="150" t="s">
        <v>197</v>
      </c>
      <c r="C33" s="171" t="s">
        <v>198</v>
      </c>
      <c r="D33" s="288">
        <v>3500</v>
      </c>
      <c r="E33" s="261" t="s">
        <v>352</v>
      </c>
      <c r="F33" s="361">
        <v>2024130010190</v>
      </c>
      <c r="G33" s="197" t="s">
        <v>353</v>
      </c>
      <c r="H33" s="180" t="s">
        <v>354</v>
      </c>
      <c r="I33" s="171" t="s">
        <v>229</v>
      </c>
      <c r="J33" s="198">
        <v>0.5</v>
      </c>
      <c r="K33" s="188" t="s">
        <v>355</v>
      </c>
      <c r="L33" s="174" t="s">
        <v>356</v>
      </c>
      <c r="M33" s="150" t="s">
        <v>357</v>
      </c>
      <c r="N33" s="175">
        <v>1</v>
      </c>
      <c r="O33" s="135">
        <v>0.1</v>
      </c>
      <c r="P33" s="176">
        <v>0.15</v>
      </c>
      <c r="Q33" s="176"/>
      <c r="R33" s="176"/>
      <c r="S33" s="464">
        <f>+O33+P33+Q33+R33</f>
        <v>0.25</v>
      </c>
      <c r="T33" s="467">
        <f t="shared" si="8"/>
        <v>0.25</v>
      </c>
      <c r="U33" s="187">
        <v>46042</v>
      </c>
      <c r="V33" s="187">
        <v>46387</v>
      </c>
      <c r="W33" s="179">
        <v>330</v>
      </c>
      <c r="X33" s="268">
        <v>40336</v>
      </c>
      <c r="Y33" s="141" t="s">
        <v>358</v>
      </c>
      <c r="Z33" s="184" t="s">
        <v>332</v>
      </c>
      <c r="AA33" s="184" t="s">
        <v>296</v>
      </c>
      <c r="AB33" s="184" t="s">
        <v>297</v>
      </c>
      <c r="AC33" s="199" t="s">
        <v>343</v>
      </c>
      <c r="AD33" s="285" t="s">
        <v>359</v>
      </c>
      <c r="AE33" s="277">
        <v>732734004</v>
      </c>
      <c r="AF33" s="278" t="s">
        <v>345</v>
      </c>
      <c r="AG33" s="278" t="s">
        <v>333</v>
      </c>
      <c r="AH33" s="287">
        <v>46054</v>
      </c>
      <c r="AI33" s="200">
        <v>200000000</v>
      </c>
      <c r="AJ33" s="154">
        <v>200000000</v>
      </c>
      <c r="AK33" s="327">
        <v>678000001</v>
      </c>
      <c r="AL33" s="529">
        <v>7704000001</v>
      </c>
      <c r="AM33" s="271"/>
      <c r="AN33" s="271"/>
      <c r="AO33" s="514" t="s">
        <v>360</v>
      </c>
      <c r="AP33" s="530" t="s">
        <v>361</v>
      </c>
      <c r="AQ33" s="271">
        <v>428400000</v>
      </c>
      <c r="AR33" s="512">
        <f>+AQ33/AK33</f>
        <v>0.6318584061477015</v>
      </c>
      <c r="AS33" s="271">
        <v>67300000</v>
      </c>
      <c r="AT33" s="512">
        <f>+AS33/AK33</f>
        <v>9.9262536726751421E-2</v>
      </c>
      <c r="AU33" s="529">
        <v>7451025039.3400002</v>
      </c>
      <c r="AV33" s="531">
        <f>+AU33/AL33</f>
        <v>0.96716316697466731</v>
      </c>
      <c r="AW33" s="529">
        <v>6454323809.5900002</v>
      </c>
      <c r="AX33" s="531">
        <f>+AW33/AL33</f>
        <v>0.83778865638008981</v>
      </c>
      <c r="AY33" s="331"/>
      <c r="AZ33" s="330" t="e">
        <f>+AY33/AM33</f>
        <v>#DIV/0!</v>
      </c>
      <c r="BA33" s="331"/>
      <c r="BB33" s="330" t="e">
        <f>+BA33/AM33</f>
        <v>#DIV/0!</v>
      </c>
      <c r="BC33" s="277"/>
      <c r="BD33" s="330" t="e">
        <f>+BC33/AN33</f>
        <v>#DIV/0!</v>
      </c>
      <c r="BE33" s="277"/>
      <c r="BF33" s="330" t="e">
        <f>+BE33/AN33</f>
        <v>#DIV/0!</v>
      </c>
      <c r="BG33" s="278"/>
    </row>
    <row r="34" spans="1:59" ht="65.099999999999994" customHeight="1" x14ac:dyDescent="0.25">
      <c r="A34" s="183" t="s">
        <v>196</v>
      </c>
      <c r="B34" s="141" t="s">
        <v>197</v>
      </c>
      <c r="C34" s="184" t="s">
        <v>198</v>
      </c>
      <c r="D34" s="290"/>
      <c r="E34" s="262"/>
      <c r="F34" s="362"/>
      <c r="G34" s="201" t="s">
        <v>353</v>
      </c>
      <c r="H34" s="199" t="s">
        <v>354</v>
      </c>
      <c r="I34" s="184" t="s">
        <v>229</v>
      </c>
      <c r="J34" s="202">
        <v>0.5</v>
      </c>
      <c r="K34" s="160" t="s">
        <v>362</v>
      </c>
      <c r="L34" s="184" t="s">
        <v>356</v>
      </c>
      <c r="M34" s="141" t="s">
        <v>363</v>
      </c>
      <c r="N34" s="186">
        <v>1</v>
      </c>
      <c r="O34" s="135">
        <v>0.08</v>
      </c>
      <c r="P34" s="155">
        <v>0.2</v>
      </c>
      <c r="Q34" s="155"/>
      <c r="R34" s="155"/>
      <c r="S34" s="466">
        <f t="shared" ref="S34:S36" si="12">+O34+P34+Q34+R34</f>
        <v>0.28000000000000003</v>
      </c>
      <c r="T34" s="467">
        <f t="shared" si="8"/>
        <v>0.28000000000000003</v>
      </c>
      <c r="U34" s="187">
        <v>46042</v>
      </c>
      <c r="V34" s="187">
        <v>46387</v>
      </c>
      <c r="W34" s="179">
        <v>330</v>
      </c>
      <c r="X34" s="269"/>
      <c r="Y34" s="141" t="s">
        <v>358</v>
      </c>
      <c r="Z34" s="184" t="s">
        <v>332</v>
      </c>
      <c r="AA34" s="184" t="s">
        <v>296</v>
      </c>
      <c r="AB34" s="184" t="s">
        <v>297</v>
      </c>
      <c r="AC34" s="199" t="s">
        <v>343</v>
      </c>
      <c r="AD34" s="285"/>
      <c r="AE34" s="277"/>
      <c r="AF34" s="278"/>
      <c r="AG34" s="278"/>
      <c r="AH34" s="287"/>
      <c r="AI34" s="200">
        <v>532734004</v>
      </c>
      <c r="AJ34" s="154">
        <v>178000001</v>
      </c>
      <c r="AK34" s="328"/>
      <c r="AL34" s="529"/>
      <c r="AM34" s="272"/>
      <c r="AN34" s="272"/>
      <c r="AO34" s="514"/>
      <c r="AP34" s="530"/>
      <c r="AQ34" s="272"/>
      <c r="AR34" s="516"/>
      <c r="AS34" s="272"/>
      <c r="AT34" s="516"/>
      <c r="AU34" s="529"/>
      <c r="AV34" s="531"/>
      <c r="AW34" s="529"/>
      <c r="AX34" s="531"/>
      <c r="AY34" s="331"/>
      <c r="AZ34" s="330"/>
      <c r="BA34" s="331"/>
      <c r="BB34" s="330"/>
      <c r="BC34" s="277"/>
      <c r="BD34" s="330"/>
      <c r="BE34" s="277"/>
      <c r="BF34" s="330"/>
      <c r="BG34" s="278"/>
    </row>
    <row r="35" spans="1:59" ht="65.099999999999994" customHeight="1" x14ac:dyDescent="0.25">
      <c r="A35" s="183" t="s">
        <v>196</v>
      </c>
      <c r="B35" s="141" t="s">
        <v>197</v>
      </c>
      <c r="C35" s="184" t="s">
        <v>198</v>
      </c>
      <c r="D35" s="288">
        <v>15000</v>
      </c>
      <c r="E35" s="262"/>
      <c r="F35" s="362"/>
      <c r="G35" s="201" t="s">
        <v>353</v>
      </c>
      <c r="H35" s="184" t="s">
        <v>364</v>
      </c>
      <c r="I35" s="199" t="s">
        <v>206</v>
      </c>
      <c r="J35" s="203">
        <v>0.5</v>
      </c>
      <c r="K35" s="160" t="s">
        <v>365</v>
      </c>
      <c r="L35" s="184" t="s">
        <v>356</v>
      </c>
      <c r="M35" s="141" t="s">
        <v>366</v>
      </c>
      <c r="N35" s="186">
        <v>1</v>
      </c>
      <c r="O35" s="135">
        <v>0.08</v>
      </c>
      <c r="P35" s="155">
        <v>0.33</v>
      </c>
      <c r="Q35" s="155"/>
      <c r="R35" s="155"/>
      <c r="S35" s="466">
        <f t="shared" si="12"/>
        <v>0.41000000000000003</v>
      </c>
      <c r="T35" s="469">
        <f t="shared" si="8"/>
        <v>0.41000000000000003</v>
      </c>
      <c r="U35" s="187">
        <v>46042</v>
      </c>
      <c r="V35" s="187">
        <v>46387</v>
      </c>
      <c r="W35" s="179">
        <v>330</v>
      </c>
      <c r="X35" s="269"/>
      <c r="Y35" s="141" t="s">
        <v>358</v>
      </c>
      <c r="Z35" s="184" t="s">
        <v>332</v>
      </c>
      <c r="AA35" s="184" t="s">
        <v>296</v>
      </c>
      <c r="AB35" s="184" t="s">
        <v>297</v>
      </c>
      <c r="AC35" s="199" t="s">
        <v>343</v>
      </c>
      <c r="AD35" s="285" t="s">
        <v>468</v>
      </c>
      <c r="AE35" s="277">
        <v>300000000</v>
      </c>
      <c r="AF35" s="278" t="s">
        <v>367</v>
      </c>
      <c r="AG35" s="278"/>
      <c r="AH35" s="287">
        <v>46082</v>
      </c>
      <c r="AI35" s="200">
        <v>200000000</v>
      </c>
      <c r="AJ35" s="154">
        <v>200000000</v>
      </c>
      <c r="AK35" s="328"/>
      <c r="AL35" s="529"/>
      <c r="AM35" s="272"/>
      <c r="AN35" s="272"/>
      <c r="AO35" s="532" t="s">
        <v>368</v>
      </c>
      <c r="AP35" s="530"/>
      <c r="AQ35" s="272"/>
      <c r="AR35" s="516"/>
      <c r="AS35" s="272"/>
      <c r="AT35" s="516"/>
      <c r="AU35" s="529"/>
      <c r="AV35" s="531"/>
      <c r="AW35" s="529"/>
      <c r="AX35" s="531"/>
      <c r="AY35" s="331"/>
      <c r="AZ35" s="330"/>
      <c r="BA35" s="331"/>
      <c r="BB35" s="330"/>
      <c r="BC35" s="277"/>
      <c r="BD35" s="330"/>
      <c r="BE35" s="277"/>
      <c r="BF35" s="330"/>
      <c r="BG35" s="278"/>
    </row>
    <row r="36" spans="1:59" ht="65.099999999999994" customHeight="1" x14ac:dyDescent="0.25">
      <c r="A36" s="183" t="s">
        <v>196</v>
      </c>
      <c r="B36" s="141" t="s">
        <v>197</v>
      </c>
      <c r="C36" s="184" t="s">
        <v>198</v>
      </c>
      <c r="D36" s="290"/>
      <c r="E36" s="263"/>
      <c r="F36" s="363"/>
      <c r="G36" s="201" t="s">
        <v>353</v>
      </c>
      <c r="H36" s="184" t="s">
        <v>364</v>
      </c>
      <c r="I36" s="199" t="s">
        <v>206</v>
      </c>
      <c r="J36" s="203">
        <v>0.5</v>
      </c>
      <c r="K36" s="160" t="s">
        <v>369</v>
      </c>
      <c r="L36" s="184" t="s">
        <v>356</v>
      </c>
      <c r="M36" s="141" t="s">
        <v>370</v>
      </c>
      <c r="N36" s="186">
        <v>1</v>
      </c>
      <c r="O36" s="135">
        <v>0.25</v>
      </c>
      <c r="P36" s="155">
        <v>0.6</v>
      </c>
      <c r="Q36" s="155"/>
      <c r="R36" s="155"/>
      <c r="S36" s="466">
        <f t="shared" si="12"/>
        <v>0.85</v>
      </c>
      <c r="T36" s="467">
        <f t="shared" si="8"/>
        <v>0.85</v>
      </c>
      <c r="U36" s="187">
        <v>46042</v>
      </c>
      <c r="V36" s="187">
        <v>46387</v>
      </c>
      <c r="W36" s="179">
        <v>330</v>
      </c>
      <c r="X36" s="270"/>
      <c r="Y36" s="141" t="s">
        <v>358</v>
      </c>
      <c r="Z36" s="184" t="s">
        <v>332</v>
      </c>
      <c r="AA36" s="184" t="s">
        <v>296</v>
      </c>
      <c r="AB36" s="184" t="s">
        <v>297</v>
      </c>
      <c r="AC36" s="199" t="s">
        <v>343</v>
      </c>
      <c r="AD36" s="285"/>
      <c r="AE36" s="277"/>
      <c r="AF36" s="278"/>
      <c r="AG36" s="278"/>
      <c r="AH36" s="287"/>
      <c r="AI36" s="200">
        <v>100000000</v>
      </c>
      <c r="AJ36" s="154">
        <v>100000000</v>
      </c>
      <c r="AK36" s="329"/>
      <c r="AL36" s="529"/>
      <c r="AM36" s="273"/>
      <c r="AN36" s="273"/>
      <c r="AO36" s="532"/>
      <c r="AP36" s="530"/>
      <c r="AQ36" s="273"/>
      <c r="AR36" s="523"/>
      <c r="AS36" s="273"/>
      <c r="AT36" s="523"/>
      <c r="AU36" s="529"/>
      <c r="AV36" s="531"/>
      <c r="AW36" s="529"/>
      <c r="AX36" s="531"/>
      <c r="AY36" s="331"/>
      <c r="AZ36" s="330" t="s">
        <v>371</v>
      </c>
      <c r="BA36" s="331"/>
      <c r="BB36" s="330"/>
      <c r="BC36" s="277"/>
      <c r="BD36" s="330"/>
      <c r="BE36" s="277"/>
      <c r="BF36" s="330"/>
      <c r="BG36" s="278"/>
    </row>
    <row r="37" spans="1:59" s="169" customFormat="1" ht="65.099999999999994" customHeight="1" x14ac:dyDescent="0.25">
      <c r="A37" s="295" t="s">
        <v>372</v>
      </c>
      <c r="B37" s="295"/>
      <c r="C37" s="295"/>
      <c r="D37" s="295"/>
      <c r="E37" s="295" t="s">
        <v>372</v>
      </c>
      <c r="F37" s="295"/>
      <c r="G37" s="295"/>
      <c r="H37" s="295"/>
      <c r="I37" s="295"/>
      <c r="J37" s="295"/>
      <c r="K37" s="295"/>
      <c r="L37" s="295"/>
      <c r="M37" s="295"/>
      <c r="N37" s="295"/>
      <c r="O37" s="295"/>
      <c r="P37" s="295"/>
      <c r="Q37" s="295"/>
      <c r="R37" s="295"/>
      <c r="S37" s="295"/>
      <c r="T37" s="462">
        <f>AVERAGE(T33:T36)</f>
        <v>0.44750000000000001</v>
      </c>
      <c r="U37" s="163"/>
      <c r="V37" s="163"/>
      <c r="W37" s="163"/>
      <c r="X37" s="163"/>
      <c r="Y37" s="163"/>
      <c r="Z37" s="163"/>
      <c r="AA37" s="164"/>
      <c r="AB37" s="164"/>
      <c r="AC37" s="163"/>
      <c r="AD37" s="163"/>
      <c r="AE37" s="145"/>
      <c r="AF37" s="163"/>
      <c r="AG37" s="163"/>
      <c r="AH37" s="163"/>
      <c r="AI37" s="192">
        <f>SUM(AI33:AI36)</f>
        <v>1032734004</v>
      </c>
      <c r="AJ37" s="146">
        <f>SUM(AJ33:AJ36)</f>
        <v>678000001</v>
      </c>
      <c r="AK37" s="146">
        <f>+AK33</f>
        <v>678000001</v>
      </c>
      <c r="AL37" s="525">
        <f>SUM(AL33:AL36)</f>
        <v>7704000001</v>
      </c>
      <c r="AM37" s="495">
        <f>SUM(AM33:AM36)</f>
        <v>0</v>
      </c>
      <c r="AN37" s="526">
        <f>+AN33</f>
        <v>0</v>
      </c>
      <c r="AO37" s="493"/>
      <c r="AP37" s="527"/>
      <c r="AQ37" s="495">
        <f t="shared" ref="AQ37:AX37" si="13">+AQ33</f>
        <v>428400000</v>
      </c>
      <c r="AR37" s="193">
        <f t="shared" si="13"/>
        <v>0.6318584061477015</v>
      </c>
      <c r="AS37" s="526">
        <f t="shared" si="13"/>
        <v>67300000</v>
      </c>
      <c r="AT37" s="528">
        <f t="shared" si="13"/>
        <v>9.9262536726751421E-2</v>
      </c>
      <c r="AU37" s="525">
        <f t="shared" si="13"/>
        <v>7451025039.3400002</v>
      </c>
      <c r="AV37" s="193">
        <f t="shared" si="13"/>
        <v>0.96716316697466731</v>
      </c>
      <c r="AW37" s="525">
        <f t="shared" si="13"/>
        <v>6454323809.5900002</v>
      </c>
      <c r="AX37" s="193">
        <f t="shared" si="13"/>
        <v>0.83778865638008981</v>
      </c>
      <c r="AY37" s="148">
        <f t="shared" ref="AY37:AZ37" si="14">+AY33</f>
        <v>0</v>
      </c>
      <c r="AZ37" s="193" t="e">
        <f t="shared" si="14"/>
        <v>#DIV/0!</v>
      </c>
      <c r="BA37" s="204">
        <f t="shared" ref="BA37:BF37" si="15">+BA33</f>
        <v>0</v>
      </c>
      <c r="BB37" s="195" t="e">
        <f t="shared" si="15"/>
        <v>#DIV/0!</v>
      </c>
      <c r="BC37" s="192">
        <f t="shared" si="15"/>
        <v>0</v>
      </c>
      <c r="BD37" s="196" t="e">
        <f>+BD33</f>
        <v>#DIV/0!</v>
      </c>
      <c r="BE37" s="148">
        <f t="shared" si="15"/>
        <v>0</v>
      </c>
      <c r="BF37" s="196" t="e">
        <f t="shared" si="15"/>
        <v>#DIV/0!</v>
      </c>
      <c r="BG37" s="163"/>
    </row>
    <row r="38" spans="1:59" ht="65.099999999999994" customHeight="1" x14ac:dyDescent="0.25">
      <c r="A38" s="205" t="s">
        <v>208</v>
      </c>
      <c r="B38" s="141" t="s">
        <v>209</v>
      </c>
      <c r="C38" s="141" t="s">
        <v>457</v>
      </c>
      <c r="D38" s="288">
        <v>0.33</v>
      </c>
      <c r="E38" s="264" t="s">
        <v>373</v>
      </c>
      <c r="F38" s="361">
        <v>2024130010201</v>
      </c>
      <c r="G38" s="206" t="s">
        <v>374</v>
      </c>
      <c r="H38" s="141" t="s">
        <v>375</v>
      </c>
      <c r="I38" s="141" t="s">
        <v>213</v>
      </c>
      <c r="J38" s="185">
        <v>0.5</v>
      </c>
      <c r="K38" s="141" t="s">
        <v>469</v>
      </c>
      <c r="L38" s="141" t="s">
        <v>356</v>
      </c>
      <c r="M38" s="141" t="s">
        <v>381</v>
      </c>
      <c r="N38" s="186">
        <v>1</v>
      </c>
      <c r="O38" s="135">
        <v>0</v>
      </c>
      <c r="P38" s="155">
        <v>0</v>
      </c>
      <c r="Q38" s="155"/>
      <c r="R38" s="155"/>
      <c r="S38" s="466">
        <f>SUM(O38:R38)</f>
        <v>0</v>
      </c>
      <c r="T38" s="470">
        <f t="shared" si="8"/>
        <v>0</v>
      </c>
      <c r="U38" s="187">
        <v>46042</v>
      </c>
      <c r="V38" s="187">
        <v>46387</v>
      </c>
      <c r="W38" s="179">
        <v>330</v>
      </c>
      <c r="X38" s="268">
        <v>129483</v>
      </c>
      <c r="Y38" s="141" t="s">
        <v>377</v>
      </c>
      <c r="Z38" s="141" t="s">
        <v>332</v>
      </c>
      <c r="AA38" s="141" t="s">
        <v>296</v>
      </c>
      <c r="AB38" s="141" t="s">
        <v>297</v>
      </c>
      <c r="AC38" s="155" t="s">
        <v>343</v>
      </c>
      <c r="AD38" s="285" t="s">
        <v>378</v>
      </c>
      <c r="AE38" s="277">
        <v>450000000</v>
      </c>
      <c r="AF38" s="278" t="s">
        <v>345</v>
      </c>
      <c r="AG38" s="278" t="s">
        <v>333</v>
      </c>
      <c r="AH38" s="287">
        <v>46054</v>
      </c>
      <c r="AI38" s="200">
        <v>50000000</v>
      </c>
      <c r="AJ38" s="154">
        <v>0</v>
      </c>
      <c r="AK38" s="327">
        <v>571800000</v>
      </c>
      <c r="AL38" s="533">
        <v>571800000</v>
      </c>
      <c r="AM38" s="277"/>
      <c r="AN38" s="277"/>
      <c r="AO38" s="532" t="s">
        <v>360</v>
      </c>
      <c r="AP38" s="530" t="s">
        <v>379</v>
      </c>
      <c r="AQ38" s="271">
        <v>397800000</v>
      </c>
      <c r="AR38" s="512">
        <f>+AQ38/AK38</f>
        <v>0.69569779643231899</v>
      </c>
      <c r="AS38" s="271">
        <v>89800000</v>
      </c>
      <c r="AT38" s="511">
        <f>+AS38/AK38</f>
        <v>0.15704791885274572</v>
      </c>
      <c r="AU38" s="533">
        <v>397800000</v>
      </c>
      <c r="AV38" s="534">
        <f>+AU38/AL38</f>
        <v>0.69569779643231899</v>
      </c>
      <c r="AW38" s="533">
        <v>265700000</v>
      </c>
      <c r="AX38" s="534">
        <f>+AW38/AL38</f>
        <v>0.46467296257432666</v>
      </c>
      <c r="AY38" s="331"/>
      <c r="AZ38" s="330" t="e">
        <f>+AY38/AM38</f>
        <v>#DIV/0!</v>
      </c>
      <c r="BA38" s="331"/>
      <c r="BB38" s="330" t="e">
        <f>+BA38/AM38</f>
        <v>#DIV/0!</v>
      </c>
      <c r="BC38" s="277"/>
      <c r="BD38" s="330" t="e">
        <f>+BC38/AN38</f>
        <v>#DIV/0!</v>
      </c>
      <c r="BE38" s="277"/>
      <c r="BF38" s="330" t="e">
        <f>+BE38/AN38</f>
        <v>#DIV/0!</v>
      </c>
      <c r="BG38" s="278"/>
    </row>
    <row r="39" spans="1:59" ht="65.099999999999994" customHeight="1" x14ac:dyDescent="0.25">
      <c r="A39" s="205" t="s">
        <v>208</v>
      </c>
      <c r="B39" s="141" t="s">
        <v>209</v>
      </c>
      <c r="C39" s="141" t="s">
        <v>457</v>
      </c>
      <c r="D39" s="289"/>
      <c r="E39" s="265"/>
      <c r="F39" s="362"/>
      <c r="G39" s="206" t="s">
        <v>374</v>
      </c>
      <c r="H39" s="141" t="s">
        <v>375</v>
      </c>
      <c r="I39" s="141" t="s">
        <v>213</v>
      </c>
      <c r="J39" s="185">
        <v>0.5</v>
      </c>
      <c r="K39" s="141" t="s">
        <v>470</v>
      </c>
      <c r="L39" s="141" t="s">
        <v>356</v>
      </c>
      <c r="M39" s="141" t="s">
        <v>380</v>
      </c>
      <c r="N39" s="186">
        <v>1</v>
      </c>
      <c r="O39" s="135">
        <v>0</v>
      </c>
      <c r="P39" s="155">
        <v>0</v>
      </c>
      <c r="Q39" s="155"/>
      <c r="R39" s="155"/>
      <c r="S39" s="466">
        <f t="shared" ref="S39:S44" si="16">SUM(O39:R39)</f>
        <v>0</v>
      </c>
      <c r="T39" s="470">
        <f t="shared" si="8"/>
        <v>0</v>
      </c>
      <c r="U39" s="187">
        <v>46042</v>
      </c>
      <c r="V39" s="187">
        <v>46387</v>
      </c>
      <c r="W39" s="179">
        <v>330</v>
      </c>
      <c r="X39" s="269"/>
      <c r="Y39" s="141" t="s">
        <v>377</v>
      </c>
      <c r="Z39" s="141" t="s">
        <v>332</v>
      </c>
      <c r="AA39" s="141" t="s">
        <v>296</v>
      </c>
      <c r="AB39" s="141" t="s">
        <v>297</v>
      </c>
      <c r="AC39" s="155" t="s">
        <v>343</v>
      </c>
      <c r="AD39" s="285"/>
      <c r="AE39" s="277"/>
      <c r="AF39" s="278"/>
      <c r="AG39" s="278"/>
      <c r="AH39" s="287"/>
      <c r="AI39" s="200">
        <v>50000000</v>
      </c>
      <c r="AJ39" s="154">
        <v>0</v>
      </c>
      <c r="AK39" s="328"/>
      <c r="AL39" s="508"/>
      <c r="AM39" s="277"/>
      <c r="AN39" s="277"/>
      <c r="AO39" s="532"/>
      <c r="AP39" s="530"/>
      <c r="AQ39" s="272"/>
      <c r="AR39" s="516"/>
      <c r="AS39" s="272"/>
      <c r="AT39" s="515"/>
      <c r="AU39" s="508"/>
      <c r="AV39" s="513"/>
      <c r="AW39" s="508"/>
      <c r="AX39" s="513"/>
      <c r="AY39" s="331"/>
      <c r="AZ39" s="330"/>
      <c r="BA39" s="331"/>
      <c r="BB39" s="330"/>
      <c r="BC39" s="277"/>
      <c r="BD39" s="330"/>
      <c r="BE39" s="277"/>
      <c r="BF39" s="330"/>
      <c r="BG39" s="278"/>
    </row>
    <row r="40" spans="1:59" ht="65.099999999999994" customHeight="1" x14ac:dyDescent="0.25">
      <c r="A40" s="205" t="s">
        <v>208</v>
      </c>
      <c r="B40" s="141" t="s">
        <v>209</v>
      </c>
      <c r="C40" s="141" t="s">
        <v>457</v>
      </c>
      <c r="D40" s="289"/>
      <c r="E40" s="265"/>
      <c r="F40" s="362"/>
      <c r="G40" s="206" t="s">
        <v>374</v>
      </c>
      <c r="H40" s="141" t="s">
        <v>375</v>
      </c>
      <c r="I40" s="141" t="s">
        <v>213</v>
      </c>
      <c r="J40" s="185">
        <v>0.5</v>
      </c>
      <c r="K40" s="141" t="s">
        <v>471</v>
      </c>
      <c r="L40" s="141" t="s">
        <v>356</v>
      </c>
      <c r="M40" s="141" t="s">
        <v>376</v>
      </c>
      <c r="N40" s="186">
        <v>1</v>
      </c>
      <c r="O40" s="135">
        <v>0</v>
      </c>
      <c r="P40" s="155">
        <v>0</v>
      </c>
      <c r="Q40" s="155"/>
      <c r="R40" s="155"/>
      <c r="S40" s="466">
        <f t="shared" si="16"/>
        <v>0</v>
      </c>
      <c r="T40" s="470">
        <f t="shared" si="8"/>
        <v>0</v>
      </c>
      <c r="U40" s="187">
        <v>46042</v>
      </c>
      <c r="V40" s="187">
        <v>46387</v>
      </c>
      <c r="W40" s="179">
        <v>330</v>
      </c>
      <c r="X40" s="269"/>
      <c r="Y40" s="141" t="s">
        <v>377</v>
      </c>
      <c r="Z40" s="141" t="s">
        <v>332</v>
      </c>
      <c r="AA40" s="141" t="s">
        <v>296</v>
      </c>
      <c r="AB40" s="141" t="s">
        <v>297</v>
      </c>
      <c r="AC40" s="155" t="s">
        <v>343</v>
      </c>
      <c r="AD40" s="285"/>
      <c r="AE40" s="277"/>
      <c r="AF40" s="278"/>
      <c r="AG40" s="278"/>
      <c r="AH40" s="287"/>
      <c r="AI40" s="200">
        <v>0</v>
      </c>
      <c r="AJ40" s="154">
        <v>0</v>
      </c>
      <c r="AK40" s="328"/>
      <c r="AL40" s="508"/>
      <c r="AM40" s="277"/>
      <c r="AN40" s="277"/>
      <c r="AO40" s="532"/>
      <c r="AP40" s="530"/>
      <c r="AQ40" s="272"/>
      <c r="AR40" s="516"/>
      <c r="AS40" s="272"/>
      <c r="AT40" s="515"/>
      <c r="AU40" s="508"/>
      <c r="AV40" s="513"/>
      <c r="AW40" s="508"/>
      <c r="AX40" s="513"/>
      <c r="AY40" s="331"/>
      <c r="AZ40" s="330"/>
      <c r="BA40" s="331"/>
      <c r="BB40" s="330"/>
      <c r="BC40" s="277"/>
      <c r="BD40" s="330"/>
      <c r="BE40" s="277"/>
      <c r="BF40" s="330"/>
      <c r="BG40" s="278"/>
    </row>
    <row r="41" spans="1:59" ht="65.099999999999994" customHeight="1" x14ac:dyDescent="0.25">
      <c r="A41" s="205" t="s">
        <v>208</v>
      </c>
      <c r="B41" s="141" t="s">
        <v>209</v>
      </c>
      <c r="C41" s="141" t="s">
        <v>457</v>
      </c>
      <c r="D41" s="289"/>
      <c r="E41" s="265"/>
      <c r="F41" s="362"/>
      <c r="G41" s="206" t="s">
        <v>374</v>
      </c>
      <c r="H41" s="141" t="s">
        <v>375</v>
      </c>
      <c r="I41" s="141" t="s">
        <v>213</v>
      </c>
      <c r="J41" s="185">
        <v>0.5</v>
      </c>
      <c r="K41" s="141" t="s">
        <v>472</v>
      </c>
      <c r="L41" s="141" t="s">
        <v>356</v>
      </c>
      <c r="M41" s="141" t="s">
        <v>476</v>
      </c>
      <c r="N41" s="186">
        <v>1</v>
      </c>
      <c r="O41" s="135">
        <v>0.25</v>
      </c>
      <c r="P41" s="155">
        <v>0.5</v>
      </c>
      <c r="Q41" s="155"/>
      <c r="R41" s="155"/>
      <c r="S41" s="466">
        <f t="shared" si="16"/>
        <v>0.75</v>
      </c>
      <c r="T41" s="470">
        <f t="shared" si="8"/>
        <v>0.75</v>
      </c>
      <c r="U41" s="187">
        <v>46042</v>
      </c>
      <c r="V41" s="187">
        <v>46387</v>
      </c>
      <c r="W41" s="179">
        <v>330</v>
      </c>
      <c r="X41" s="269"/>
      <c r="Y41" s="141" t="s">
        <v>377</v>
      </c>
      <c r="Z41" s="141" t="s">
        <v>332</v>
      </c>
      <c r="AA41" s="141" t="s">
        <v>296</v>
      </c>
      <c r="AB41" s="141" t="s">
        <v>297</v>
      </c>
      <c r="AC41" s="155" t="s">
        <v>343</v>
      </c>
      <c r="AD41" s="285"/>
      <c r="AE41" s="277"/>
      <c r="AF41" s="278"/>
      <c r="AG41" s="278"/>
      <c r="AH41" s="287"/>
      <c r="AI41" s="200">
        <v>100000000</v>
      </c>
      <c r="AJ41" s="154">
        <v>71800000</v>
      </c>
      <c r="AK41" s="328"/>
      <c r="AL41" s="508"/>
      <c r="AM41" s="277"/>
      <c r="AN41" s="277"/>
      <c r="AO41" s="532"/>
      <c r="AP41" s="530"/>
      <c r="AQ41" s="272"/>
      <c r="AR41" s="516"/>
      <c r="AS41" s="272"/>
      <c r="AT41" s="515"/>
      <c r="AU41" s="508"/>
      <c r="AV41" s="513"/>
      <c r="AW41" s="508"/>
      <c r="AX41" s="513"/>
      <c r="AY41" s="331"/>
      <c r="AZ41" s="330"/>
      <c r="BA41" s="331"/>
      <c r="BB41" s="330"/>
      <c r="BC41" s="277"/>
      <c r="BD41" s="330"/>
      <c r="BE41" s="277"/>
      <c r="BF41" s="330"/>
      <c r="BG41" s="278"/>
    </row>
    <row r="42" spans="1:59" ht="65.099999999999994" customHeight="1" x14ac:dyDescent="0.25">
      <c r="A42" s="205" t="s">
        <v>208</v>
      </c>
      <c r="B42" s="141" t="s">
        <v>209</v>
      </c>
      <c r="C42" s="141" t="s">
        <v>457</v>
      </c>
      <c r="D42" s="290"/>
      <c r="E42" s="265"/>
      <c r="F42" s="362"/>
      <c r="G42" s="206" t="s">
        <v>374</v>
      </c>
      <c r="H42" s="141" t="s">
        <v>375</v>
      </c>
      <c r="I42" s="141" t="s">
        <v>213</v>
      </c>
      <c r="J42" s="185">
        <v>0.5</v>
      </c>
      <c r="K42" s="141" t="s">
        <v>473</v>
      </c>
      <c r="L42" s="141" t="s">
        <v>356</v>
      </c>
      <c r="M42" s="141" t="s">
        <v>386</v>
      </c>
      <c r="N42" s="186">
        <v>20</v>
      </c>
      <c r="O42" s="135">
        <v>49</v>
      </c>
      <c r="P42" s="155">
        <v>2</v>
      </c>
      <c r="Q42" s="155"/>
      <c r="R42" s="155"/>
      <c r="S42" s="466">
        <f t="shared" si="16"/>
        <v>51</v>
      </c>
      <c r="T42" s="470">
        <f t="shared" si="8"/>
        <v>1</v>
      </c>
      <c r="U42" s="187">
        <v>46042</v>
      </c>
      <c r="V42" s="187">
        <v>46387</v>
      </c>
      <c r="W42" s="179">
        <v>330</v>
      </c>
      <c r="X42" s="269"/>
      <c r="Y42" s="141" t="s">
        <v>377</v>
      </c>
      <c r="Z42" s="141" t="s">
        <v>332</v>
      </c>
      <c r="AA42" s="141" t="s">
        <v>296</v>
      </c>
      <c r="AB42" s="141" t="s">
        <v>297</v>
      </c>
      <c r="AC42" s="155" t="s">
        <v>343</v>
      </c>
      <c r="AD42" s="285" t="s">
        <v>477</v>
      </c>
      <c r="AE42" s="277">
        <v>200000000</v>
      </c>
      <c r="AF42" s="278"/>
      <c r="AG42" s="278"/>
      <c r="AH42" s="287">
        <v>46082</v>
      </c>
      <c r="AI42" s="200">
        <v>200000000</v>
      </c>
      <c r="AJ42" s="154">
        <v>200000000</v>
      </c>
      <c r="AK42" s="328"/>
      <c r="AL42" s="508"/>
      <c r="AM42" s="277"/>
      <c r="AN42" s="277"/>
      <c r="AO42" s="532"/>
      <c r="AP42" s="530"/>
      <c r="AQ42" s="272"/>
      <c r="AR42" s="516"/>
      <c r="AS42" s="272"/>
      <c r="AT42" s="515"/>
      <c r="AU42" s="508"/>
      <c r="AV42" s="513"/>
      <c r="AW42" s="508"/>
      <c r="AX42" s="513"/>
      <c r="AY42" s="331"/>
      <c r="AZ42" s="330"/>
      <c r="BA42" s="331"/>
      <c r="BB42" s="330"/>
      <c r="BC42" s="277"/>
      <c r="BD42" s="330"/>
      <c r="BE42" s="277"/>
      <c r="BF42" s="330"/>
      <c r="BG42" s="278"/>
    </row>
    <row r="43" spans="1:59" ht="65.099999999999994" customHeight="1" x14ac:dyDescent="0.25">
      <c r="A43" s="205" t="s">
        <v>208</v>
      </c>
      <c r="B43" s="141" t="s">
        <v>209</v>
      </c>
      <c r="C43" s="141" t="s">
        <v>457</v>
      </c>
      <c r="D43" s="288" t="s">
        <v>155</v>
      </c>
      <c r="E43" s="265"/>
      <c r="F43" s="362"/>
      <c r="G43" s="206" t="s">
        <v>374</v>
      </c>
      <c r="H43" s="141" t="s">
        <v>382</v>
      </c>
      <c r="I43" s="141" t="s">
        <v>216</v>
      </c>
      <c r="J43" s="185">
        <v>0.5</v>
      </c>
      <c r="K43" s="141" t="s">
        <v>474</v>
      </c>
      <c r="L43" s="141" t="s">
        <v>356</v>
      </c>
      <c r="M43" s="141" t="s">
        <v>384</v>
      </c>
      <c r="N43" s="186">
        <v>2</v>
      </c>
      <c r="O43" s="135">
        <v>1</v>
      </c>
      <c r="P43" s="155">
        <v>4</v>
      </c>
      <c r="Q43" s="155"/>
      <c r="R43" s="155"/>
      <c r="S43" s="466">
        <f t="shared" si="16"/>
        <v>5</v>
      </c>
      <c r="T43" s="470">
        <f t="shared" si="8"/>
        <v>1</v>
      </c>
      <c r="U43" s="187">
        <v>46042</v>
      </c>
      <c r="V43" s="187">
        <v>46387</v>
      </c>
      <c r="W43" s="179">
        <v>330</v>
      </c>
      <c r="X43" s="269"/>
      <c r="Y43" s="141" t="s">
        <v>377</v>
      </c>
      <c r="Z43" s="141" t="s">
        <v>332</v>
      </c>
      <c r="AA43" s="141" t="s">
        <v>296</v>
      </c>
      <c r="AB43" s="141" t="s">
        <v>297</v>
      </c>
      <c r="AC43" s="155" t="s">
        <v>343</v>
      </c>
      <c r="AD43" s="285"/>
      <c r="AE43" s="277"/>
      <c r="AF43" s="278"/>
      <c r="AG43" s="278"/>
      <c r="AH43" s="287"/>
      <c r="AI43" s="200">
        <v>150000000</v>
      </c>
      <c r="AJ43" s="154">
        <v>2500000</v>
      </c>
      <c r="AK43" s="328"/>
      <c r="AL43" s="508"/>
      <c r="AM43" s="277"/>
      <c r="AN43" s="277"/>
      <c r="AO43" s="532"/>
      <c r="AP43" s="530"/>
      <c r="AQ43" s="272"/>
      <c r="AR43" s="516"/>
      <c r="AS43" s="272"/>
      <c r="AT43" s="515"/>
      <c r="AU43" s="508"/>
      <c r="AV43" s="513"/>
      <c r="AW43" s="508"/>
      <c r="AX43" s="513"/>
      <c r="AY43" s="331"/>
      <c r="AZ43" s="330"/>
      <c r="BA43" s="331"/>
      <c r="BB43" s="330"/>
      <c r="BC43" s="277"/>
      <c r="BD43" s="330"/>
      <c r="BE43" s="277"/>
      <c r="BF43" s="330"/>
      <c r="BG43" s="278"/>
    </row>
    <row r="44" spans="1:59" ht="65.099999999999994" customHeight="1" x14ac:dyDescent="0.25">
      <c r="A44" s="205" t="s">
        <v>208</v>
      </c>
      <c r="B44" s="141" t="s">
        <v>209</v>
      </c>
      <c r="C44" s="141" t="s">
        <v>457</v>
      </c>
      <c r="D44" s="290"/>
      <c r="E44" s="266"/>
      <c r="F44" s="363"/>
      <c r="G44" s="206" t="s">
        <v>374</v>
      </c>
      <c r="H44" s="141" t="s">
        <v>382</v>
      </c>
      <c r="I44" s="141" t="s">
        <v>216</v>
      </c>
      <c r="J44" s="185">
        <v>0.5</v>
      </c>
      <c r="K44" s="141" t="s">
        <v>475</v>
      </c>
      <c r="L44" s="141" t="s">
        <v>356</v>
      </c>
      <c r="M44" s="141" t="s">
        <v>383</v>
      </c>
      <c r="N44" s="207">
        <v>1</v>
      </c>
      <c r="O44" s="135">
        <v>0.25</v>
      </c>
      <c r="P44" s="155">
        <v>0.35</v>
      </c>
      <c r="Q44" s="155"/>
      <c r="R44" s="155"/>
      <c r="S44" s="466">
        <f t="shared" si="16"/>
        <v>0.6</v>
      </c>
      <c r="T44" s="470">
        <f t="shared" si="8"/>
        <v>0.6</v>
      </c>
      <c r="U44" s="187">
        <v>46042</v>
      </c>
      <c r="V44" s="187">
        <v>46387</v>
      </c>
      <c r="W44" s="179">
        <v>330</v>
      </c>
      <c r="X44" s="270"/>
      <c r="Y44" s="141" t="s">
        <v>377</v>
      </c>
      <c r="Z44" s="141" t="s">
        <v>332</v>
      </c>
      <c r="AA44" s="141" t="s">
        <v>296</v>
      </c>
      <c r="AB44" s="141" t="s">
        <v>297</v>
      </c>
      <c r="AC44" s="155" t="s">
        <v>343</v>
      </c>
      <c r="AD44" s="141" t="s">
        <v>404</v>
      </c>
      <c r="AE44" s="277">
        <v>200000000</v>
      </c>
      <c r="AF44" s="155"/>
      <c r="AG44" s="278"/>
      <c r="AH44" s="208">
        <v>45717</v>
      </c>
      <c r="AI44" s="200">
        <v>300000000</v>
      </c>
      <c r="AJ44" s="154">
        <v>297500000</v>
      </c>
      <c r="AK44" s="329"/>
      <c r="AL44" s="519"/>
      <c r="AM44" s="277"/>
      <c r="AN44" s="277"/>
      <c r="AO44" s="532"/>
      <c r="AP44" s="530"/>
      <c r="AQ44" s="273"/>
      <c r="AR44" s="523"/>
      <c r="AS44" s="273"/>
      <c r="AT44" s="522"/>
      <c r="AU44" s="519"/>
      <c r="AV44" s="524"/>
      <c r="AW44" s="519"/>
      <c r="AX44" s="524"/>
      <c r="AY44" s="331"/>
      <c r="AZ44" s="330"/>
      <c r="BA44" s="331"/>
      <c r="BB44" s="330"/>
      <c r="BC44" s="277"/>
      <c r="BD44" s="330"/>
      <c r="BE44" s="277"/>
      <c r="BF44" s="330"/>
      <c r="BG44" s="278"/>
    </row>
    <row r="45" spans="1:59" s="169" customFormat="1" ht="65.099999999999994" customHeight="1" x14ac:dyDescent="0.25">
      <c r="A45" s="295" t="s">
        <v>569</v>
      </c>
      <c r="B45" s="295"/>
      <c r="C45" s="295"/>
      <c r="D45" s="295"/>
      <c r="E45" s="295" t="s">
        <v>387</v>
      </c>
      <c r="F45" s="295"/>
      <c r="G45" s="295"/>
      <c r="H45" s="295"/>
      <c r="I45" s="295"/>
      <c r="J45" s="295"/>
      <c r="K45" s="295"/>
      <c r="L45" s="295"/>
      <c r="M45" s="295"/>
      <c r="N45" s="295"/>
      <c r="O45" s="295"/>
      <c r="P45" s="295"/>
      <c r="Q45" s="295"/>
      <c r="R45" s="295"/>
      <c r="S45" s="295"/>
      <c r="T45" s="462">
        <f>AVERAGE(T38:T44)</f>
        <v>0.47857142857142859</v>
      </c>
      <c r="U45" s="163"/>
      <c r="V45" s="163"/>
      <c r="W45" s="163"/>
      <c r="X45" s="163"/>
      <c r="Y45" s="163"/>
      <c r="Z45" s="163"/>
      <c r="AA45" s="164"/>
      <c r="AB45" s="164"/>
      <c r="AC45" s="163"/>
      <c r="AD45" s="163"/>
      <c r="AE45" s="277"/>
      <c r="AF45" s="163"/>
      <c r="AG45" s="163"/>
      <c r="AH45" s="163"/>
      <c r="AI45" s="192">
        <f>SUM(AI38:AI44)</f>
        <v>850000000</v>
      </c>
      <c r="AJ45" s="146">
        <f>SUM(AJ38:AJ44)</f>
        <v>571800000</v>
      </c>
      <c r="AK45" s="146">
        <f>+AK38</f>
        <v>571800000</v>
      </c>
      <c r="AL45" s="525">
        <f t="shared" ref="AL45:AM45" si="17">SUM(AL38:AL44)</f>
        <v>571800000</v>
      </c>
      <c r="AM45" s="495">
        <f t="shared" si="17"/>
        <v>0</v>
      </c>
      <c r="AN45" s="526">
        <f>+AN38</f>
        <v>0</v>
      </c>
      <c r="AO45" s="493"/>
      <c r="AP45" s="527"/>
      <c r="AQ45" s="495">
        <f>SUM(AQ38:AQ44)</f>
        <v>397800000</v>
      </c>
      <c r="AR45" s="193">
        <f>+AR38</f>
        <v>0.69569779643231899</v>
      </c>
      <c r="AS45" s="526">
        <f>+AS38</f>
        <v>89800000</v>
      </c>
      <c r="AT45" s="193">
        <f>+AT38</f>
        <v>0.15704791885274572</v>
      </c>
      <c r="AU45" s="525">
        <f t="shared" ref="AU45:BB45" si="18">+AU38</f>
        <v>397800000</v>
      </c>
      <c r="AV45" s="193">
        <f t="shared" si="18"/>
        <v>0.69569779643231899</v>
      </c>
      <c r="AW45" s="525">
        <f t="shared" si="18"/>
        <v>265700000</v>
      </c>
      <c r="AX45" s="193">
        <f t="shared" si="18"/>
        <v>0.46467296257432666</v>
      </c>
      <c r="AY45" s="204">
        <f t="shared" si="18"/>
        <v>0</v>
      </c>
      <c r="AZ45" s="209" t="e">
        <f t="shared" si="18"/>
        <v>#DIV/0!</v>
      </c>
      <c r="BA45" s="204">
        <f t="shared" si="18"/>
        <v>0</v>
      </c>
      <c r="BB45" s="195" t="e">
        <f t="shared" si="18"/>
        <v>#DIV/0!</v>
      </c>
      <c r="BC45" s="192">
        <f>+BC38</f>
        <v>0</v>
      </c>
      <c r="BD45" s="196" t="e">
        <f>+BD38</f>
        <v>#DIV/0!</v>
      </c>
      <c r="BE45" s="192">
        <f>+BE38</f>
        <v>0</v>
      </c>
      <c r="BF45" s="196" t="e">
        <f>+BF38</f>
        <v>#DIV/0!</v>
      </c>
      <c r="BG45" s="163"/>
    </row>
    <row r="46" spans="1:59" ht="65.099999999999994" customHeight="1" x14ac:dyDescent="0.25">
      <c r="A46" s="205" t="s">
        <v>219</v>
      </c>
      <c r="B46" s="141" t="s">
        <v>220</v>
      </c>
      <c r="C46" s="141" t="s">
        <v>221</v>
      </c>
      <c r="D46" s="210">
        <v>0.23</v>
      </c>
      <c r="E46" s="141" t="s">
        <v>388</v>
      </c>
      <c r="F46" s="361">
        <v>2024130010189</v>
      </c>
      <c r="G46" s="206" t="s">
        <v>389</v>
      </c>
      <c r="H46" s="141" t="s">
        <v>390</v>
      </c>
      <c r="I46" s="141" t="s">
        <v>226</v>
      </c>
      <c r="J46" s="185">
        <v>0.25</v>
      </c>
      <c r="K46" s="141" t="s">
        <v>479</v>
      </c>
      <c r="L46" s="141" t="s">
        <v>356</v>
      </c>
      <c r="M46" s="141" t="s">
        <v>391</v>
      </c>
      <c r="N46" s="211">
        <v>1</v>
      </c>
      <c r="O46" s="135">
        <v>0</v>
      </c>
      <c r="P46" s="155">
        <v>0.3</v>
      </c>
      <c r="Q46" s="155"/>
      <c r="R46" s="155"/>
      <c r="S46" s="471">
        <f>SUM(O46:R46)</f>
        <v>0.3</v>
      </c>
      <c r="T46" s="470">
        <f t="shared" si="8"/>
        <v>0.3</v>
      </c>
      <c r="U46" s="187">
        <v>46042</v>
      </c>
      <c r="V46" s="187">
        <v>46387</v>
      </c>
      <c r="W46" s="179">
        <v>330</v>
      </c>
      <c r="X46" s="268">
        <v>40336</v>
      </c>
      <c r="Y46" s="155" t="s">
        <v>358</v>
      </c>
      <c r="Z46" s="141" t="s">
        <v>332</v>
      </c>
      <c r="AA46" s="141" t="s">
        <v>296</v>
      </c>
      <c r="AB46" s="141" t="s">
        <v>297</v>
      </c>
      <c r="AC46" s="155" t="s">
        <v>343</v>
      </c>
      <c r="AD46" s="285" t="s">
        <v>392</v>
      </c>
      <c r="AE46" s="271">
        <v>1200000000</v>
      </c>
      <c r="AF46" s="155" t="s">
        <v>345</v>
      </c>
      <c r="AG46" s="278" t="s">
        <v>333</v>
      </c>
      <c r="AH46" s="212">
        <v>46054</v>
      </c>
      <c r="AI46" s="200">
        <v>100000000</v>
      </c>
      <c r="AJ46" s="154">
        <v>100000000</v>
      </c>
      <c r="AK46" s="327">
        <v>2039247476.45</v>
      </c>
      <c r="AL46" s="529">
        <v>2039247476.45</v>
      </c>
      <c r="AM46" s="277"/>
      <c r="AN46" s="277"/>
      <c r="AO46" s="532" t="s">
        <v>400</v>
      </c>
      <c r="AP46" s="532" t="s">
        <v>393</v>
      </c>
      <c r="AQ46" s="274">
        <v>931800000</v>
      </c>
      <c r="AR46" s="483">
        <f>+AQ46/AK46</f>
        <v>0.45693326129406964</v>
      </c>
      <c r="AS46" s="274">
        <v>221900000</v>
      </c>
      <c r="AT46" s="483">
        <f>+AS46/AK46</f>
        <v>0.1088146497973321</v>
      </c>
      <c r="AU46" s="529">
        <v>1499247476.45</v>
      </c>
      <c r="AV46" s="531">
        <f>+AU46/AL46</f>
        <v>0.7351964358244284</v>
      </c>
      <c r="AW46" s="529">
        <v>615300000</v>
      </c>
      <c r="AX46" s="531">
        <f>+AW46/AL46</f>
        <v>0.30172895006894296</v>
      </c>
      <c r="AY46" s="334"/>
      <c r="AZ46" s="335" t="e">
        <f>+AY46/AM46</f>
        <v>#DIV/0!</v>
      </c>
      <c r="BA46" s="334"/>
      <c r="BB46" s="335" t="e">
        <f>+BA46/AM46</f>
        <v>#DIV/0!</v>
      </c>
      <c r="BC46" s="336"/>
      <c r="BD46" s="335" t="e">
        <f>+BC46/AN46</f>
        <v>#DIV/0!</v>
      </c>
      <c r="BE46" s="336"/>
      <c r="BF46" s="335" t="e">
        <f>+BE46/AN46</f>
        <v>#DIV/0!</v>
      </c>
      <c r="BG46" s="285"/>
    </row>
    <row r="47" spans="1:59" ht="65.099999999999994" customHeight="1" x14ac:dyDescent="0.25">
      <c r="A47" s="205" t="s">
        <v>219</v>
      </c>
      <c r="B47" s="141" t="s">
        <v>220</v>
      </c>
      <c r="C47" s="141" t="s">
        <v>221</v>
      </c>
      <c r="D47" s="288">
        <v>3</v>
      </c>
      <c r="E47" s="141" t="s">
        <v>388</v>
      </c>
      <c r="F47" s="362"/>
      <c r="G47" s="206" t="s">
        <v>389</v>
      </c>
      <c r="H47" s="141" t="s">
        <v>390</v>
      </c>
      <c r="I47" s="141" t="s">
        <v>226</v>
      </c>
      <c r="J47" s="185">
        <v>0.25</v>
      </c>
      <c r="K47" s="141" t="s">
        <v>480</v>
      </c>
      <c r="L47" s="141" t="s">
        <v>356</v>
      </c>
      <c r="M47" s="141" t="s">
        <v>394</v>
      </c>
      <c r="N47" s="211">
        <v>1</v>
      </c>
      <c r="O47" s="135">
        <v>0</v>
      </c>
      <c r="P47" s="155">
        <v>0</v>
      </c>
      <c r="Q47" s="155"/>
      <c r="R47" s="155"/>
      <c r="S47" s="471">
        <f t="shared" ref="S47:S54" si="19">SUM(O47:R47)</f>
        <v>0</v>
      </c>
      <c r="T47" s="470">
        <f t="shared" si="8"/>
        <v>0</v>
      </c>
      <c r="U47" s="187">
        <v>46042</v>
      </c>
      <c r="V47" s="187">
        <v>46387</v>
      </c>
      <c r="W47" s="179">
        <v>330</v>
      </c>
      <c r="X47" s="269"/>
      <c r="Y47" s="155" t="s">
        <v>358</v>
      </c>
      <c r="Z47" s="141" t="s">
        <v>332</v>
      </c>
      <c r="AA47" s="141" t="s">
        <v>296</v>
      </c>
      <c r="AB47" s="141" t="s">
        <v>297</v>
      </c>
      <c r="AC47" s="155" t="s">
        <v>343</v>
      </c>
      <c r="AD47" s="285"/>
      <c r="AE47" s="273"/>
      <c r="AF47" s="155" t="s">
        <v>345</v>
      </c>
      <c r="AG47" s="278"/>
      <c r="AH47" s="212">
        <v>46055</v>
      </c>
      <c r="AI47" s="200">
        <v>50000000</v>
      </c>
      <c r="AJ47" s="154">
        <v>50000000</v>
      </c>
      <c r="AK47" s="328"/>
      <c r="AL47" s="529"/>
      <c r="AM47" s="277"/>
      <c r="AN47" s="277"/>
      <c r="AO47" s="532"/>
      <c r="AP47" s="532"/>
      <c r="AQ47" s="275"/>
      <c r="AR47" s="487"/>
      <c r="AS47" s="275"/>
      <c r="AT47" s="487"/>
      <c r="AU47" s="529"/>
      <c r="AV47" s="531"/>
      <c r="AW47" s="529"/>
      <c r="AX47" s="531"/>
      <c r="AY47" s="334"/>
      <c r="AZ47" s="335"/>
      <c r="BA47" s="334"/>
      <c r="BB47" s="335"/>
      <c r="BC47" s="336"/>
      <c r="BD47" s="335"/>
      <c r="BE47" s="336"/>
      <c r="BF47" s="335"/>
      <c r="BG47" s="285"/>
    </row>
    <row r="48" spans="1:59" ht="65.099999999999994" customHeight="1" x14ac:dyDescent="0.25">
      <c r="A48" s="205" t="s">
        <v>219</v>
      </c>
      <c r="B48" s="141" t="s">
        <v>220</v>
      </c>
      <c r="C48" s="141" t="s">
        <v>221</v>
      </c>
      <c r="D48" s="290"/>
      <c r="E48" s="141" t="s">
        <v>388</v>
      </c>
      <c r="F48" s="362"/>
      <c r="G48" s="206" t="s">
        <v>389</v>
      </c>
      <c r="H48" s="141" t="s">
        <v>390</v>
      </c>
      <c r="I48" s="141" t="s">
        <v>226</v>
      </c>
      <c r="J48" s="185">
        <v>0.25</v>
      </c>
      <c r="K48" s="141" t="s">
        <v>481</v>
      </c>
      <c r="L48" s="141" t="s">
        <v>356</v>
      </c>
      <c r="M48" s="141" t="s">
        <v>395</v>
      </c>
      <c r="N48" s="211">
        <v>1</v>
      </c>
      <c r="O48" s="135">
        <v>0.13</v>
      </c>
      <c r="P48" s="155">
        <v>0.87</v>
      </c>
      <c r="Q48" s="155"/>
      <c r="R48" s="155"/>
      <c r="S48" s="471">
        <f t="shared" si="19"/>
        <v>1</v>
      </c>
      <c r="T48" s="470">
        <f t="shared" si="8"/>
        <v>1</v>
      </c>
      <c r="U48" s="187">
        <v>46042</v>
      </c>
      <c r="V48" s="187">
        <v>46387</v>
      </c>
      <c r="W48" s="179">
        <v>330</v>
      </c>
      <c r="X48" s="269"/>
      <c r="Y48" s="155" t="s">
        <v>358</v>
      </c>
      <c r="Z48" s="141" t="s">
        <v>332</v>
      </c>
      <c r="AA48" s="141" t="s">
        <v>296</v>
      </c>
      <c r="AB48" s="141" t="s">
        <v>297</v>
      </c>
      <c r="AC48" s="155" t="s">
        <v>343</v>
      </c>
      <c r="AD48" s="213" t="s">
        <v>396</v>
      </c>
      <c r="AE48" s="214">
        <v>200000000</v>
      </c>
      <c r="AF48" s="155" t="s">
        <v>345</v>
      </c>
      <c r="AG48" s="278"/>
      <c r="AH48" s="208">
        <v>46082</v>
      </c>
      <c r="AI48" s="200">
        <v>1460000000</v>
      </c>
      <c r="AJ48" s="154">
        <v>1460000000</v>
      </c>
      <c r="AK48" s="328"/>
      <c r="AL48" s="529"/>
      <c r="AM48" s="277"/>
      <c r="AN48" s="277"/>
      <c r="AO48" s="532"/>
      <c r="AP48" s="532"/>
      <c r="AQ48" s="275"/>
      <c r="AR48" s="487"/>
      <c r="AS48" s="275"/>
      <c r="AT48" s="487"/>
      <c r="AU48" s="529"/>
      <c r="AV48" s="531"/>
      <c r="AW48" s="529"/>
      <c r="AX48" s="531"/>
      <c r="AY48" s="334"/>
      <c r="AZ48" s="335"/>
      <c r="BA48" s="334"/>
      <c r="BB48" s="335"/>
      <c r="BC48" s="336"/>
      <c r="BD48" s="335"/>
      <c r="BE48" s="336"/>
      <c r="BF48" s="335"/>
      <c r="BG48" s="285"/>
    </row>
    <row r="49" spans="1:59" ht="65.099999999999994" customHeight="1" x14ac:dyDescent="0.25">
      <c r="A49" s="205" t="s">
        <v>219</v>
      </c>
      <c r="B49" s="141" t="s">
        <v>220</v>
      </c>
      <c r="C49" s="141" t="s">
        <v>221</v>
      </c>
      <c r="D49" s="358">
        <v>0.5</v>
      </c>
      <c r="E49" s="141" t="s">
        <v>388</v>
      </c>
      <c r="F49" s="362"/>
      <c r="G49" s="206" t="s">
        <v>389</v>
      </c>
      <c r="H49" s="141" t="s">
        <v>397</v>
      </c>
      <c r="I49" s="155" t="s">
        <v>229</v>
      </c>
      <c r="J49" s="185">
        <v>0.25</v>
      </c>
      <c r="K49" s="141" t="s">
        <v>482</v>
      </c>
      <c r="L49" s="141" t="s">
        <v>356</v>
      </c>
      <c r="M49" s="141" t="s">
        <v>398</v>
      </c>
      <c r="N49" s="211">
        <v>1</v>
      </c>
      <c r="O49" s="135">
        <v>0</v>
      </c>
      <c r="P49" s="155">
        <v>0</v>
      </c>
      <c r="Q49" s="155"/>
      <c r="R49" s="155"/>
      <c r="S49" s="471">
        <f t="shared" si="19"/>
        <v>0</v>
      </c>
      <c r="T49" s="470">
        <f t="shared" si="8"/>
        <v>0</v>
      </c>
      <c r="U49" s="187">
        <v>46042</v>
      </c>
      <c r="V49" s="187">
        <v>46387</v>
      </c>
      <c r="W49" s="179">
        <v>330</v>
      </c>
      <c r="X49" s="269"/>
      <c r="Y49" s="155" t="s">
        <v>358</v>
      </c>
      <c r="Z49" s="141" t="s">
        <v>332</v>
      </c>
      <c r="AA49" s="141" t="s">
        <v>296</v>
      </c>
      <c r="AB49" s="141" t="s">
        <v>297</v>
      </c>
      <c r="AC49" s="155" t="s">
        <v>343</v>
      </c>
      <c r="AD49" s="213" t="s">
        <v>402</v>
      </c>
      <c r="AE49" s="214">
        <v>120000000</v>
      </c>
      <c r="AF49" s="141" t="s">
        <v>399</v>
      </c>
      <c r="AG49" s="278"/>
      <c r="AH49" s="208">
        <v>46082</v>
      </c>
      <c r="AI49" s="200">
        <v>50000000</v>
      </c>
      <c r="AJ49" s="154">
        <v>29247476.449999999</v>
      </c>
      <c r="AK49" s="328"/>
      <c r="AL49" s="529"/>
      <c r="AM49" s="277"/>
      <c r="AN49" s="277"/>
      <c r="AO49" s="532"/>
      <c r="AP49" s="532"/>
      <c r="AQ49" s="275"/>
      <c r="AR49" s="487"/>
      <c r="AS49" s="275"/>
      <c r="AT49" s="487"/>
      <c r="AU49" s="529"/>
      <c r="AV49" s="531"/>
      <c r="AW49" s="529"/>
      <c r="AX49" s="531"/>
      <c r="AY49" s="334"/>
      <c r="AZ49" s="335"/>
      <c r="BA49" s="334"/>
      <c r="BB49" s="335"/>
      <c r="BC49" s="336"/>
      <c r="BD49" s="335"/>
      <c r="BE49" s="336"/>
      <c r="BF49" s="335"/>
      <c r="BG49" s="285"/>
    </row>
    <row r="50" spans="1:59" ht="65.099999999999994" customHeight="1" x14ac:dyDescent="0.25">
      <c r="A50" s="205" t="s">
        <v>219</v>
      </c>
      <c r="B50" s="141" t="s">
        <v>220</v>
      </c>
      <c r="C50" s="141" t="s">
        <v>221</v>
      </c>
      <c r="D50" s="359"/>
      <c r="E50" s="141" t="s">
        <v>388</v>
      </c>
      <c r="F50" s="362"/>
      <c r="G50" s="206" t="s">
        <v>389</v>
      </c>
      <c r="H50" s="141" t="s">
        <v>397</v>
      </c>
      <c r="I50" s="155" t="s">
        <v>229</v>
      </c>
      <c r="J50" s="185">
        <v>0.25</v>
      </c>
      <c r="K50" s="141" t="s">
        <v>483</v>
      </c>
      <c r="L50" s="141" t="s">
        <v>356</v>
      </c>
      <c r="M50" s="141" t="s">
        <v>401</v>
      </c>
      <c r="N50" s="211">
        <v>1</v>
      </c>
      <c r="O50" s="135">
        <v>0</v>
      </c>
      <c r="P50" s="155">
        <v>0</v>
      </c>
      <c r="Q50" s="155"/>
      <c r="R50" s="155"/>
      <c r="S50" s="471">
        <f t="shared" si="19"/>
        <v>0</v>
      </c>
      <c r="T50" s="470">
        <f t="shared" si="8"/>
        <v>0</v>
      </c>
      <c r="U50" s="187">
        <v>46042</v>
      </c>
      <c r="V50" s="187">
        <v>46387</v>
      </c>
      <c r="W50" s="179">
        <v>330</v>
      </c>
      <c r="X50" s="269"/>
      <c r="Y50" s="155" t="s">
        <v>358</v>
      </c>
      <c r="Z50" s="141" t="s">
        <v>332</v>
      </c>
      <c r="AA50" s="141" t="s">
        <v>296</v>
      </c>
      <c r="AB50" s="141" t="s">
        <v>297</v>
      </c>
      <c r="AC50" s="155" t="s">
        <v>343</v>
      </c>
      <c r="AD50" s="213" t="s">
        <v>407</v>
      </c>
      <c r="AE50" s="214">
        <v>150000000</v>
      </c>
      <c r="AF50" s="141" t="s">
        <v>399</v>
      </c>
      <c r="AG50" s="278"/>
      <c r="AH50" s="208">
        <v>46082</v>
      </c>
      <c r="AI50" s="200">
        <v>60000000</v>
      </c>
      <c r="AJ50" s="154">
        <v>20000000</v>
      </c>
      <c r="AK50" s="328"/>
      <c r="AL50" s="529"/>
      <c r="AM50" s="277"/>
      <c r="AN50" s="277"/>
      <c r="AO50" s="530" t="s">
        <v>360</v>
      </c>
      <c r="AP50" s="532"/>
      <c r="AQ50" s="275"/>
      <c r="AR50" s="487"/>
      <c r="AS50" s="275"/>
      <c r="AT50" s="487"/>
      <c r="AU50" s="529"/>
      <c r="AV50" s="531"/>
      <c r="AW50" s="529"/>
      <c r="AX50" s="531"/>
      <c r="AY50" s="334"/>
      <c r="AZ50" s="335"/>
      <c r="BA50" s="334"/>
      <c r="BB50" s="335"/>
      <c r="BC50" s="336"/>
      <c r="BD50" s="335"/>
      <c r="BE50" s="336"/>
      <c r="BF50" s="335"/>
      <c r="BG50" s="285"/>
    </row>
    <row r="51" spans="1:59" ht="65.099999999999994" customHeight="1" x14ac:dyDescent="0.25">
      <c r="A51" s="205" t="s">
        <v>219</v>
      </c>
      <c r="B51" s="141" t="s">
        <v>220</v>
      </c>
      <c r="C51" s="141" t="s">
        <v>221</v>
      </c>
      <c r="D51" s="359"/>
      <c r="E51" s="141" t="s">
        <v>388</v>
      </c>
      <c r="F51" s="362"/>
      <c r="G51" s="206" t="s">
        <v>389</v>
      </c>
      <c r="H51" s="141" t="s">
        <v>397</v>
      </c>
      <c r="I51" s="155" t="s">
        <v>229</v>
      </c>
      <c r="J51" s="185">
        <v>0.25</v>
      </c>
      <c r="K51" s="141" t="s">
        <v>484</v>
      </c>
      <c r="L51" s="141" t="s">
        <v>356</v>
      </c>
      <c r="M51" s="141" t="s">
        <v>403</v>
      </c>
      <c r="N51" s="211">
        <v>1</v>
      </c>
      <c r="O51" s="135">
        <v>0</v>
      </c>
      <c r="P51" s="155">
        <v>0</v>
      </c>
      <c r="Q51" s="155"/>
      <c r="R51" s="155"/>
      <c r="S51" s="471">
        <f t="shared" si="19"/>
        <v>0</v>
      </c>
      <c r="T51" s="470">
        <f t="shared" si="8"/>
        <v>0</v>
      </c>
      <c r="U51" s="187">
        <v>46042</v>
      </c>
      <c r="V51" s="187">
        <v>46387</v>
      </c>
      <c r="W51" s="179">
        <v>330</v>
      </c>
      <c r="X51" s="269"/>
      <c r="Y51" s="155" t="s">
        <v>358</v>
      </c>
      <c r="Z51" s="141" t="s">
        <v>332</v>
      </c>
      <c r="AA51" s="141" t="s">
        <v>296</v>
      </c>
      <c r="AB51" s="141" t="s">
        <v>297</v>
      </c>
      <c r="AC51" s="155" t="s">
        <v>343</v>
      </c>
      <c r="AD51" s="213" t="s">
        <v>488</v>
      </c>
      <c r="AE51" s="214">
        <v>120000000</v>
      </c>
      <c r="AF51" s="141" t="s">
        <v>399</v>
      </c>
      <c r="AG51" s="278"/>
      <c r="AH51" s="208">
        <v>46082</v>
      </c>
      <c r="AI51" s="200">
        <v>80000000</v>
      </c>
      <c r="AJ51" s="154">
        <v>80000000</v>
      </c>
      <c r="AK51" s="328"/>
      <c r="AL51" s="529"/>
      <c r="AM51" s="277"/>
      <c r="AN51" s="277"/>
      <c r="AO51" s="530"/>
      <c r="AP51" s="532"/>
      <c r="AQ51" s="275"/>
      <c r="AR51" s="487"/>
      <c r="AS51" s="275"/>
      <c r="AT51" s="487"/>
      <c r="AU51" s="529"/>
      <c r="AV51" s="531"/>
      <c r="AW51" s="529"/>
      <c r="AX51" s="531"/>
      <c r="AY51" s="334"/>
      <c r="AZ51" s="335"/>
      <c r="BA51" s="334"/>
      <c r="BB51" s="335"/>
      <c r="BC51" s="336"/>
      <c r="BD51" s="335"/>
      <c r="BE51" s="336"/>
      <c r="BF51" s="335"/>
      <c r="BG51" s="285"/>
    </row>
    <row r="52" spans="1:59" ht="65.099999999999994" customHeight="1" x14ac:dyDescent="0.25">
      <c r="A52" s="205" t="s">
        <v>219</v>
      </c>
      <c r="B52" s="141" t="s">
        <v>220</v>
      </c>
      <c r="C52" s="141" t="s">
        <v>221</v>
      </c>
      <c r="D52" s="359"/>
      <c r="E52" s="141" t="s">
        <v>388</v>
      </c>
      <c r="F52" s="362"/>
      <c r="G52" s="206" t="s">
        <v>389</v>
      </c>
      <c r="H52" s="141" t="s">
        <v>405</v>
      </c>
      <c r="I52" s="141" t="s">
        <v>213</v>
      </c>
      <c r="J52" s="185">
        <v>0.25</v>
      </c>
      <c r="K52" s="141" t="s">
        <v>485</v>
      </c>
      <c r="L52" s="141" t="s">
        <v>356</v>
      </c>
      <c r="M52" s="141" t="s">
        <v>406</v>
      </c>
      <c r="N52" s="211">
        <v>1</v>
      </c>
      <c r="O52" s="135">
        <v>0</v>
      </c>
      <c r="P52" s="155">
        <v>0</v>
      </c>
      <c r="Q52" s="155"/>
      <c r="R52" s="155"/>
      <c r="S52" s="471">
        <f t="shared" si="19"/>
        <v>0</v>
      </c>
      <c r="T52" s="470">
        <f t="shared" si="8"/>
        <v>0</v>
      </c>
      <c r="U52" s="187">
        <v>46042</v>
      </c>
      <c r="V52" s="187">
        <v>46387</v>
      </c>
      <c r="W52" s="179">
        <v>330</v>
      </c>
      <c r="X52" s="269"/>
      <c r="Y52" s="155" t="s">
        <v>358</v>
      </c>
      <c r="Z52" s="141" t="s">
        <v>332</v>
      </c>
      <c r="AA52" s="141" t="s">
        <v>296</v>
      </c>
      <c r="AB52" s="141" t="s">
        <v>297</v>
      </c>
      <c r="AC52" s="155" t="s">
        <v>343</v>
      </c>
      <c r="AD52" s="213" t="s">
        <v>385</v>
      </c>
      <c r="AE52" s="214">
        <v>120000000</v>
      </c>
      <c r="AF52" s="155" t="s">
        <v>399</v>
      </c>
      <c r="AG52" s="278"/>
      <c r="AH52" s="208">
        <v>46082</v>
      </c>
      <c r="AI52" s="200">
        <v>220000000</v>
      </c>
      <c r="AJ52" s="154">
        <v>220000000</v>
      </c>
      <c r="AK52" s="328"/>
      <c r="AL52" s="529"/>
      <c r="AM52" s="277"/>
      <c r="AN52" s="277"/>
      <c r="AO52" s="530"/>
      <c r="AP52" s="532"/>
      <c r="AQ52" s="275"/>
      <c r="AR52" s="487"/>
      <c r="AS52" s="275"/>
      <c r="AT52" s="487"/>
      <c r="AU52" s="529"/>
      <c r="AV52" s="531"/>
      <c r="AW52" s="529"/>
      <c r="AX52" s="531"/>
      <c r="AY52" s="334"/>
      <c r="AZ52" s="335"/>
      <c r="BA52" s="334"/>
      <c r="BB52" s="335"/>
      <c r="BC52" s="336"/>
      <c r="BD52" s="335"/>
      <c r="BE52" s="336"/>
      <c r="BF52" s="335"/>
      <c r="BG52" s="285"/>
    </row>
    <row r="53" spans="1:59" ht="65.099999999999994" customHeight="1" x14ac:dyDescent="0.25">
      <c r="A53" s="205" t="s">
        <v>219</v>
      </c>
      <c r="B53" s="141" t="s">
        <v>220</v>
      </c>
      <c r="C53" s="141" t="s">
        <v>221</v>
      </c>
      <c r="D53" s="359"/>
      <c r="E53" s="141" t="s">
        <v>388</v>
      </c>
      <c r="F53" s="362"/>
      <c r="G53" s="206" t="s">
        <v>389</v>
      </c>
      <c r="H53" s="141" t="s">
        <v>405</v>
      </c>
      <c r="I53" s="141" t="s">
        <v>213</v>
      </c>
      <c r="J53" s="185">
        <v>0.25</v>
      </c>
      <c r="K53" s="141" t="s">
        <v>486</v>
      </c>
      <c r="L53" s="141" t="s">
        <v>356</v>
      </c>
      <c r="M53" s="141" t="s">
        <v>408</v>
      </c>
      <c r="N53" s="211">
        <v>1</v>
      </c>
      <c r="O53" s="135">
        <v>0</v>
      </c>
      <c r="P53" s="155">
        <v>0</v>
      </c>
      <c r="Q53" s="155"/>
      <c r="R53" s="155"/>
      <c r="S53" s="471">
        <f t="shared" si="19"/>
        <v>0</v>
      </c>
      <c r="T53" s="470">
        <f t="shared" si="8"/>
        <v>0</v>
      </c>
      <c r="U53" s="187">
        <v>46042</v>
      </c>
      <c r="V53" s="187">
        <v>46387</v>
      </c>
      <c r="W53" s="179">
        <v>330</v>
      </c>
      <c r="X53" s="269"/>
      <c r="Y53" s="155" t="s">
        <v>358</v>
      </c>
      <c r="Z53" s="141" t="s">
        <v>332</v>
      </c>
      <c r="AA53" s="141" t="s">
        <v>296</v>
      </c>
      <c r="AB53" s="141" t="s">
        <v>297</v>
      </c>
      <c r="AC53" s="155" t="s">
        <v>343</v>
      </c>
      <c r="AD53" s="213" t="s">
        <v>489</v>
      </c>
      <c r="AE53" s="214">
        <v>70000000</v>
      </c>
      <c r="AF53" s="155" t="s">
        <v>399</v>
      </c>
      <c r="AG53" s="278"/>
      <c r="AH53" s="208">
        <v>46082</v>
      </c>
      <c r="AI53" s="200">
        <v>80000000</v>
      </c>
      <c r="AJ53" s="154">
        <v>80000000</v>
      </c>
      <c r="AK53" s="328"/>
      <c r="AL53" s="529"/>
      <c r="AM53" s="277"/>
      <c r="AN53" s="277"/>
      <c r="AO53" s="530"/>
      <c r="AP53" s="532"/>
      <c r="AQ53" s="275"/>
      <c r="AR53" s="487"/>
      <c r="AS53" s="275"/>
      <c r="AT53" s="487"/>
      <c r="AU53" s="529"/>
      <c r="AV53" s="531"/>
      <c r="AW53" s="529"/>
      <c r="AX53" s="531"/>
      <c r="AY53" s="334"/>
      <c r="AZ53" s="335"/>
      <c r="BA53" s="334"/>
      <c r="BB53" s="335"/>
      <c r="BC53" s="336"/>
      <c r="BD53" s="335"/>
      <c r="BE53" s="336"/>
      <c r="BF53" s="335"/>
      <c r="BG53" s="285"/>
    </row>
    <row r="54" spans="1:59" ht="65.099999999999994" customHeight="1" x14ac:dyDescent="0.25">
      <c r="A54" s="205" t="s">
        <v>219</v>
      </c>
      <c r="B54" s="141" t="s">
        <v>220</v>
      </c>
      <c r="C54" s="141" t="s">
        <v>221</v>
      </c>
      <c r="D54" s="360"/>
      <c r="E54" s="141" t="s">
        <v>388</v>
      </c>
      <c r="F54" s="363"/>
      <c r="G54" s="206" t="s">
        <v>389</v>
      </c>
      <c r="H54" s="141" t="s">
        <v>405</v>
      </c>
      <c r="I54" s="141" t="s">
        <v>213</v>
      </c>
      <c r="J54" s="185">
        <v>0.25</v>
      </c>
      <c r="K54" s="141" t="s">
        <v>487</v>
      </c>
      <c r="L54" s="141" t="s">
        <v>356</v>
      </c>
      <c r="M54" s="141" t="s">
        <v>410</v>
      </c>
      <c r="N54" s="211">
        <v>1</v>
      </c>
      <c r="O54" s="135">
        <v>0</v>
      </c>
      <c r="P54" s="155">
        <v>0</v>
      </c>
      <c r="Q54" s="155"/>
      <c r="R54" s="155"/>
      <c r="S54" s="471">
        <f t="shared" si="19"/>
        <v>0</v>
      </c>
      <c r="T54" s="470">
        <f t="shared" si="8"/>
        <v>0</v>
      </c>
      <c r="U54" s="187">
        <v>46042</v>
      </c>
      <c r="V54" s="187">
        <v>46387</v>
      </c>
      <c r="W54" s="179">
        <v>330</v>
      </c>
      <c r="X54" s="270"/>
      <c r="Y54" s="155" t="s">
        <v>358</v>
      </c>
      <c r="Z54" s="141" t="s">
        <v>332</v>
      </c>
      <c r="AA54" s="141" t="s">
        <v>296</v>
      </c>
      <c r="AB54" s="141" t="s">
        <v>297</v>
      </c>
      <c r="AC54" s="155" t="s">
        <v>343</v>
      </c>
      <c r="AD54" s="213" t="s">
        <v>490</v>
      </c>
      <c r="AE54" s="214">
        <v>120000000</v>
      </c>
      <c r="AF54" s="155" t="s">
        <v>399</v>
      </c>
      <c r="AG54" s="278"/>
      <c r="AH54" s="208">
        <v>46082</v>
      </c>
      <c r="AI54" s="200">
        <v>0</v>
      </c>
      <c r="AJ54" s="154">
        <v>0</v>
      </c>
      <c r="AK54" s="329"/>
      <c r="AL54" s="529"/>
      <c r="AM54" s="277"/>
      <c r="AN54" s="277"/>
      <c r="AO54" s="530"/>
      <c r="AP54" s="532"/>
      <c r="AQ54" s="276"/>
      <c r="AR54" s="491"/>
      <c r="AS54" s="276"/>
      <c r="AT54" s="491"/>
      <c r="AU54" s="529"/>
      <c r="AV54" s="531"/>
      <c r="AW54" s="529"/>
      <c r="AX54" s="531"/>
      <c r="AY54" s="334"/>
      <c r="AZ54" s="335"/>
      <c r="BA54" s="334"/>
      <c r="BB54" s="335"/>
      <c r="BC54" s="336"/>
      <c r="BD54" s="335"/>
      <c r="BE54" s="336"/>
      <c r="BF54" s="335"/>
      <c r="BG54" s="285"/>
    </row>
    <row r="55" spans="1:59" s="169" customFormat="1" ht="65.099999999999994" customHeight="1" x14ac:dyDescent="0.25">
      <c r="A55" s="295" t="s">
        <v>570</v>
      </c>
      <c r="B55" s="295"/>
      <c r="C55" s="295"/>
      <c r="D55" s="295"/>
      <c r="E55" s="295" t="s">
        <v>411</v>
      </c>
      <c r="F55" s="295"/>
      <c r="G55" s="295"/>
      <c r="H55" s="295"/>
      <c r="I55" s="295"/>
      <c r="J55" s="295"/>
      <c r="K55" s="295"/>
      <c r="L55" s="295"/>
      <c r="M55" s="295"/>
      <c r="N55" s="295"/>
      <c r="O55" s="295"/>
      <c r="P55" s="295"/>
      <c r="Q55" s="295"/>
      <c r="R55" s="295"/>
      <c r="S55" s="295"/>
      <c r="T55" s="462">
        <f>AVERAGE(T46:T54)</f>
        <v>0.14444444444444446</v>
      </c>
      <c r="U55" s="163"/>
      <c r="V55" s="163"/>
      <c r="W55" s="163"/>
      <c r="X55" s="163"/>
      <c r="Y55" s="163"/>
      <c r="Z55" s="163"/>
      <c r="AA55" s="164"/>
      <c r="AB55" s="164"/>
      <c r="AC55" s="163"/>
      <c r="AD55" s="163"/>
      <c r="AE55" s="145"/>
      <c r="AF55" s="163"/>
      <c r="AG55" s="163"/>
      <c r="AH55" s="163"/>
      <c r="AI55" s="192">
        <f>SUM(AI46:AI54)</f>
        <v>2100000000</v>
      </c>
      <c r="AJ55" s="146">
        <f>SUM(AJ46:AJ54)</f>
        <v>2039247476.45</v>
      </c>
      <c r="AK55" s="146">
        <f>+AK46</f>
        <v>2039247476.45</v>
      </c>
      <c r="AL55" s="495">
        <f t="shared" ref="AL55:AM55" si="20">SUM(AL46:AL54)</f>
        <v>2039247476.45</v>
      </c>
      <c r="AM55" s="495">
        <f t="shared" si="20"/>
        <v>0</v>
      </c>
      <c r="AN55" s="526">
        <f>+AN46</f>
        <v>0</v>
      </c>
      <c r="AO55" s="493"/>
      <c r="AP55" s="527"/>
      <c r="AQ55" s="495">
        <f>+AQ46</f>
        <v>931800000</v>
      </c>
      <c r="AR55" s="193">
        <f>+AR46</f>
        <v>0.45693326129406964</v>
      </c>
      <c r="AS55" s="495">
        <f>+AS46</f>
        <v>221900000</v>
      </c>
      <c r="AT55" s="193">
        <f>+AT46</f>
        <v>0.1088146497973321</v>
      </c>
      <c r="AU55" s="495">
        <f t="shared" ref="AU55:BB55" si="21">+AU46</f>
        <v>1499247476.45</v>
      </c>
      <c r="AV55" s="193">
        <f t="shared" si="21"/>
        <v>0.7351964358244284</v>
      </c>
      <c r="AW55" s="495">
        <f t="shared" si="21"/>
        <v>615300000</v>
      </c>
      <c r="AX55" s="193">
        <f t="shared" si="21"/>
        <v>0.30172895006894296</v>
      </c>
      <c r="AY55" s="204">
        <f t="shared" si="21"/>
        <v>0</v>
      </c>
      <c r="AZ55" s="209" t="e">
        <f t="shared" si="21"/>
        <v>#DIV/0!</v>
      </c>
      <c r="BA55" s="204">
        <f t="shared" si="21"/>
        <v>0</v>
      </c>
      <c r="BB55" s="195" t="e">
        <f t="shared" si="21"/>
        <v>#DIV/0!</v>
      </c>
      <c r="BC55" s="192">
        <f>+BC46</f>
        <v>0</v>
      </c>
      <c r="BD55" s="196" t="e">
        <f>+BD46</f>
        <v>#DIV/0!</v>
      </c>
      <c r="BE55" s="148">
        <f>+BE46</f>
        <v>0</v>
      </c>
      <c r="BF55" s="196" t="e">
        <f>+BF46</f>
        <v>#DIV/0!</v>
      </c>
      <c r="BG55" s="163"/>
    </row>
    <row r="56" spans="1:59" ht="65.099999999999994" customHeight="1" x14ac:dyDescent="0.25">
      <c r="A56" s="141" t="s">
        <v>233</v>
      </c>
      <c r="B56" s="141" t="s">
        <v>234</v>
      </c>
      <c r="C56" s="141" t="s">
        <v>235</v>
      </c>
      <c r="D56" s="288">
        <v>1.7</v>
      </c>
      <c r="E56" s="264" t="s">
        <v>412</v>
      </c>
      <c r="F56" s="361">
        <v>2024130010211</v>
      </c>
      <c r="G56" s="206" t="s">
        <v>413</v>
      </c>
      <c r="H56" s="141" t="s">
        <v>414</v>
      </c>
      <c r="I56" s="141" t="s">
        <v>185</v>
      </c>
      <c r="J56" s="185">
        <v>0.5</v>
      </c>
      <c r="K56" s="215" t="s">
        <v>491</v>
      </c>
      <c r="L56" s="141" t="s">
        <v>340</v>
      </c>
      <c r="M56" s="141" t="s">
        <v>497</v>
      </c>
      <c r="N56" s="186">
        <v>1</v>
      </c>
      <c r="O56" s="216">
        <v>0</v>
      </c>
      <c r="P56" s="155">
        <v>0</v>
      </c>
      <c r="Q56" s="155"/>
      <c r="R56" s="155"/>
      <c r="S56" s="466">
        <f>SUM(O56:R56)</f>
        <v>0</v>
      </c>
      <c r="T56" s="470">
        <f t="shared" si="8"/>
        <v>0</v>
      </c>
      <c r="U56" s="217">
        <v>46042</v>
      </c>
      <c r="V56" s="217">
        <v>46387</v>
      </c>
      <c r="W56" s="218">
        <v>330</v>
      </c>
      <c r="X56" s="268">
        <v>40337</v>
      </c>
      <c r="Y56" s="155" t="s">
        <v>503</v>
      </c>
      <c r="Z56" s="141" t="s">
        <v>332</v>
      </c>
      <c r="AA56" s="141" t="s">
        <v>296</v>
      </c>
      <c r="AB56" s="141" t="s">
        <v>297</v>
      </c>
      <c r="AC56" s="155" t="s">
        <v>343</v>
      </c>
      <c r="AD56" s="285" t="s">
        <v>415</v>
      </c>
      <c r="AE56" s="277">
        <v>950000000</v>
      </c>
      <c r="AF56" s="278" t="s">
        <v>345</v>
      </c>
      <c r="AG56" s="155" t="s">
        <v>333</v>
      </c>
      <c r="AH56" s="287">
        <v>46054</v>
      </c>
      <c r="AI56" s="181">
        <v>100000000</v>
      </c>
      <c r="AJ56" s="182">
        <v>100000000</v>
      </c>
      <c r="AK56" s="364">
        <v>1176600000</v>
      </c>
      <c r="AL56" s="529">
        <v>1176600000</v>
      </c>
      <c r="AM56" s="277"/>
      <c r="AN56" s="277"/>
      <c r="AO56" s="532" t="s">
        <v>360</v>
      </c>
      <c r="AP56" s="530" t="s">
        <v>416</v>
      </c>
      <c r="AQ56" s="271">
        <v>726400000</v>
      </c>
      <c r="AR56" s="512">
        <f>+AQ56/AK56</f>
        <v>0.61737208907020225</v>
      </c>
      <c r="AS56" s="271">
        <v>180700000</v>
      </c>
      <c r="AT56" s="512">
        <f>+AS56/AK56</f>
        <v>0.15357810640829508</v>
      </c>
      <c r="AU56" s="529">
        <v>726400000</v>
      </c>
      <c r="AV56" s="531">
        <f>+AU56/AL56</f>
        <v>0.61737208907020225</v>
      </c>
      <c r="AW56" s="529">
        <v>503700000</v>
      </c>
      <c r="AX56" s="531">
        <f>+AW56/AL56</f>
        <v>0.4280979092299847</v>
      </c>
      <c r="AY56" s="331"/>
      <c r="AZ56" s="330" t="e">
        <f>+AY56/AM56</f>
        <v>#DIV/0!</v>
      </c>
      <c r="BA56" s="331"/>
      <c r="BB56" s="330" t="e">
        <f>+BA56/AM56</f>
        <v>#DIV/0!</v>
      </c>
      <c r="BC56" s="277"/>
      <c r="BD56" s="330" t="e">
        <f>+BC56/AN56</f>
        <v>#DIV/0!</v>
      </c>
      <c r="BE56" s="277"/>
      <c r="BF56" s="330" t="e">
        <f>+BE56/AN56</f>
        <v>#DIV/0!</v>
      </c>
      <c r="BG56" s="278"/>
    </row>
    <row r="57" spans="1:59" ht="65.099999999999994" customHeight="1" x14ac:dyDescent="0.25">
      <c r="A57" s="141" t="s">
        <v>233</v>
      </c>
      <c r="B57" s="141" t="s">
        <v>234</v>
      </c>
      <c r="C57" s="141" t="s">
        <v>235</v>
      </c>
      <c r="D57" s="289"/>
      <c r="E57" s="265"/>
      <c r="F57" s="362"/>
      <c r="G57" s="206" t="s">
        <v>413</v>
      </c>
      <c r="H57" s="141" t="s">
        <v>414</v>
      </c>
      <c r="I57" s="141" t="s">
        <v>185</v>
      </c>
      <c r="J57" s="185">
        <v>0.5</v>
      </c>
      <c r="K57" s="215" t="s">
        <v>492</v>
      </c>
      <c r="L57" s="141" t="s">
        <v>340</v>
      </c>
      <c r="M57" s="141" t="s">
        <v>498</v>
      </c>
      <c r="N57" s="186">
        <v>1</v>
      </c>
      <c r="O57" s="216">
        <v>0</v>
      </c>
      <c r="P57" s="155">
        <v>0</v>
      </c>
      <c r="Q57" s="155"/>
      <c r="R57" s="155"/>
      <c r="S57" s="466">
        <f t="shared" ref="S57:S61" si="22">SUM(O57:R57)</f>
        <v>0</v>
      </c>
      <c r="T57" s="470">
        <f t="shared" si="8"/>
        <v>0</v>
      </c>
      <c r="U57" s="217">
        <v>46042</v>
      </c>
      <c r="V57" s="217">
        <v>46387</v>
      </c>
      <c r="W57" s="218">
        <v>330</v>
      </c>
      <c r="X57" s="269"/>
      <c r="Y57" s="155" t="s">
        <v>503</v>
      </c>
      <c r="Z57" s="141" t="s">
        <v>332</v>
      </c>
      <c r="AA57" s="141" t="s">
        <v>296</v>
      </c>
      <c r="AB57" s="141" t="s">
        <v>297</v>
      </c>
      <c r="AC57" s="155" t="s">
        <v>343</v>
      </c>
      <c r="AD57" s="285"/>
      <c r="AE57" s="277"/>
      <c r="AF57" s="278"/>
      <c r="AG57" s="155" t="s">
        <v>333</v>
      </c>
      <c r="AH57" s="287"/>
      <c r="AI57" s="181">
        <v>100000000</v>
      </c>
      <c r="AJ57" s="182">
        <v>100000000</v>
      </c>
      <c r="AK57" s="365"/>
      <c r="AL57" s="529"/>
      <c r="AM57" s="277"/>
      <c r="AN57" s="277"/>
      <c r="AO57" s="532"/>
      <c r="AP57" s="530"/>
      <c r="AQ57" s="272"/>
      <c r="AR57" s="516"/>
      <c r="AS57" s="272"/>
      <c r="AT57" s="516"/>
      <c r="AU57" s="529"/>
      <c r="AV57" s="531"/>
      <c r="AW57" s="529"/>
      <c r="AX57" s="531"/>
      <c r="AY57" s="331"/>
      <c r="AZ57" s="330"/>
      <c r="BA57" s="331"/>
      <c r="BB57" s="330"/>
      <c r="BC57" s="277"/>
      <c r="BD57" s="330"/>
      <c r="BE57" s="277"/>
      <c r="BF57" s="330"/>
      <c r="BG57" s="278"/>
    </row>
    <row r="58" spans="1:59" ht="65.099999999999994" customHeight="1" x14ac:dyDescent="0.25">
      <c r="A58" s="141" t="s">
        <v>233</v>
      </c>
      <c r="B58" s="141" t="s">
        <v>234</v>
      </c>
      <c r="C58" s="141" t="s">
        <v>235</v>
      </c>
      <c r="D58" s="290"/>
      <c r="E58" s="265"/>
      <c r="F58" s="362"/>
      <c r="G58" s="206" t="s">
        <v>413</v>
      </c>
      <c r="H58" s="141" t="s">
        <v>414</v>
      </c>
      <c r="I58" s="141" t="s">
        <v>185</v>
      </c>
      <c r="J58" s="185">
        <v>0.5</v>
      </c>
      <c r="K58" s="215" t="s">
        <v>493</v>
      </c>
      <c r="L58" s="141" t="s">
        <v>340</v>
      </c>
      <c r="M58" s="141" t="s">
        <v>499</v>
      </c>
      <c r="N58" s="186">
        <v>1</v>
      </c>
      <c r="O58" s="216">
        <v>0.7</v>
      </c>
      <c r="P58" s="155">
        <v>0</v>
      </c>
      <c r="Q58" s="155"/>
      <c r="R58" s="155"/>
      <c r="S58" s="466">
        <f t="shared" si="22"/>
        <v>0.7</v>
      </c>
      <c r="T58" s="470">
        <f t="shared" si="8"/>
        <v>0.7</v>
      </c>
      <c r="U58" s="217">
        <v>46042</v>
      </c>
      <c r="V58" s="217">
        <v>46387</v>
      </c>
      <c r="W58" s="218">
        <v>330</v>
      </c>
      <c r="X58" s="269"/>
      <c r="Y58" s="155" t="s">
        <v>503</v>
      </c>
      <c r="Z58" s="141" t="s">
        <v>332</v>
      </c>
      <c r="AA58" s="141" t="s">
        <v>296</v>
      </c>
      <c r="AB58" s="141" t="s">
        <v>297</v>
      </c>
      <c r="AC58" s="155" t="s">
        <v>343</v>
      </c>
      <c r="AD58" s="285" t="s">
        <v>504</v>
      </c>
      <c r="AE58" s="277">
        <v>425000000</v>
      </c>
      <c r="AF58" s="278" t="s">
        <v>345</v>
      </c>
      <c r="AG58" s="155" t="s">
        <v>333</v>
      </c>
      <c r="AH58" s="287">
        <v>46082</v>
      </c>
      <c r="AI58" s="181">
        <v>600000000</v>
      </c>
      <c r="AJ58" s="182">
        <v>176600000</v>
      </c>
      <c r="AK58" s="365"/>
      <c r="AL58" s="529"/>
      <c r="AM58" s="277"/>
      <c r="AN58" s="277"/>
      <c r="AO58" s="532"/>
      <c r="AP58" s="530"/>
      <c r="AQ58" s="272"/>
      <c r="AR58" s="516"/>
      <c r="AS58" s="272"/>
      <c r="AT58" s="516"/>
      <c r="AU58" s="529"/>
      <c r="AV58" s="531"/>
      <c r="AW58" s="529"/>
      <c r="AX58" s="531"/>
      <c r="AY58" s="331"/>
      <c r="AZ58" s="330"/>
      <c r="BA58" s="331"/>
      <c r="BB58" s="330"/>
      <c r="BC58" s="277"/>
      <c r="BD58" s="330"/>
      <c r="BE58" s="277"/>
      <c r="BF58" s="330"/>
      <c r="BG58" s="278"/>
    </row>
    <row r="59" spans="1:59" ht="65.099999999999994" customHeight="1" x14ac:dyDescent="0.25">
      <c r="A59" s="141" t="s">
        <v>233</v>
      </c>
      <c r="B59" s="141" t="s">
        <v>234</v>
      </c>
      <c r="C59" s="141" t="s">
        <v>235</v>
      </c>
      <c r="D59" s="288">
        <v>1</v>
      </c>
      <c r="E59" s="265"/>
      <c r="F59" s="362"/>
      <c r="G59" s="206" t="s">
        <v>413</v>
      </c>
      <c r="H59" s="141" t="s">
        <v>417</v>
      </c>
      <c r="I59" s="141" t="s">
        <v>192</v>
      </c>
      <c r="J59" s="185">
        <v>0.5</v>
      </c>
      <c r="K59" s="215" t="s">
        <v>494</v>
      </c>
      <c r="L59" s="141" t="s">
        <v>340</v>
      </c>
      <c r="M59" s="141" t="s">
        <v>500</v>
      </c>
      <c r="N59" s="186">
        <v>1</v>
      </c>
      <c r="O59" s="216">
        <v>0</v>
      </c>
      <c r="P59" s="155">
        <v>1</v>
      </c>
      <c r="Q59" s="155"/>
      <c r="R59" s="155"/>
      <c r="S59" s="466">
        <f t="shared" si="22"/>
        <v>1</v>
      </c>
      <c r="T59" s="470">
        <f t="shared" si="8"/>
        <v>1</v>
      </c>
      <c r="U59" s="217">
        <v>46042</v>
      </c>
      <c r="V59" s="217">
        <v>46387</v>
      </c>
      <c r="W59" s="218">
        <v>330</v>
      </c>
      <c r="X59" s="269"/>
      <c r="Y59" s="155" t="s">
        <v>503</v>
      </c>
      <c r="Z59" s="141" t="s">
        <v>332</v>
      </c>
      <c r="AA59" s="141" t="s">
        <v>296</v>
      </c>
      <c r="AB59" s="141" t="s">
        <v>297</v>
      </c>
      <c r="AC59" s="155" t="s">
        <v>343</v>
      </c>
      <c r="AD59" s="285"/>
      <c r="AE59" s="277"/>
      <c r="AF59" s="278"/>
      <c r="AG59" s="155" t="s">
        <v>333</v>
      </c>
      <c r="AH59" s="287"/>
      <c r="AI59" s="181">
        <v>100000000</v>
      </c>
      <c r="AJ59" s="182">
        <v>100000000</v>
      </c>
      <c r="AK59" s="365"/>
      <c r="AL59" s="529"/>
      <c r="AM59" s="277"/>
      <c r="AN59" s="277"/>
      <c r="AO59" s="532"/>
      <c r="AP59" s="530"/>
      <c r="AQ59" s="272"/>
      <c r="AR59" s="516"/>
      <c r="AS59" s="272"/>
      <c r="AT59" s="516"/>
      <c r="AU59" s="529"/>
      <c r="AV59" s="531"/>
      <c r="AW59" s="529"/>
      <c r="AX59" s="531"/>
      <c r="AY59" s="331"/>
      <c r="AZ59" s="330"/>
      <c r="BA59" s="331"/>
      <c r="BB59" s="330"/>
      <c r="BC59" s="277"/>
      <c r="BD59" s="330"/>
      <c r="BE59" s="277"/>
      <c r="BF59" s="330"/>
      <c r="BG59" s="278"/>
    </row>
    <row r="60" spans="1:59" ht="65.099999999999994" customHeight="1" x14ac:dyDescent="0.25">
      <c r="A60" s="141" t="s">
        <v>233</v>
      </c>
      <c r="B60" s="141" t="s">
        <v>234</v>
      </c>
      <c r="C60" s="141" t="s">
        <v>235</v>
      </c>
      <c r="D60" s="289"/>
      <c r="E60" s="265"/>
      <c r="F60" s="362"/>
      <c r="G60" s="206" t="s">
        <v>413</v>
      </c>
      <c r="H60" s="141" t="s">
        <v>417</v>
      </c>
      <c r="I60" s="141" t="s">
        <v>192</v>
      </c>
      <c r="J60" s="185">
        <v>0.5</v>
      </c>
      <c r="K60" s="215" t="s">
        <v>495</v>
      </c>
      <c r="L60" s="141" t="s">
        <v>340</v>
      </c>
      <c r="M60" s="141" t="s">
        <v>501</v>
      </c>
      <c r="N60" s="186">
        <v>1</v>
      </c>
      <c r="O60" s="216">
        <v>0</v>
      </c>
      <c r="P60" s="155">
        <v>0</v>
      </c>
      <c r="Q60" s="155"/>
      <c r="R60" s="155"/>
      <c r="S60" s="466">
        <f t="shared" si="22"/>
        <v>0</v>
      </c>
      <c r="T60" s="472">
        <f t="shared" si="8"/>
        <v>0</v>
      </c>
      <c r="U60" s="217">
        <v>46042</v>
      </c>
      <c r="V60" s="217">
        <v>46387</v>
      </c>
      <c r="W60" s="218">
        <v>330</v>
      </c>
      <c r="X60" s="269"/>
      <c r="Y60" s="155" t="s">
        <v>503</v>
      </c>
      <c r="Z60" s="141" t="s">
        <v>332</v>
      </c>
      <c r="AA60" s="141" t="s">
        <v>296</v>
      </c>
      <c r="AB60" s="141" t="s">
        <v>297</v>
      </c>
      <c r="AC60" s="155" t="s">
        <v>343</v>
      </c>
      <c r="AD60" s="285" t="s">
        <v>505</v>
      </c>
      <c r="AE60" s="277">
        <v>425000000</v>
      </c>
      <c r="AF60" s="278" t="s">
        <v>345</v>
      </c>
      <c r="AG60" s="155" t="s">
        <v>333</v>
      </c>
      <c r="AH60" s="287">
        <v>46082</v>
      </c>
      <c r="AI60" s="181">
        <v>800000000</v>
      </c>
      <c r="AJ60" s="182">
        <v>800000000</v>
      </c>
      <c r="AK60" s="365"/>
      <c r="AL60" s="529"/>
      <c r="AM60" s="277"/>
      <c r="AN60" s="277"/>
      <c r="AO60" s="532"/>
      <c r="AP60" s="530"/>
      <c r="AQ60" s="272"/>
      <c r="AR60" s="516"/>
      <c r="AS60" s="272"/>
      <c r="AT60" s="516"/>
      <c r="AU60" s="529"/>
      <c r="AV60" s="531"/>
      <c r="AW60" s="529"/>
      <c r="AX60" s="531"/>
      <c r="AY60" s="331"/>
      <c r="AZ60" s="330"/>
      <c r="BA60" s="331"/>
      <c r="BB60" s="330"/>
      <c r="BC60" s="277"/>
      <c r="BD60" s="330"/>
      <c r="BE60" s="277"/>
      <c r="BF60" s="330"/>
      <c r="BG60" s="278"/>
    </row>
    <row r="61" spans="1:59" ht="65.099999999999994" customHeight="1" x14ac:dyDescent="0.25">
      <c r="A61" s="141" t="s">
        <v>233</v>
      </c>
      <c r="B61" s="141" t="s">
        <v>234</v>
      </c>
      <c r="C61" s="141" t="s">
        <v>235</v>
      </c>
      <c r="D61" s="290"/>
      <c r="E61" s="266"/>
      <c r="F61" s="363"/>
      <c r="G61" s="206" t="s">
        <v>413</v>
      </c>
      <c r="H61" s="141" t="s">
        <v>417</v>
      </c>
      <c r="I61" s="141" t="s">
        <v>192</v>
      </c>
      <c r="J61" s="185">
        <v>0.5</v>
      </c>
      <c r="K61" s="215" t="s">
        <v>496</v>
      </c>
      <c r="L61" s="141" t="s">
        <v>340</v>
      </c>
      <c r="M61" s="141" t="s">
        <v>502</v>
      </c>
      <c r="N61" s="186">
        <v>1</v>
      </c>
      <c r="O61" s="216">
        <v>0</v>
      </c>
      <c r="P61" s="155">
        <v>0.1</v>
      </c>
      <c r="Q61" s="155"/>
      <c r="R61" s="155"/>
      <c r="S61" s="466">
        <f t="shared" si="22"/>
        <v>0.1</v>
      </c>
      <c r="T61" s="472">
        <f t="shared" si="8"/>
        <v>0.1</v>
      </c>
      <c r="U61" s="217">
        <v>46042</v>
      </c>
      <c r="V61" s="217">
        <v>46387</v>
      </c>
      <c r="W61" s="218">
        <v>330</v>
      </c>
      <c r="X61" s="270"/>
      <c r="Y61" s="155" t="s">
        <v>503</v>
      </c>
      <c r="Z61" s="141" t="s">
        <v>332</v>
      </c>
      <c r="AA61" s="141" t="s">
        <v>296</v>
      </c>
      <c r="AB61" s="141" t="s">
        <v>297</v>
      </c>
      <c r="AC61" s="155" t="s">
        <v>343</v>
      </c>
      <c r="AD61" s="285"/>
      <c r="AE61" s="277"/>
      <c r="AF61" s="278"/>
      <c r="AG61" s="155" t="s">
        <v>333</v>
      </c>
      <c r="AH61" s="287"/>
      <c r="AI61" s="181">
        <v>100000000</v>
      </c>
      <c r="AJ61" s="182">
        <v>100000000</v>
      </c>
      <c r="AK61" s="366"/>
      <c r="AL61" s="529"/>
      <c r="AM61" s="277"/>
      <c r="AN61" s="277"/>
      <c r="AO61" s="532"/>
      <c r="AP61" s="530"/>
      <c r="AQ61" s="273"/>
      <c r="AR61" s="523"/>
      <c r="AS61" s="273"/>
      <c r="AT61" s="523"/>
      <c r="AU61" s="529"/>
      <c r="AV61" s="531"/>
      <c r="AW61" s="529"/>
      <c r="AX61" s="531"/>
      <c r="AY61" s="331"/>
      <c r="AZ61" s="330"/>
      <c r="BA61" s="331"/>
      <c r="BB61" s="330"/>
      <c r="BC61" s="277"/>
      <c r="BD61" s="330"/>
      <c r="BE61" s="277"/>
      <c r="BF61" s="330"/>
      <c r="BG61" s="278"/>
    </row>
    <row r="62" spans="1:59" s="169" customFormat="1" ht="65.099999999999994" customHeight="1" x14ac:dyDescent="0.25">
      <c r="A62" s="295" t="s">
        <v>571</v>
      </c>
      <c r="B62" s="295"/>
      <c r="C62" s="295"/>
      <c r="D62" s="295"/>
      <c r="E62" s="295" t="s">
        <v>418</v>
      </c>
      <c r="F62" s="295"/>
      <c r="G62" s="295"/>
      <c r="H62" s="295"/>
      <c r="I62" s="295"/>
      <c r="J62" s="295"/>
      <c r="K62" s="295"/>
      <c r="L62" s="295"/>
      <c r="M62" s="295"/>
      <c r="N62" s="295"/>
      <c r="O62" s="295"/>
      <c r="P62" s="295"/>
      <c r="Q62" s="295"/>
      <c r="R62" s="295"/>
      <c r="S62" s="295"/>
      <c r="T62" s="462">
        <f>AVERAGE(T56:T61)</f>
        <v>0.3</v>
      </c>
      <c r="U62" s="163"/>
      <c r="V62" s="163"/>
      <c r="W62" s="163"/>
      <c r="X62" s="163"/>
      <c r="Y62" s="163"/>
      <c r="Z62" s="163"/>
      <c r="AA62" s="164"/>
      <c r="AB62" s="164"/>
      <c r="AC62" s="163"/>
      <c r="AD62" s="163"/>
      <c r="AE62" s="145"/>
      <c r="AF62" s="163"/>
      <c r="AG62" s="163"/>
      <c r="AH62" s="163"/>
      <c r="AI62" s="192">
        <f>SUM(AI56:AI61)</f>
        <v>1800000000</v>
      </c>
      <c r="AJ62" s="146">
        <f>SUM(AJ56:AJ61)</f>
        <v>1376600000</v>
      </c>
      <c r="AK62" s="146">
        <f>+AK56</f>
        <v>1176600000</v>
      </c>
      <c r="AL62" s="525">
        <f t="shared" ref="AL62:AM62" si="23">SUM(AL56:AL61)</f>
        <v>1176600000</v>
      </c>
      <c r="AM62" s="495">
        <f t="shared" si="23"/>
        <v>0</v>
      </c>
      <c r="AN62" s="526">
        <f>+AN56</f>
        <v>0</v>
      </c>
      <c r="AO62" s="493"/>
      <c r="AP62" s="527"/>
      <c r="AQ62" s="495">
        <f>SUM(AQ56:AQ61)</f>
        <v>726400000</v>
      </c>
      <c r="AR62" s="193">
        <f>+AR56</f>
        <v>0.61737208907020225</v>
      </c>
      <c r="AS62" s="495">
        <f>+AS56</f>
        <v>180700000</v>
      </c>
      <c r="AT62" s="193">
        <f>+AT56</f>
        <v>0.15357810640829508</v>
      </c>
      <c r="AU62" s="525">
        <f t="shared" ref="AU62:BB62" si="24">+AU56</f>
        <v>726400000</v>
      </c>
      <c r="AV62" s="193">
        <f t="shared" si="24"/>
        <v>0.61737208907020225</v>
      </c>
      <c r="AW62" s="525">
        <f t="shared" si="24"/>
        <v>503700000</v>
      </c>
      <c r="AX62" s="193">
        <f t="shared" si="24"/>
        <v>0.4280979092299847</v>
      </c>
      <c r="AY62" s="204">
        <f t="shared" si="24"/>
        <v>0</v>
      </c>
      <c r="AZ62" s="194" t="e">
        <f t="shared" si="24"/>
        <v>#DIV/0!</v>
      </c>
      <c r="BA62" s="204">
        <f t="shared" si="24"/>
        <v>0</v>
      </c>
      <c r="BB62" s="195" t="e">
        <f t="shared" si="24"/>
        <v>#DIV/0!</v>
      </c>
      <c r="BC62" s="192">
        <f>+BC56</f>
        <v>0</v>
      </c>
      <c r="BD62" s="196" t="e">
        <f>+BD56</f>
        <v>#DIV/0!</v>
      </c>
      <c r="BE62" s="148">
        <f>+BE56</f>
        <v>0</v>
      </c>
      <c r="BF62" s="196" t="e">
        <f>+BF56</f>
        <v>#DIV/0!</v>
      </c>
      <c r="BG62" s="163"/>
    </row>
    <row r="63" spans="1:59" ht="65.099999999999994" customHeight="1" x14ac:dyDescent="0.25">
      <c r="A63" s="205" t="s">
        <v>244</v>
      </c>
      <c r="B63" s="141" t="s">
        <v>245</v>
      </c>
      <c r="C63" s="141" t="s">
        <v>246</v>
      </c>
      <c r="D63" s="291">
        <v>9.75</v>
      </c>
      <c r="E63" s="264" t="s">
        <v>419</v>
      </c>
      <c r="F63" s="361">
        <v>2024130010202</v>
      </c>
      <c r="G63" s="206" t="s">
        <v>420</v>
      </c>
      <c r="H63" s="141" t="s">
        <v>421</v>
      </c>
      <c r="I63" s="141" t="s">
        <v>185</v>
      </c>
      <c r="J63" s="185">
        <v>0.5</v>
      </c>
      <c r="K63" s="215" t="s">
        <v>506</v>
      </c>
      <c r="L63" s="141" t="s">
        <v>331</v>
      </c>
      <c r="M63" s="141" t="s">
        <v>513</v>
      </c>
      <c r="N63" s="207">
        <v>4</v>
      </c>
      <c r="O63" s="216">
        <v>0.08</v>
      </c>
      <c r="P63" s="155">
        <v>0</v>
      </c>
      <c r="Q63" s="155"/>
      <c r="R63" s="155"/>
      <c r="S63" s="466">
        <f>SUM(O63:R63)</f>
        <v>0.08</v>
      </c>
      <c r="T63" s="470">
        <f t="shared" si="8"/>
        <v>0.02</v>
      </c>
      <c r="U63" s="217">
        <v>46042</v>
      </c>
      <c r="V63" s="217">
        <v>46387</v>
      </c>
      <c r="W63" s="218">
        <v>330</v>
      </c>
      <c r="X63" s="268">
        <v>129483</v>
      </c>
      <c r="Y63" s="141" t="s">
        <v>377</v>
      </c>
      <c r="Z63" s="141" t="s">
        <v>332</v>
      </c>
      <c r="AA63" s="141" t="s">
        <v>296</v>
      </c>
      <c r="AB63" s="141" t="s">
        <v>297</v>
      </c>
      <c r="AC63" s="155" t="s">
        <v>343</v>
      </c>
      <c r="AD63" s="285" t="s">
        <v>422</v>
      </c>
      <c r="AE63" s="271">
        <v>210000000</v>
      </c>
      <c r="AF63" s="278" t="s">
        <v>345</v>
      </c>
      <c r="AG63" s="155" t="s">
        <v>333</v>
      </c>
      <c r="AH63" s="287">
        <v>46054</v>
      </c>
      <c r="AI63" s="181">
        <v>50000000</v>
      </c>
      <c r="AJ63" s="182">
        <v>50000000</v>
      </c>
      <c r="AK63" s="364">
        <v>500000000</v>
      </c>
      <c r="AL63" s="529">
        <v>500000000</v>
      </c>
      <c r="AM63" s="277"/>
      <c r="AN63" s="277"/>
      <c r="AO63" s="532" t="s">
        <v>360</v>
      </c>
      <c r="AP63" s="530" t="s">
        <v>423</v>
      </c>
      <c r="AQ63" s="271">
        <v>222600000</v>
      </c>
      <c r="AR63" s="512">
        <f>+AQ63/AK63</f>
        <v>0.44519999999999998</v>
      </c>
      <c r="AS63" s="271">
        <v>60100000</v>
      </c>
      <c r="AT63" s="512">
        <f>+AS63/AK63</f>
        <v>0.1202</v>
      </c>
      <c r="AU63" s="529">
        <v>390200000</v>
      </c>
      <c r="AV63" s="531">
        <f>+AU63/AL63</f>
        <v>0.78039999999999998</v>
      </c>
      <c r="AW63" s="529">
        <v>154600000</v>
      </c>
      <c r="AX63" s="531">
        <f>+AW63/AL63</f>
        <v>0.30919999999999997</v>
      </c>
      <c r="AY63" s="331"/>
      <c r="AZ63" s="330" t="e">
        <f>+AY63/AM63</f>
        <v>#DIV/0!</v>
      </c>
      <c r="BA63" s="331"/>
      <c r="BB63" s="330" t="e">
        <f>+BA63/AM63</f>
        <v>#DIV/0!</v>
      </c>
      <c r="BC63" s="277"/>
      <c r="BD63" s="330" t="e">
        <f>+BC63/AN63</f>
        <v>#DIV/0!</v>
      </c>
      <c r="BE63" s="277"/>
      <c r="BF63" s="330" t="e">
        <f>+BE63/AN63</f>
        <v>#DIV/0!</v>
      </c>
      <c r="BG63" s="278"/>
    </row>
    <row r="64" spans="1:59" ht="65.099999999999994" customHeight="1" x14ac:dyDescent="0.25">
      <c r="A64" s="205" t="s">
        <v>244</v>
      </c>
      <c r="B64" s="141" t="s">
        <v>245</v>
      </c>
      <c r="C64" s="141" t="s">
        <v>246</v>
      </c>
      <c r="D64" s="292"/>
      <c r="E64" s="265"/>
      <c r="F64" s="362"/>
      <c r="G64" s="206" t="s">
        <v>420</v>
      </c>
      <c r="H64" s="141" t="s">
        <v>421</v>
      </c>
      <c r="I64" s="141" t="s">
        <v>185</v>
      </c>
      <c r="J64" s="185">
        <v>0.5</v>
      </c>
      <c r="K64" s="215" t="s">
        <v>507</v>
      </c>
      <c r="L64" s="141" t="s">
        <v>331</v>
      </c>
      <c r="M64" s="141" t="s">
        <v>514</v>
      </c>
      <c r="N64" s="207">
        <v>9</v>
      </c>
      <c r="O64" s="216">
        <v>0.08</v>
      </c>
      <c r="P64" s="155">
        <v>0</v>
      </c>
      <c r="Q64" s="155"/>
      <c r="R64" s="155"/>
      <c r="S64" s="466">
        <f t="shared" ref="S64:S69" si="25">SUM(O64:R64)</f>
        <v>0.08</v>
      </c>
      <c r="T64" s="470">
        <f t="shared" si="8"/>
        <v>8.8888888888888889E-3</v>
      </c>
      <c r="U64" s="217">
        <v>46042</v>
      </c>
      <c r="V64" s="217">
        <v>46387</v>
      </c>
      <c r="W64" s="218">
        <v>330</v>
      </c>
      <c r="X64" s="269"/>
      <c r="Y64" s="141" t="s">
        <v>377</v>
      </c>
      <c r="Z64" s="141" t="s">
        <v>332</v>
      </c>
      <c r="AA64" s="141" t="s">
        <v>296</v>
      </c>
      <c r="AB64" s="141" t="s">
        <v>297</v>
      </c>
      <c r="AC64" s="155" t="s">
        <v>343</v>
      </c>
      <c r="AD64" s="285"/>
      <c r="AE64" s="272"/>
      <c r="AF64" s="278"/>
      <c r="AG64" s="155" t="s">
        <v>333</v>
      </c>
      <c r="AH64" s="287"/>
      <c r="AI64" s="181">
        <v>200000000</v>
      </c>
      <c r="AJ64" s="182">
        <v>200000000</v>
      </c>
      <c r="AK64" s="365"/>
      <c r="AL64" s="529"/>
      <c r="AM64" s="277"/>
      <c r="AN64" s="277"/>
      <c r="AO64" s="532"/>
      <c r="AP64" s="530"/>
      <c r="AQ64" s="272"/>
      <c r="AR64" s="516"/>
      <c r="AS64" s="272"/>
      <c r="AT64" s="516"/>
      <c r="AU64" s="529"/>
      <c r="AV64" s="531"/>
      <c r="AW64" s="529"/>
      <c r="AX64" s="531"/>
      <c r="AY64" s="331"/>
      <c r="AZ64" s="330"/>
      <c r="BA64" s="331"/>
      <c r="BB64" s="330"/>
      <c r="BC64" s="277"/>
      <c r="BD64" s="330"/>
      <c r="BE64" s="277"/>
      <c r="BF64" s="330"/>
      <c r="BG64" s="278"/>
    </row>
    <row r="65" spans="1:59" ht="65.099999999999994" customHeight="1" x14ac:dyDescent="0.25">
      <c r="A65" s="205" t="s">
        <v>244</v>
      </c>
      <c r="B65" s="141" t="s">
        <v>245</v>
      </c>
      <c r="C65" s="141" t="s">
        <v>246</v>
      </c>
      <c r="D65" s="292"/>
      <c r="E65" s="265"/>
      <c r="F65" s="362"/>
      <c r="G65" s="206" t="s">
        <v>420</v>
      </c>
      <c r="H65" s="141" t="s">
        <v>421</v>
      </c>
      <c r="I65" s="141" t="s">
        <v>185</v>
      </c>
      <c r="J65" s="185">
        <v>0.5</v>
      </c>
      <c r="K65" s="215" t="s">
        <v>508</v>
      </c>
      <c r="L65" s="141" t="s">
        <v>331</v>
      </c>
      <c r="M65" s="141" t="s">
        <v>424</v>
      </c>
      <c r="N65" s="186">
        <v>1</v>
      </c>
      <c r="O65" s="216">
        <v>0</v>
      </c>
      <c r="P65" s="155">
        <v>0.57999999999999996</v>
      </c>
      <c r="Q65" s="155"/>
      <c r="R65" s="155"/>
      <c r="S65" s="466">
        <f t="shared" si="25"/>
        <v>0.57999999999999996</v>
      </c>
      <c r="T65" s="470">
        <f t="shared" si="8"/>
        <v>0.57999999999999996</v>
      </c>
      <c r="U65" s="217">
        <v>46042</v>
      </c>
      <c r="V65" s="217">
        <v>46387</v>
      </c>
      <c r="W65" s="218">
        <v>330</v>
      </c>
      <c r="X65" s="269"/>
      <c r="Y65" s="141" t="s">
        <v>377</v>
      </c>
      <c r="Z65" s="141" t="s">
        <v>332</v>
      </c>
      <c r="AA65" s="141" t="s">
        <v>296</v>
      </c>
      <c r="AB65" s="141" t="s">
        <v>297</v>
      </c>
      <c r="AC65" s="155" t="s">
        <v>343</v>
      </c>
      <c r="AD65" s="285"/>
      <c r="AE65" s="272"/>
      <c r="AF65" s="278"/>
      <c r="AG65" s="155" t="s">
        <v>333</v>
      </c>
      <c r="AH65" s="287"/>
      <c r="AI65" s="181">
        <v>80000000</v>
      </c>
      <c r="AJ65" s="182">
        <v>80000000</v>
      </c>
      <c r="AK65" s="365"/>
      <c r="AL65" s="529"/>
      <c r="AM65" s="277"/>
      <c r="AN65" s="277"/>
      <c r="AO65" s="532"/>
      <c r="AP65" s="530"/>
      <c r="AQ65" s="272"/>
      <c r="AR65" s="516"/>
      <c r="AS65" s="272"/>
      <c r="AT65" s="516"/>
      <c r="AU65" s="529"/>
      <c r="AV65" s="531"/>
      <c r="AW65" s="529"/>
      <c r="AX65" s="531"/>
      <c r="AY65" s="331"/>
      <c r="AZ65" s="330"/>
      <c r="BA65" s="331"/>
      <c r="BB65" s="330"/>
      <c r="BC65" s="277"/>
      <c r="BD65" s="330"/>
      <c r="BE65" s="277"/>
      <c r="BF65" s="330"/>
      <c r="BG65" s="278"/>
    </row>
    <row r="66" spans="1:59" ht="65.099999999999994" customHeight="1" x14ac:dyDescent="0.25">
      <c r="A66" s="205" t="s">
        <v>244</v>
      </c>
      <c r="B66" s="141" t="s">
        <v>245</v>
      </c>
      <c r="C66" s="141" t="s">
        <v>246</v>
      </c>
      <c r="D66" s="292"/>
      <c r="E66" s="265"/>
      <c r="F66" s="362"/>
      <c r="G66" s="206" t="s">
        <v>420</v>
      </c>
      <c r="H66" s="141" t="s">
        <v>426</v>
      </c>
      <c r="I66" s="141" t="s">
        <v>241</v>
      </c>
      <c r="J66" s="185">
        <v>0.5</v>
      </c>
      <c r="K66" s="215" t="s">
        <v>509</v>
      </c>
      <c r="L66" s="141" t="s">
        <v>331</v>
      </c>
      <c r="M66" s="141" t="s">
        <v>515</v>
      </c>
      <c r="N66" s="207">
        <v>1</v>
      </c>
      <c r="O66" s="216">
        <v>0</v>
      </c>
      <c r="P66" s="155">
        <v>0</v>
      </c>
      <c r="Q66" s="155"/>
      <c r="R66" s="155"/>
      <c r="S66" s="466">
        <f t="shared" si="25"/>
        <v>0</v>
      </c>
      <c r="T66" s="470">
        <f t="shared" si="8"/>
        <v>0</v>
      </c>
      <c r="U66" s="217">
        <v>46042</v>
      </c>
      <c r="V66" s="217">
        <v>46387</v>
      </c>
      <c r="W66" s="218">
        <v>330</v>
      </c>
      <c r="X66" s="269"/>
      <c r="Y66" s="141" t="s">
        <v>377</v>
      </c>
      <c r="Z66" s="141" t="s">
        <v>332</v>
      </c>
      <c r="AA66" s="141" t="s">
        <v>296</v>
      </c>
      <c r="AB66" s="141" t="s">
        <v>297</v>
      </c>
      <c r="AC66" s="155" t="s">
        <v>343</v>
      </c>
      <c r="AD66" s="285"/>
      <c r="AE66" s="273"/>
      <c r="AF66" s="278"/>
      <c r="AG66" s="155" t="s">
        <v>333</v>
      </c>
      <c r="AH66" s="287"/>
      <c r="AI66" s="181">
        <v>50000000</v>
      </c>
      <c r="AJ66" s="182">
        <v>50000000</v>
      </c>
      <c r="AK66" s="365"/>
      <c r="AL66" s="529"/>
      <c r="AM66" s="277"/>
      <c r="AN66" s="277"/>
      <c r="AO66" s="532"/>
      <c r="AP66" s="530"/>
      <c r="AQ66" s="272"/>
      <c r="AR66" s="516"/>
      <c r="AS66" s="272"/>
      <c r="AT66" s="516"/>
      <c r="AU66" s="529"/>
      <c r="AV66" s="531"/>
      <c r="AW66" s="529"/>
      <c r="AX66" s="531"/>
      <c r="AY66" s="331"/>
      <c r="AZ66" s="330"/>
      <c r="BA66" s="331"/>
      <c r="BB66" s="330"/>
      <c r="BC66" s="277"/>
      <c r="BD66" s="330"/>
      <c r="BE66" s="277"/>
      <c r="BF66" s="330"/>
      <c r="BG66" s="278"/>
    </row>
    <row r="67" spans="1:59" ht="65.099999999999994" customHeight="1" x14ac:dyDescent="0.25">
      <c r="A67" s="205" t="s">
        <v>244</v>
      </c>
      <c r="B67" s="141" t="s">
        <v>245</v>
      </c>
      <c r="C67" s="141" t="s">
        <v>246</v>
      </c>
      <c r="D67" s="292"/>
      <c r="E67" s="265"/>
      <c r="F67" s="362"/>
      <c r="G67" s="206" t="s">
        <v>420</v>
      </c>
      <c r="H67" s="141" t="s">
        <v>426</v>
      </c>
      <c r="I67" s="141" t="s">
        <v>241</v>
      </c>
      <c r="J67" s="185">
        <v>0.5</v>
      </c>
      <c r="K67" s="215" t="s">
        <v>510</v>
      </c>
      <c r="L67" s="141" t="s">
        <v>331</v>
      </c>
      <c r="M67" s="141" t="s">
        <v>516</v>
      </c>
      <c r="N67" s="207">
        <v>9</v>
      </c>
      <c r="O67" s="216">
        <v>0</v>
      </c>
      <c r="P67" s="155">
        <v>0</v>
      </c>
      <c r="Q67" s="155"/>
      <c r="R67" s="155"/>
      <c r="S67" s="466">
        <f t="shared" si="25"/>
        <v>0</v>
      </c>
      <c r="T67" s="470">
        <f t="shared" si="8"/>
        <v>0</v>
      </c>
      <c r="U67" s="217">
        <v>46042</v>
      </c>
      <c r="V67" s="217">
        <v>46387</v>
      </c>
      <c r="W67" s="218">
        <v>330</v>
      </c>
      <c r="X67" s="269"/>
      <c r="Y67" s="141" t="s">
        <v>377</v>
      </c>
      <c r="Z67" s="141" t="s">
        <v>332</v>
      </c>
      <c r="AA67" s="141" t="s">
        <v>296</v>
      </c>
      <c r="AB67" s="141" t="s">
        <v>297</v>
      </c>
      <c r="AC67" s="155" t="s">
        <v>343</v>
      </c>
      <c r="AD67" s="219" t="s">
        <v>425</v>
      </c>
      <c r="AE67" s="214">
        <v>120000000</v>
      </c>
      <c r="AF67" s="155" t="s">
        <v>345</v>
      </c>
      <c r="AG67" s="155" t="s">
        <v>333</v>
      </c>
      <c r="AH67" s="208">
        <v>46082</v>
      </c>
      <c r="AI67" s="181">
        <v>70000000</v>
      </c>
      <c r="AJ67" s="182">
        <v>70000000</v>
      </c>
      <c r="AK67" s="365"/>
      <c r="AL67" s="529"/>
      <c r="AM67" s="277"/>
      <c r="AN67" s="277"/>
      <c r="AO67" s="532"/>
      <c r="AP67" s="530"/>
      <c r="AQ67" s="272"/>
      <c r="AR67" s="516"/>
      <c r="AS67" s="272"/>
      <c r="AT67" s="516"/>
      <c r="AU67" s="529"/>
      <c r="AV67" s="531"/>
      <c r="AW67" s="529"/>
      <c r="AX67" s="531"/>
      <c r="AY67" s="331"/>
      <c r="AZ67" s="330"/>
      <c r="BA67" s="331"/>
      <c r="BB67" s="330"/>
      <c r="BC67" s="277"/>
      <c r="BD67" s="330"/>
      <c r="BE67" s="277"/>
      <c r="BF67" s="330"/>
      <c r="BG67" s="278"/>
    </row>
    <row r="68" spans="1:59" ht="65.099999999999994" customHeight="1" x14ac:dyDescent="0.25">
      <c r="A68" s="205" t="s">
        <v>244</v>
      </c>
      <c r="B68" s="141" t="s">
        <v>245</v>
      </c>
      <c r="C68" s="141" t="s">
        <v>246</v>
      </c>
      <c r="D68" s="292"/>
      <c r="E68" s="265"/>
      <c r="F68" s="362"/>
      <c r="G68" s="206" t="s">
        <v>420</v>
      </c>
      <c r="H68" s="141" t="s">
        <v>426</v>
      </c>
      <c r="I68" s="141" t="s">
        <v>241</v>
      </c>
      <c r="J68" s="185">
        <v>0.5</v>
      </c>
      <c r="K68" s="215" t="s">
        <v>511</v>
      </c>
      <c r="L68" s="141" t="s">
        <v>331</v>
      </c>
      <c r="M68" s="141" t="s">
        <v>517</v>
      </c>
      <c r="N68" s="207">
        <v>1</v>
      </c>
      <c r="O68" s="216">
        <v>0.02</v>
      </c>
      <c r="P68" s="155">
        <v>0.22</v>
      </c>
      <c r="Q68" s="155"/>
      <c r="R68" s="155"/>
      <c r="S68" s="466">
        <f t="shared" si="25"/>
        <v>0.24</v>
      </c>
      <c r="T68" s="470">
        <f t="shared" si="8"/>
        <v>0.24</v>
      </c>
      <c r="U68" s="217">
        <v>46042</v>
      </c>
      <c r="V68" s="217">
        <v>46387</v>
      </c>
      <c r="W68" s="218">
        <v>330</v>
      </c>
      <c r="X68" s="269"/>
      <c r="Y68" s="141" t="s">
        <v>377</v>
      </c>
      <c r="Z68" s="141" t="s">
        <v>332</v>
      </c>
      <c r="AA68" s="141" t="s">
        <v>296</v>
      </c>
      <c r="AB68" s="141" t="s">
        <v>297</v>
      </c>
      <c r="AC68" s="155" t="s">
        <v>343</v>
      </c>
      <c r="AD68" s="219" t="s">
        <v>427</v>
      </c>
      <c r="AE68" s="214">
        <v>120000000</v>
      </c>
      <c r="AF68" s="155" t="s">
        <v>345</v>
      </c>
      <c r="AG68" s="155" t="s">
        <v>333</v>
      </c>
      <c r="AH68" s="208">
        <v>46082</v>
      </c>
      <c r="AI68" s="181">
        <v>50000000</v>
      </c>
      <c r="AJ68" s="182">
        <v>50000000</v>
      </c>
      <c r="AK68" s="365"/>
      <c r="AL68" s="529"/>
      <c r="AM68" s="277"/>
      <c r="AN68" s="277"/>
      <c r="AO68" s="532"/>
      <c r="AP68" s="530"/>
      <c r="AQ68" s="272"/>
      <c r="AR68" s="516"/>
      <c r="AS68" s="272"/>
      <c r="AT68" s="516"/>
      <c r="AU68" s="529"/>
      <c r="AV68" s="531"/>
      <c r="AW68" s="529"/>
      <c r="AX68" s="531"/>
      <c r="AY68" s="331"/>
      <c r="AZ68" s="330"/>
      <c r="BA68" s="331"/>
      <c r="BB68" s="330"/>
      <c r="BC68" s="277"/>
      <c r="BD68" s="330"/>
      <c r="BE68" s="277"/>
      <c r="BF68" s="330"/>
      <c r="BG68" s="278"/>
    </row>
    <row r="69" spans="1:59" ht="65.099999999999994" customHeight="1" x14ac:dyDescent="0.25">
      <c r="A69" s="205" t="s">
        <v>244</v>
      </c>
      <c r="B69" s="141" t="s">
        <v>245</v>
      </c>
      <c r="C69" s="141" t="s">
        <v>246</v>
      </c>
      <c r="D69" s="293"/>
      <c r="E69" s="266"/>
      <c r="F69" s="363"/>
      <c r="G69" s="206" t="s">
        <v>420</v>
      </c>
      <c r="H69" s="141" t="s">
        <v>426</v>
      </c>
      <c r="I69" s="141" t="s">
        <v>241</v>
      </c>
      <c r="J69" s="185">
        <v>0.5</v>
      </c>
      <c r="K69" s="215" t="s">
        <v>512</v>
      </c>
      <c r="L69" s="141" t="s">
        <v>331</v>
      </c>
      <c r="M69" s="141" t="s">
        <v>518</v>
      </c>
      <c r="N69" s="186">
        <v>9</v>
      </c>
      <c r="O69" s="216">
        <v>0</v>
      </c>
      <c r="P69" s="155">
        <v>0</v>
      </c>
      <c r="Q69" s="155"/>
      <c r="R69" s="155"/>
      <c r="S69" s="466">
        <f t="shared" si="25"/>
        <v>0</v>
      </c>
      <c r="T69" s="470">
        <f t="shared" si="8"/>
        <v>0</v>
      </c>
      <c r="U69" s="217">
        <v>46042</v>
      </c>
      <c r="V69" s="217">
        <v>46387</v>
      </c>
      <c r="W69" s="218">
        <v>330</v>
      </c>
      <c r="X69" s="270"/>
      <c r="Y69" s="141" t="s">
        <v>377</v>
      </c>
      <c r="Z69" s="141" t="s">
        <v>332</v>
      </c>
      <c r="AA69" s="141" t="s">
        <v>296</v>
      </c>
      <c r="AB69" s="141" t="s">
        <v>297</v>
      </c>
      <c r="AC69" s="155" t="s">
        <v>343</v>
      </c>
      <c r="AD69" s="219" t="s">
        <v>519</v>
      </c>
      <c r="AE69" s="214">
        <v>50000000</v>
      </c>
      <c r="AF69" s="155" t="s">
        <v>345</v>
      </c>
      <c r="AG69" s="155" t="s">
        <v>333</v>
      </c>
      <c r="AH69" s="208">
        <v>46082</v>
      </c>
      <c r="AI69" s="181">
        <v>0</v>
      </c>
      <c r="AJ69" s="182">
        <v>0</v>
      </c>
      <c r="AK69" s="366"/>
      <c r="AL69" s="529"/>
      <c r="AM69" s="277"/>
      <c r="AN69" s="277"/>
      <c r="AO69" s="532"/>
      <c r="AP69" s="530"/>
      <c r="AQ69" s="273"/>
      <c r="AR69" s="523"/>
      <c r="AS69" s="273"/>
      <c r="AT69" s="523"/>
      <c r="AU69" s="529"/>
      <c r="AV69" s="531"/>
      <c r="AW69" s="529"/>
      <c r="AX69" s="531"/>
      <c r="AY69" s="331"/>
      <c r="AZ69" s="330"/>
      <c r="BA69" s="331"/>
      <c r="BB69" s="330"/>
      <c r="BC69" s="277"/>
      <c r="BD69" s="330"/>
      <c r="BE69" s="277"/>
      <c r="BF69" s="330"/>
      <c r="BG69" s="278"/>
    </row>
    <row r="70" spans="1:59" s="169" customFormat="1" ht="65.099999999999994" customHeight="1" x14ac:dyDescent="0.25">
      <c r="A70" s="295" t="s">
        <v>572</v>
      </c>
      <c r="B70" s="295"/>
      <c r="C70" s="295"/>
      <c r="D70" s="295"/>
      <c r="E70" s="295" t="s">
        <v>428</v>
      </c>
      <c r="F70" s="295"/>
      <c r="G70" s="295"/>
      <c r="H70" s="295"/>
      <c r="I70" s="295"/>
      <c r="J70" s="295"/>
      <c r="K70" s="295"/>
      <c r="L70" s="295"/>
      <c r="M70" s="295"/>
      <c r="N70" s="295"/>
      <c r="O70" s="295"/>
      <c r="P70" s="295"/>
      <c r="Q70" s="295"/>
      <c r="R70" s="295"/>
      <c r="S70" s="295"/>
      <c r="T70" s="462">
        <f>AVERAGE(T63:T69)</f>
        <v>0.12126984126984126</v>
      </c>
      <c r="U70" s="163"/>
      <c r="V70" s="163"/>
      <c r="W70" s="163"/>
      <c r="X70" s="163"/>
      <c r="Y70" s="163"/>
      <c r="Z70" s="163"/>
      <c r="AA70" s="164"/>
      <c r="AB70" s="164"/>
      <c r="AC70" s="163"/>
      <c r="AD70" s="163"/>
      <c r="AE70" s="145"/>
      <c r="AF70" s="163"/>
      <c r="AG70" s="163"/>
      <c r="AH70" s="163"/>
      <c r="AI70" s="192">
        <f>SUM(AI63:AI69)</f>
        <v>500000000</v>
      </c>
      <c r="AJ70" s="146">
        <f>SUM(AJ63:AJ69)</f>
        <v>500000000</v>
      </c>
      <c r="AK70" s="146">
        <f>+AK63</f>
        <v>500000000</v>
      </c>
      <c r="AL70" s="525">
        <f>SUM(AL63:AL69)</f>
        <v>500000000</v>
      </c>
      <c r="AM70" s="495">
        <f>SUM(AM63:AM69)</f>
        <v>0</v>
      </c>
      <c r="AN70" s="526">
        <f>+AN63</f>
        <v>0</v>
      </c>
      <c r="AO70" s="493"/>
      <c r="AP70" s="527"/>
      <c r="AQ70" s="495">
        <f>SUM(AQ63:AQ69)</f>
        <v>222600000</v>
      </c>
      <c r="AR70" s="193">
        <f>+AR63</f>
        <v>0.44519999999999998</v>
      </c>
      <c r="AS70" s="526">
        <f>+AS63</f>
        <v>60100000</v>
      </c>
      <c r="AT70" s="193">
        <f>+AT63</f>
        <v>0.1202</v>
      </c>
      <c r="AU70" s="525">
        <f t="shared" ref="AU70:BB70" si="26">+AU63</f>
        <v>390200000</v>
      </c>
      <c r="AV70" s="193">
        <f t="shared" si="26"/>
        <v>0.78039999999999998</v>
      </c>
      <c r="AW70" s="525">
        <f t="shared" si="26"/>
        <v>154600000</v>
      </c>
      <c r="AX70" s="193">
        <f t="shared" si="26"/>
        <v>0.30919999999999997</v>
      </c>
      <c r="AY70" s="204">
        <f t="shared" si="26"/>
        <v>0</v>
      </c>
      <c r="AZ70" s="209" t="e">
        <f t="shared" si="26"/>
        <v>#DIV/0!</v>
      </c>
      <c r="BA70" s="204">
        <f t="shared" si="26"/>
        <v>0</v>
      </c>
      <c r="BB70" s="195" t="e">
        <f t="shared" si="26"/>
        <v>#DIV/0!</v>
      </c>
      <c r="BC70" s="192">
        <f>+BC63</f>
        <v>0</v>
      </c>
      <c r="BD70" s="196" t="e">
        <f>+BD63</f>
        <v>#DIV/0!</v>
      </c>
      <c r="BE70" s="192">
        <f>+BE63</f>
        <v>0</v>
      </c>
      <c r="BF70" s="196" t="e">
        <f>+BF63</f>
        <v>#DIV/0!</v>
      </c>
      <c r="BG70" s="163"/>
    </row>
    <row r="71" spans="1:59" ht="65.099999999999994" customHeight="1" x14ac:dyDescent="0.25">
      <c r="A71" s="296" t="s">
        <v>254</v>
      </c>
      <c r="B71" s="285" t="s">
        <v>429</v>
      </c>
      <c r="C71" s="287" t="s">
        <v>256</v>
      </c>
      <c r="D71" s="294">
        <v>4</v>
      </c>
      <c r="E71" s="285" t="s">
        <v>626</v>
      </c>
      <c r="F71" s="297">
        <v>202500000044429</v>
      </c>
      <c r="G71" s="264" t="s">
        <v>155</v>
      </c>
      <c r="H71" s="264" t="s">
        <v>627</v>
      </c>
      <c r="I71" s="268" t="s">
        <v>185</v>
      </c>
      <c r="J71" s="370">
        <v>1</v>
      </c>
      <c r="K71" s="133" t="s">
        <v>628</v>
      </c>
      <c r="L71" s="141" t="s">
        <v>331</v>
      </c>
      <c r="M71" s="133" t="s">
        <v>631</v>
      </c>
      <c r="N71" s="220">
        <v>4</v>
      </c>
      <c r="O71" s="216">
        <v>0</v>
      </c>
      <c r="P71" s="216">
        <v>0</v>
      </c>
      <c r="Q71" s="216">
        <v>0</v>
      </c>
      <c r="R71" s="216">
        <v>0</v>
      </c>
      <c r="S71" s="466">
        <f>SUM(O71:R71)</f>
        <v>0</v>
      </c>
      <c r="T71" s="472">
        <f t="shared" si="8"/>
        <v>0</v>
      </c>
      <c r="U71" s="187">
        <v>46084</v>
      </c>
      <c r="V71" s="187">
        <v>46387</v>
      </c>
      <c r="W71" s="222">
        <v>250</v>
      </c>
      <c r="X71" s="268">
        <v>129483</v>
      </c>
      <c r="Y71" s="264" t="s">
        <v>377</v>
      </c>
      <c r="Z71" s="264" t="s">
        <v>332</v>
      </c>
      <c r="AA71" s="264" t="s">
        <v>296</v>
      </c>
      <c r="AB71" s="264" t="s">
        <v>297</v>
      </c>
      <c r="AC71" s="155" t="s">
        <v>343</v>
      </c>
      <c r="AD71" s="264" t="s">
        <v>648</v>
      </c>
      <c r="AE71" s="271">
        <v>1</v>
      </c>
      <c r="AF71" s="155" t="s">
        <v>345</v>
      </c>
      <c r="AG71" s="155" t="s">
        <v>333</v>
      </c>
      <c r="AH71" s="282">
        <v>46204</v>
      </c>
      <c r="AI71" s="200">
        <v>0.3</v>
      </c>
      <c r="AJ71" s="154">
        <v>0.3</v>
      </c>
      <c r="AK71" s="367">
        <v>1</v>
      </c>
      <c r="AL71" s="367">
        <v>1</v>
      </c>
      <c r="AM71" s="535"/>
      <c r="AN71" s="535"/>
      <c r="AO71" s="536" t="s">
        <v>360</v>
      </c>
      <c r="AP71" s="536" t="s">
        <v>649</v>
      </c>
      <c r="AQ71" s="537">
        <v>0</v>
      </c>
      <c r="AR71" s="538">
        <f>+AQ71/AK71</f>
        <v>0</v>
      </c>
      <c r="AS71" s="539">
        <v>0</v>
      </c>
      <c r="AT71" s="538">
        <f>+AS71/AK71</f>
        <v>0</v>
      </c>
      <c r="AU71" s="540">
        <v>0</v>
      </c>
      <c r="AV71" s="499">
        <v>0</v>
      </c>
      <c r="AW71" s="540">
        <v>0</v>
      </c>
      <c r="AX71" s="540">
        <v>0</v>
      </c>
      <c r="AY71" s="221" t="s">
        <v>155</v>
      </c>
      <c r="AZ71" s="221" t="s">
        <v>155</v>
      </c>
      <c r="BA71" s="155" t="s">
        <v>155</v>
      </c>
      <c r="BB71" s="223" t="s">
        <v>155</v>
      </c>
      <c r="BC71" s="155" t="s">
        <v>155</v>
      </c>
      <c r="BD71" s="155" t="s">
        <v>155</v>
      </c>
      <c r="BE71" s="155" t="s">
        <v>155</v>
      </c>
      <c r="BF71" s="155" t="s">
        <v>155</v>
      </c>
      <c r="BG71" s="155"/>
    </row>
    <row r="72" spans="1:59" ht="65.099999999999994" customHeight="1" x14ac:dyDescent="0.25">
      <c r="A72" s="296"/>
      <c r="B72" s="285"/>
      <c r="C72" s="287"/>
      <c r="D72" s="294"/>
      <c r="E72" s="285"/>
      <c r="F72" s="298"/>
      <c r="G72" s="265"/>
      <c r="H72" s="265"/>
      <c r="I72" s="269"/>
      <c r="J72" s="371"/>
      <c r="K72" s="224" t="s">
        <v>629</v>
      </c>
      <c r="L72" s="141" t="s">
        <v>331</v>
      </c>
      <c r="M72" s="224" t="s">
        <v>632</v>
      </c>
      <c r="N72" s="220">
        <v>1</v>
      </c>
      <c r="O72" s="216">
        <v>0</v>
      </c>
      <c r="P72" s="216">
        <v>0</v>
      </c>
      <c r="Q72" s="216">
        <v>0</v>
      </c>
      <c r="R72" s="216">
        <v>0</v>
      </c>
      <c r="S72" s="466">
        <f t="shared" ref="S72:S73" si="27">SUM(O72:R72)</f>
        <v>0</v>
      </c>
      <c r="T72" s="472">
        <f t="shared" si="8"/>
        <v>0</v>
      </c>
      <c r="U72" s="187">
        <v>46084</v>
      </c>
      <c r="V72" s="187">
        <v>46387</v>
      </c>
      <c r="W72" s="222">
        <v>250</v>
      </c>
      <c r="X72" s="269"/>
      <c r="Y72" s="265"/>
      <c r="Z72" s="265"/>
      <c r="AA72" s="265"/>
      <c r="AB72" s="265"/>
      <c r="AC72" s="155" t="s">
        <v>343</v>
      </c>
      <c r="AD72" s="265"/>
      <c r="AE72" s="272"/>
      <c r="AF72" s="155" t="s">
        <v>345</v>
      </c>
      <c r="AG72" s="155" t="s">
        <v>333</v>
      </c>
      <c r="AH72" s="283"/>
      <c r="AI72" s="200">
        <v>0.4</v>
      </c>
      <c r="AJ72" s="154">
        <v>0.4</v>
      </c>
      <c r="AK72" s="368"/>
      <c r="AL72" s="368"/>
      <c r="AM72" s="535"/>
      <c r="AN72" s="535"/>
      <c r="AO72" s="510"/>
      <c r="AP72" s="510"/>
      <c r="AQ72" s="541"/>
      <c r="AR72" s="542"/>
      <c r="AS72" s="543"/>
      <c r="AT72" s="542"/>
      <c r="AU72" s="544"/>
      <c r="AV72" s="502"/>
      <c r="AW72" s="544"/>
      <c r="AX72" s="544"/>
      <c r="AY72" s="221"/>
      <c r="AZ72" s="221"/>
      <c r="BA72" s="155"/>
      <c r="BB72" s="223"/>
      <c r="BC72" s="155"/>
      <c r="BD72" s="155"/>
      <c r="BE72" s="155"/>
      <c r="BF72" s="155"/>
      <c r="BG72" s="155"/>
    </row>
    <row r="73" spans="1:59" ht="65.099999999999994" customHeight="1" x14ac:dyDescent="0.25">
      <c r="A73" s="296"/>
      <c r="B73" s="285"/>
      <c r="C73" s="287"/>
      <c r="D73" s="294"/>
      <c r="E73" s="285"/>
      <c r="F73" s="299"/>
      <c r="G73" s="266"/>
      <c r="H73" s="266"/>
      <c r="I73" s="270"/>
      <c r="J73" s="372"/>
      <c r="K73" s="224" t="s">
        <v>630</v>
      </c>
      <c r="L73" s="141" t="s">
        <v>331</v>
      </c>
      <c r="M73" s="224" t="s">
        <v>633</v>
      </c>
      <c r="N73" s="220">
        <v>1</v>
      </c>
      <c r="O73" s="216">
        <v>0</v>
      </c>
      <c r="P73" s="216">
        <v>0</v>
      </c>
      <c r="Q73" s="216">
        <v>0</v>
      </c>
      <c r="R73" s="216">
        <v>0</v>
      </c>
      <c r="S73" s="466">
        <f t="shared" si="27"/>
        <v>0</v>
      </c>
      <c r="T73" s="472">
        <f t="shared" si="8"/>
        <v>0</v>
      </c>
      <c r="U73" s="187">
        <v>46084</v>
      </c>
      <c r="V73" s="187">
        <v>46387</v>
      </c>
      <c r="W73" s="222">
        <v>250</v>
      </c>
      <c r="X73" s="270"/>
      <c r="Y73" s="266"/>
      <c r="Z73" s="266"/>
      <c r="AA73" s="266"/>
      <c r="AB73" s="266"/>
      <c r="AC73" s="155" t="s">
        <v>343</v>
      </c>
      <c r="AD73" s="266"/>
      <c r="AE73" s="273"/>
      <c r="AF73" s="155" t="s">
        <v>345</v>
      </c>
      <c r="AG73" s="155" t="s">
        <v>333</v>
      </c>
      <c r="AH73" s="284"/>
      <c r="AI73" s="200">
        <v>0.3</v>
      </c>
      <c r="AJ73" s="154">
        <v>0.3</v>
      </c>
      <c r="AK73" s="369"/>
      <c r="AL73" s="369"/>
      <c r="AM73" s="535"/>
      <c r="AN73" s="535"/>
      <c r="AO73" s="521"/>
      <c r="AP73" s="521"/>
      <c r="AQ73" s="545"/>
      <c r="AR73" s="546"/>
      <c r="AS73" s="547"/>
      <c r="AT73" s="546"/>
      <c r="AU73" s="548"/>
      <c r="AV73" s="505"/>
      <c r="AW73" s="548"/>
      <c r="AX73" s="548"/>
      <c r="AY73" s="221"/>
      <c r="AZ73" s="221"/>
      <c r="BA73" s="155"/>
      <c r="BB73" s="223"/>
      <c r="BC73" s="155"/>
      <c r="BD73" s="155"/>
      <c r="BE73" s="155"/>
      <c r="BF73" s="155"/>
      <c r="BG73" s="155"/>
    </row>
    <row r="74" spans="1:59" s="169" customFormat="1" ht="65.099999999999994" customHeight="1" x14ac:dyDescent="0.25">
      <c r="A74" s="324" t="s">
        <v>658</v>
      </c>
      <c r="B74" s="325"/>
      <c r="C74" s="325"/>
      <c r="D74" s="325"/>
      <c r="E74" s="325" t="s">
        <v>430</v>
      </c>
      <c r="F74" s="325"/>
      <c r="G74" s="325"/>
      <c r="H74" s="325"/>
      <c r="I74" s="325"/>
      <c r="J74" s="325"/>
      <c r="K74" s="325"/>
      <c r="L74" s="325"/>
      <c r="M74" s="325"/>
      <c r="N74" s="325"/>
      <c r="O74" s="325"/>
      <c r="P74" s="325"/>
      <c r="Q74" s="325"/>
      <c r="R74" s="325"/>
      <c r="S74" s="326"/>
      <c r="T74" s="462">
        <f>AVERAGE(T71:T73)</f>
        <v>0</v>
      </c>
      <c r="U74" s="208"/>
      <c r="V74" s="208"/>
      <c r="W74" s="163"/>
      <c r="X74" s="163"/>
      <c r="Y74" s="163"/>
      <c r="Z74" s="163"/>
      <c r="AA74" s="164"/>
      <c r="AB74" s="164"/>
      <c r="AC74" s="163"/>
      <c r="AD74" s="163"/>
      <c r="AE74" s="145"/>
      <c r="AF74" s="163"/>
      <c r="AG74" s="163"/>
      <c r="AH74" s="163"/>
      <c r="AI74" s="192">
        <f>SUM(AI71:AI73)</f>
        <v>1</v>
      </c>
      <c r="AJ74" s="146">
        <f>SUM(AJ71:AJ73)</f>
        <v>1</v>
      </c>
      <c r="AK74" s="147">
        <f>+AK71</f>
        <v>1</v>
      </c>
      <c r="AL74" s="147">
        <f>SUM(AL71:AL73)</f>
        <v>1</v>
      </c>
      <c r="AM74" s="493">
        <f>SUM(AM71:AM73)</f>
        <v>0</v>
      </c>
      <c r="AN74" s="493">
        <f>SUM(AN71:AN73)</f>
        <v>0</v>
      </c>
      <c r="AO74" s="493"/>
      <c r="AP74" s="527"/>
      <c r="AQ74" s="495">
        <f>SUM(AQ71:AQ73)</f>
        <v>0</v>
      </c>
      <c r="AR74" s="193">
        <f>+AR71</f>
        <v>0</v>
      </c>
      <c r="AS74" s="495">
        <f>+AS71</f>
        <v>0</v>
      </c>
      <c r="AT74" s="193">
        <f>+AT71</f>
        <v>0</v>
      </c>
      <c r="AU74" s="147">
        <f>+AU71</f>
        <v>0</v>
      </c>
      <c r="AV74" s="194">
        <f t="shared" ref="AV74:AX74" si="28">+AV71</f>
        <v>0</v>
      </c>
      <c r="AW74" s="147">
        <f t="shared" si="28"/>
        <v>0</v>
      </c>
      <c r="AX74" s="147">
        <f t="shared" si="28"/>
        <v>0</v>
      </c>
      <c r="AY74" s="148"/>
      <c r="AZ74" s="163"/>
      <c r="BA74" s="148"/>
      <c r="BB74" s="195"/>
      <c r="BC74" s="148"/>
      <c r="BD74" s="163"/>
      <c r="BE74" s="148"/>
      <c r="BF74" s="163"/>
      <c r="BG74" s="163"/>
    </row>
    <row r="75" spans="1:59" ht="44.25" customHeight="1" x14ac:dyDescent="0.25">
      <c r="E75" s="226"/>
      <c r="F75" s="226"/>
      <c r="G75" s="226"/>
      <c r="H75" s="226"/>
      <c r="I75" s="226"/>
      <c r="J75" s="226"/>
      <c r="K75" s="226"/>
      <c r="L75" s="227"/>
      <c r="M75" s="226"/>
      <c r="N75" s="226"/>
      <c r="O75" s="226"/>
      <c r="P75" s="226"/>
      <c r="Q75" s="226"/>
      <c r="R75" s="226"/>
      <c r="S75" s="473"/>
      <c r="T75" s="474"/>
      <c r="AI75" s="228">
        <f>+AI16+AI23+AI32+AI37+AI45+AI55+AI62+AI70+AI74</f>
        <v>12067731927</v>
      </c>
      <c r="AJ75" s="229">
        <f>+AJ16+AJ23+AJ32+AJ37+AJ45+AJ55+AJ62+AJ70+AJ74</f>
        <v>10384245401.450001</v>
      </c>
      <c r="AK75" s="228">
        <f>+AK16+AK23+AK32+AK37+AK45+AK55+AK62+AK70+AK74</f>
        <v>10184245401.450001</v>
      </c>
      <c r="AL75" s="549">
        <f t="shared" ref="AL75:AN75" si="29">+AL16+AL23+AL32+AL37+AL45+AL55+AL62+AL70+AL74</f>
        <v>19759055315.689999</v>
      </c>
      <c r="AM75" s="549">
        <f t="shared" si="29"/>
        <v>0</v>
      </c>
      <c r="AN75" s="549">
        <f t="shared" si="29"/>
        <v>0</v>
      </c>
    </row>
    <row r="76" spans="1:59" ht="100.5" customHeight="1" thickBot="1" x14ac:dyDescent="0.3">
      <c r="M76" s="230"/>
      <c r="AL76" s="550" t="s">
        <v>562</v>
      </c>
      <c r="AM76" s="551"/>
      <c r="AN76" s="551"/>
      <c r="AO76" s="551"/>
      <c r="AP76" s="551"/>
      <c r="AQ76" s="550" t="s">
        <v>651</v>
      </c>
      <c r="AR76" s="550" t="s">
        <v>652</v>
      </c>
      <c r="AS76" s="550" t="s">
        <v>653</v>
      </c>
      <c r="AT76" s="550" t="s">
        <v>654</v>
      </c>
      <c r="AU76" s="550" t="s">
        <v>578</v>
      </c>
      <c r="AV76" s="550" t="s">
        <v>579</v>
      </c>
      <c r="AW76" s="550" t="s">
        <v>580</v>
      </c>
      <c r="AX76" s="550" t="s">
        <v>581</v>
      </c>
      <c r="AY76" s="232" t="s">
        <v>582</v>
      </c>
      <c r="AZ76" s="232" t="s">
        <v>583</v>
      </c>
      <c r="BA76" s="232" t="s">
        <v>585</v>
      </c>
      <c r="BB76" s="232" t="s">
        <v>584</v>
      </c>
      <c r="BC76" s="232" t="s">
        <v>591</v>
      </c>
      <c r="BD76" s="232" t="s">
        <v>592</v>
      </c>
      <c r="BE76" s="232" t="s">
        <v>593</v>
      </c>
      <c r="BF76" s="232" t="s">
        <v>594</v>
      </c>
    </row>
    <row r="77" spans="1:59" ht="68.25" customHeight="1" thickBot="1" x14ac:dyDescent="0.3">
      <c r="E77" s="318" t="s">
        <v>661</v>
      </c>
      <c r="F77" s="319"/>
      <c r="G77" s="319"/>
      <c r="H77" s="319"/>
      <c r="I77" s="319"/>
      <c r="J77" s="319"/>
      <c r="K77" s="319"/>
      <c r="L77" s="319"/>
      <c r="M77" s="319"/>
      <c r="N77" s="319"/>
      <c r="O77" s="319"/>
      <c r="P77" s="319"/>
      <c r="Q77" s="319"/>
      <c r="R77" s="319"/>
      <c r="S77" s="320"/>
      <c r="T77" s="477">
        <f>+(T16+T32+T37+T45+T55+T62+T70+T74)/8</f>
        <v>0.34712797619047614</v>
      </c>
      <c r="AE77" s="321" t="s">
        <v>663</v>
      </c>
      <c r="AF77" s="322"/>
      <c r="AG77" s="322"/>
      <c r="AH77" s="322"/>
      <c r="AI77" s="323"/>
      <c r="AJ77" s="233"/>
      <c r="AK77" s="233">
        <f>+AK16+AK23+AK32+AK37+AK45+AK55+AK62+AK70+AK74</f>
        <v>10184245401.450001</v>
      </c>
      <c r="AL77" s="552">
        <f>+AL16+AL23+AL32+AL37+AL45+AL55+AL62+AL70+AL74</f>
        <v>19759055315.689999</v>
      </c>
      <c r="AM77" s="553">
        <f t="shared" ref="AM77:AN77" si="30">+AM16+AM23+AM32+AM37+AM45+AM55+AM62+AM70+AM74</f>
        <v>0</v>
      </c>
      <c r="AN77" s="553">
        <f t="shared" si="30"/>
        <v>0</v>
      </c>
      <c r="AO77" s="551"/>
      <c r="AP77" s="551"/>
      <c r="AQ77" s="552">
        <f>+AQ16+AQ23+AQ32+AQ37+AQ45+AQ55+AQ62+AQ70+AQ74</f>
        <v>6453869148</v>
      </c>
      <c r="AR77" s="554">
        <f>+AQ77/AK77</f>
        <v>0.63371107957405648</v>
      </c>
      <c r="AS77" s="552">
        <f>+AS16+AS32+AS37+AS45+AS55+AS62+AS70+AS74</f>
        <v>1323410779.25</v>
      </c>
      <c r="AT77" s="555">
        <f>+AS77/AK77</f>
        <v>0.12994686666344243</v>
      </c>
      <c r="AU77" s="552">
        <f>+AU16+AU23+AU32+AU37+AU45+AU55+AU62+AU70+AU74</f>
        <v>14929339936.75</v>
      </c>
      <c r="AV77" s="554">
        <f>+AU77/AL77</f>
        <v>0.75556951980872866</v>
      </c>
      <c r="AW77" s="552">
        <f>+AW16+AW32+AW37+AW45+AW55+AW62+AW70+AW74</f>
        <v>11234591230.549999</v>
      </c>
      <c r="AX77" s="554">
        <f>+AW77/AL77</f>
        <v>0.56857937037247874</v>
      </c>
      <c r="AY77" s="234">
        <f>AY32+AY37+AY45+AY55+AY62+AY70+AY74</f>
        <v>0</v>
      </c>
      <c r="AZ77" s="235" t="e">
        <f>+AY77/AM77</f>
        <v>#DIV/0!</v>
      </c>
      <c r="BA77" s="234">
        <f>BA32+BA37+BA45+BA55+BA62+BA70+BA74</f>
        <v>0</v>
      </c>
      <c r="BB77" s="235" t="e">
        <f>+BA77/AM77</f>
        <v>#DIV/0!</v>
      </c>
      <c r="BC77" s="234">
        <f>BC32+BC37+BC45+BC55+BC62+BC70+BC74</f>
        <v>0</v>
      </c>
      <c r="BD77" s="235" t="e">
        <f>+BC77/AN77</f>
        <v>#DIV/0!</v>
      </c>
      <c r="BE77" s="234">
        <f>BE32+BE37+BE45+BE55+BE62+BE70+BE74</f>
        <v>0</v>
      </c>
      <c r="BF77" s="235" t="e">
        <f>+BE77/AN77</f>
        <v>#DIV/0!</v>
      </c>
    </row>
    <row r="81" spans="35:48" x14ac:dyDescent="0.25">
      <c r="AI81" s="236"/>
      <c r="AV81" s="476"/>
    </row>
  </sheetData>
  <mergeCells count="355">
    <mergeCell ref="AL71:AL73"/>
    <mergeCell ref="AU71:AU73"/>
    <mergeCell ref="AV71:AV73"/>
    <mergeCell ref="AW71:AW73"/>
    <mergeCell ref="AX71:AX73"/>
    <mergeCell ref="AV17:AV22"/>
    <mergeCell ref="AW17:AW22"/>
    <mergeCell ref="AX17:AX22"/>
    <mergeCell ref="F24:F31"/>
    <mergeCell ref="F33:F36"/>
    <mergeCell ref="F38:F44"/>
    <mergeCell ref="F46:F54"/>
    <mergeCell ref="F56:F61"/>
    <mergeCell ref="F63:F69"/>
    <mergeCell ref="AH71:AH73"/>
    <mergeCell ref="AK56:AK61"/>
    <mergeCell ref="AK63:AK69"/>
    <mergeCell ref="AK71:AK73"/>
    <mergeCell ref="AK17:AK22"/>
    <mergeCell ref="AK24:AK31"/>
    <mergeCell ref="AK33:AK36"/>
    <mergeCell ref="J71:J73"/>
    <mergeCell ref="AQ46:AQ54"/>
    <mergeCell ref="AR46:AR54"/>
    <mergeCell ref="A16:S16"/>
    <mergeCell ref="A23:S23"/>
    <mergeCell ref="A32:S32"/>
    <mergeCell ref="A37:S37"/>
    <mergeCell ref="A45:S45"/>
    <mergeCell ref="A55:S55"/>
    <mergeCell ref="A62:S62"/>
    <mergeCell ref="AE33:AE34"/>
    <mergeCell ref="AE35:AE36"/>
    <mergeCell ref="AD56:AD57"/>
    <mergeCell ref="AD58:AD59"/>
    <mergeCell ref="AD60:AD61"/>
    <mergeCell ref="X56:X61"/>
    <mergeCell ref="D17:D20"/>
    <mergeCell ref="D21:D22"/>
    <mergeCell ref="D24:D25"/>
    <mergeCell ref="D26:D28"/>
    <mergeCell ref="D29:D31"/>
    <mergeCell ref="D33:D34"/>
    <mergeCell ref="D35:D36"/>
    <mergeCell ref="D38:D42"/>
    <mergeCell ref="D43:D44"/>
    <mergeCell ref="D47:D48"/>
    <mergeCell ref="D49:D54"/>
    <mergeCell ref="AS46:AS54"/>
    <mergeCell ref="AT46:AT54"/>
    <mergeCell ref="E17:E22"/>
    <mergeCell ref="F17:F22"/>
    <mergeCell ref="G17:G22"/>
    <mergeCell ref="E9:E15"/>
    <mergeCell ref="F9:F15"/>
    <mergeCell ref="AM24:AM31"/>
    <mergeCell ref="X38:X44"/>
    <mergeCell ref="X46:X54"/>
    <mergeCell ref="AD29:AD31"/>
    <mergeCell ref="I17:I20"/>
    <mergeCell ref="J21:J22"/>
    <mergeCell ref="J17:J20"/>
    <mergeCell ref="AO9:AO15"/>
    <mergeCell ref="AP9:AP15"/>
    <mergeCell ref="AM33:AM36"/>
    <mergeCell ref="AN24:AN31"/>
    <mergeCell ref="AN33:AN36"/>
    <mergeCell ref="AQ17:AQ22"/>
    <mergeCell ref="AR17:AR22"/>
    <mergeCell ref="AL17:AL22"/>
    <mergeCell ref="E24:E31"/>
    <mergeCell ref="E38:E44"/>
    <mergeCell ref="AR56:AR61"/>
    <mergeCell ref="AS56:AS61"/>
    <mergeCell ref="AT56:AT61"/>
    <mergeCell ref="AQ63:AQ69"/>
    <mergeCell ref="AR63:AR69"/>
    <mergeCell ref="AS63:AS69"/>
    <mergeCell ref="AT63:AT69"/>
    <mergeCell ref="AQ71:AQ73"/>
    <mergeCell ref="AR71:AR73"/>
    <mergeCell ref="AS71:AS73"/>
    <mergeCell ref="AT71:AT73"/>
    <mergeCell ref="BB56:BB61"/>
    <mergeCell ref="A1:B4"/>
    <mergeCell ref="A5:B5"/>
    <mergeCell ref="C1:BF1"/>
    <mergeCell ref="C2:BF2"/>
    <mergeCell ref="C3:BF3"/>
    <mergeCell ref="C4:BF4"/>
    <mergeCell ref="C5:BF5"/>
    <mergeCell ref="A6:AB7"/>
    <mergeCell ref="AC6:AH7"/>
    <mergeCell ref="AI6:BF7"/>
    <mergeCell ref="AJ9:AJ15"/>
    <mergeCell ref="AL9:AL15"/>
    <mergeCell ref="AM9:AM15"/>
    <mergeCell ref="AN9:AN15"/>
    <mergeCell ref="AR24:AR31"/>
    <mergeCell ref="AS24:AS31"/>
    <mergeCell ref="AT24:AT31"/>
    <mergeCell ref="AQ33:AQ36"/>
    <mergeCell ref="AR33:AR36"/>
    <mergeCell ref="AS33:AS36"/>
    <mergeCell ref="AT33:AT36"/>
    <mergeCell ref="BD56:BD61"/>
    <mergeCell ref="AQ56:AQ61"/>
    <mergeCell ref="BE56:BE61"/>
    <mergeCell ref="BF56:BF61"/>
    <mergeCell ref="BG56:BG61"/>
    <mergeCell ref="AU46:AU54"/>
    <mergeCell ref="AV46:AV54"/>
    <mergeCell ref="AW46:AW54"/>
    <mergeCell ref="AX46:AX54"/>
    <mergeCell ref="AY46:AY54"/>
    <mergeCell ref="AZ46:AZ54"/>
    <mergeCell ref="BA46:BA54"/>
    <mergeCell ref="BB46:BB54"/>
    <mergeCell ref="BC46:BC54"/>
    <mergeCell ref="AW56:AW61"/>
    <mergeCell ref="AX56:AX61"/>
    <mergeCell ref="AY56:AY61"/>
    <mergeCell ref="AZ56:AZ61"/>
    <mergeCell ref="BA56:BA61"/>
    <mergeCell ref="BC56:BC61"/>
    <mergeCell ref="AU56:AU61"/>
    <mergeCell ref="AV56:AV61"/>
    <mergeCell ref="BD46:BD54"/>
    <mergeCell ref="BE46:BE54"/>
    <mergeCell ref="BF46:BF54"/>
    <mergeCell ref="BG46:BG54"/>
    <mergeCell ref="BD63:BD69"/>
    <mergeCell ref="BE63:BE69"/>
    <mergeCell ref="BF63:BF69"/>
    <mergeCell ref="BG63:BG69"/>
    <mergeCell ref="AU63:AU69"/>
    <mergeCell ref="AV63:AV69"/>
    <mergeCell ref="AW63:AW69"/>
    <mergeCell ref="AX63:AX69"/>
    <mergeCell ref="AY63:AY69"/>
    <mergeCell ref="AZ63:AZ69"/>
    <mergeCell ref="BA63:BA69"/>
    <mergeCell ref="BB63:BB69"/>
    <mergeCell ref="BC63:BC69"/>
    <mergeCell ref="BG24:BG31"/>
    <mergeCell ref="BC38:BC44"/>
    <mergeCell ref="BD38:BD44"/>
    <mergeCell ref="BE38:BE44"/>
    <mergeCell ref="BF38:BF44"/>
    <mergeCell ref="BG38:BG44"/>
    <mergeCell ref="BC33:BC36"/>
    <mergeCell ref="BD33:BD36"/>
    <mergeCell ref="BE33:BE36"/>
    <mergeCell ref="BF33:BF36"/>
    <mergeCell ref="BG33:BG36"/>
    <mergeCell ref="BC24:BC31"/>
    <mergeCell ref="BD24:BD31"/>
    <mergeCell ref="BE24:BE31"/>
    <mergeCell ref="BF24:BF31"/>
    <mergeCell ref="AU24:AU31"/>
    <mergeCell ref="AT17:AT22"/>
    <mergeCell ref="AO29:AO30"/>
    <mergeCell ref="AO33:AO34"/>
    <mergeCell ref="AO35:AO36"/>
    <mergeCell ref="AS17:AS22"/>
    <mergeCell ref="AO38:AO44"/>
    <mergeCell ref="AO26:AO28"/>
    <mergeCell ref="AQ38:AQ44"/>
    <mergeCell ref="AR38:AR44"/>
    <mergeCell ref="AS38:AS44"/>
    <mergeCell ref="AT38:AT44"/>
    <mergeCell ref="AO24:AO25"/>
    <mergeCell ref="AU17:AU22"/>
    <mergeCell ref="AY24:AY31"/>
    <mergeCell ref="AV24:AV31"/>
    <mergeCell ref="AW24:AW31"/>
    <mergeCell ref="AX24:AX31"/>
    <mergeCell ref="AZ33:AZ36"/>
    <mergeCell ref="BA33:BA36"/>
    <mergeCell ref="BB33:BB36"/>
    <mergeCell ref="AP24:AP31"/>
    <mergeCell ref="AX38:AX44"/>
    <mergeCell ref="AY38:AY44"/>
    <mergeCell ref="AZ38:AZ44"/>
    <mergeCell ref="BA38:BA44"/>
    <mergeCell ref="AZ24:AZ31"/>
    <mergeCell ref="BA24:BA31"/>
    <mergeCell ref="BB24:BB31"/>
    <mergeCell ref="BB38:BB44"/>
    <mergeCell ref="AQ24:AQ31"/>
    <mergeCell ref="AU33:AU36"/>
    <mergeCell ref="AV33:AV36"/>
    <mergeCell ref="AW33:AW36"/>
    <mergeCell ref="AX33:AX36"/>
    <mergeCell ref="AY33:AY36"/>
    <mergeCell ref="AU38:AU44"/>
    <mergeCell ref="AV38:AV44"/>
    <mergeCell ref="AW38:AW44"/>
    <mergeCell ref="AN56:AN61"/>
    <mergeCell ref="AN63:AN69"/>
    <mergeCell ref="AF29:AF31"/>
    <mergeCell ref="AO46:AO49"/>
    <mergeCell ref="AO50:AO54"/>
    <mergeCell ref="AP46:AP54"/>
    <mergeCell ref="AP38:AP44"/>
    <mergeCell ref="AD38:AD41"/>
    <mergeCell ref="AD42:AD43"/>
    <mergeCell ref="AE38:AE41"/>
    <mergeCell ref="AE42:AE43"/>
    <mergeCell ref="AF38:AF41"/>
    <mergeCell ref="AL38:AL44"/>
    <mergeCell ref="AM38:AM44"/>
    <mergeCell ref="AM46:AM54"/>
    <mergeCell ref="AN38:AN44"/>
    <mergeCell ref="AN46:AN54"/>
    <mergeCell ref="AF42:AF43"/>
    <mergeCell ref="AK38:AK44"/>
    <mergeCell ref="AK46:AK54"/>
    <mergeCell ref="AE44:AE45"/>
    <mergeCell ref="AE46:AE47"/>
    <mergeCell ref="AL24:AL31"/>
    <mergeCell ref="E77:S77"/>
    <mergeCell ref="C17:C22"/>
    <mergeCell ref="B17:B22"/>
    <mergeCell ref="A17:A22"/>
    <mergeCell ref="AO56:AO61"/>
    <mergeCell ref="AP33:AP36"/>
    <mergeCell ref="AE77:AI77"/>
    <mergeCell ref="AG46:AG54"/>
    <mergeCell ref="AH63:AH66"/>
    <mergeCell ref="AH56:AH57"/>
    <mergeCell ref="AH58:AH59"/>
    <mergeCell ref="AH60:AH61"/>
    <mergeCell ref="A74:S74"/>
    <mergeCell ref="AP56:AP61"/>
    <mergeCell ref="AO63:AO69"/>
    <mergeCell ref="AP63:AP69"/>
    <mergeCell ref="AD46:AD47"/>
    <mergeCell ref="AD63:AD66"/>
    <mergeCell ref="AE63:AE66"/>
    <mergeCell ref="AF63:AF66"/>
    <mergeCell ref="AL46:AL54"/>
    <mergeCell ref="AD24:AD27"/>
    <mergeCell ref="AD33:AD34"/>
    <mergeCell ref="AD35:AD36"/>
    <mergeCell ref="AV9:AV15"/>
    <mergeCell ref="AQ9:AQ15"/>
    <mergeCell ref="AR9:AR15"/>
    <mergeCell ref="AS9:AS15"/>
    <mergeCell ref="AT9:AT15"/>
    <mergeCell ref="AU9:AU15"/>
    <mergeCell ref="AK9:AK15"/>
    <mergeCell ref="H9:H13"/>
    <mergeCell ref="I9:I13"/>
    <mergeCell ref="J9:J13"/>
    <mergeCell ref="AF9:AF15"/>
    <mergeCell ref="A14:A15"/>
    <mergeCell ref="B14:B15"/>
    <mergeCell ref="C14:C15"/>
    <mergeCell ref="D14:D15"/>
    <mergeCell ref="H17:H20"/>
    <mergeCell ref="AH9:AH15"/>
    <mergeCell ref="G14:G15"/>
    <mergeCell ref="H14:H15"/>
    <mergeCell ref="I14:I15"/>
    <mergeCell ref="J14:J15"/>
    <mergeCell ref="A9:A13"/>
    <mergeCell ref="B9:B13"/>
    <mergeCell ref="C9:C13"/>
    <mergeCell ref="D9:D13"/>
    <mergeCell ref="G9:G13"/>
    <mergeCell ref="AG9:AG15"/>
    <mergeCell ref="X9:X15"/>
    <mergeCell ref="Y9:Y15"/>
    <mergeCell ref="Z9:Z15"/>
    <mergeCell ref="AA9:AA15"/>
    <mergeCell ref="AB9:AB15"/>
    <mergeCell ref="AC9:AC15"/>
    <mergeCell ref="AD9:AD15"/>
    <mergeCell ref="AE9:AE15"/>
    <mergeCell ref="AG17:AG22"/>
    <mergeCell ref="AE56:AE57"/>
    <mergeCell ref="AE58:AE59"/>
    <mergeCell ref="AE60:AE61"/>
    <mergeCell ref="D56:D58"/>
    <mergeCell ref="D59:D61"/>
    <mergeCell ref="D63:D69"/>
    <mergeCell ref="D71:D73"/>
    <mergeCell ref="A70:S70"/>
    <mergeCell ref="C71:C73"/>
    <mergeCell ref="B71:B73"/>
    <mergeCell ref="A71:A73"/>
    <mergeCell ref="E71:E73"/>
    <mergeCell ref="F71:F73"/>
    <mergeCell ref="G71:G73"/>
    <mergeCell ref="H71:H73"/>
    <mergeCell ref="I71:I73"/>
    <mergeCell ref="AH38:AH41"/>
    <mergeCell ref="AH42:AH43"/>
    <mergeCell ref="AF56:AF57"/>
    <mergeCell ref="AF58:AF59"/>
    <mergeCell ref="AF60:AF61"/>
    <mergeCell ref="AE24:AE27"/>
    <mergeCell ref="AF35:AF36"/>
    <mergeCell ref="AG33:AG36"/>
    <mergeCell ref="AH33:AH34"/>
    <mergeCell ref="AH35:AH36"/>
    <mergeCell ref="AO71:AO73"/>
    <mergeCell ref="AP71:AP73"/>
    <mergeCell ref="AO17:AO22"/>
    <mergeCell ref="AP17:AP22"/>
    <mergeCell ref="X71:X73"/>
    <mergeCell ref="Y17:Y22"/>
    <mergeCell ref="Y71:Y73"/>
    <mergeCell ref="AA71:AA73"/>
    <mergeCell ref="Z71:Z73"/>
    <mergeCell ref="AB71:AB73"/>
    <mergeCell ref="AD71:AD73"/>
    <mergeCell ref="AE71:AE73"/>
    <mergeCell ref="AC17:AC22"/>
    <mergeCell ref="AD17:AD22"/>
    <mergeCell ref="AE17:AE22"/>
    <mergeCell ref="AM56:AM61"/>
    <mergeCell ref="AM63:AM69"/>
    <mergeCell ref="AL33:AL36"/>
    <mergeCell ref="AL56:AL61"/>
    <mergeCell ref="AL63:AL69"/>
    <mergeCell ref="AG38:AG44"/>
    <mergeCell ref="X17:X22"/>
    <mergeCell ref="X24:X31"/>
    <mergeCell ref="X33:X36"/>
    <mergeCell ref="E33:E36"/>
    <mergeCell ref="E56:E61"/>
    <mergeCell ref="E63:E69"/>
    <mergeCell ref="BF9:BF15"/>
    <mergeCell ref="BG9:BG15"/>
    <mergeCell ref="AW9:AW15"/>
    <mergeCell ref="AX9:AX15"/>
    <mergeCell ref="AY9:AY15"/>
    <mergeCell ref="AZ9:AZ15"/>
    <mergeCell ref="BA9:BA15"/>
    <mergeCell ref="BB9:BB15"/>
    <mergeCell ref="BC9:BC15"/>
    <mergeCell ref="BD9:BD15"/>
    <mergeCell ref="BE9:BE15"/>
    <mergeCell ref="X63:X69"/>
    <mergeCell ref="AF17:AF22"/>
    <mergeCell ref="AH17:AH22"/>
    <mergeCell ref="AH24:AH28"/>
    <mergeCell ref="H21:H22"/>
    <mergeCell ref="I21:I22"/>
    <mergeCell ref="AH29:AH31"/>
    <mergeCell ref="AE29:AE31"/>
    <mergeCell ref="AF24:AF27"/>
    <mergeCell ref="AF33:AF34"/>
  </mergeCells>
  <phoneticPr fontId="12" type="noConversion"/>
  <dataValidations count="1">
    <dataValidation type="list" allowBlank="1" showInputMessage="1" showErrorMessage="1" sqref="L56:L61 L17:L21 L76 L9:L15 L63:L69 L38:L44 L46:L54 L24:L31 L33:L36 L71:L73 L78:L169" xr:uid="{00000000-0002-0000-0300-000000000000}">
      <formula1>$AZ$24:$AZ$46</formula1>
    </dataValidation>
  </dataValidations>
  <pageMargins left="0.7" right="0.7" top="0.75" bottom="0.75" header="0.3" footer="0.3"/>
  <pageSetup orientation="portrait" r:id="rId1"/>
  <ignoredErrors>
    <ignoredError sqref="T45 T32 T37 T55 T62" formula="1"/>
    <ignoredError sqref="S9:S15 S46:S54 S56:S61 S63:S69 S40:S44" formulaRange="1"/>
  </ignoredError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1000000}">
          <x14:formula1>
            <xm:f>ANEXO1!$A$2:$A$21</xm:f>
          </x14:formula1>
          <xm:sqref>AF74:AF76 AF78:AF124</xm:sqref>
        </x14:dataValidation>
        <x14:dataValidation type="list" allowBlank="1" showInputMessage="1" showErrorMessage="1" xr:uid="{00000000-0002-0000-0300-000002000000}">
          <x14:formula1>
            <xm:f>ANEXO1!$F$2:$F$7</xm:f>
          </x14:formula1>
          <xm:sqref>AG71:AG76 AG78:AG133</xm:sqref>
        </x14:dataValidation>
        <x14:dataValidation type="list" allowBlank="1" showInputMessage="1" showErrorMessage="1" xr:uid="{00000000-0002-0000-0300-000003000000}">
          <x14:formula1>
            <xm:f>'https://alcart-my.sharepoint.com/personal/calidad_cartagena_gov_co/Documents/35. Proyectos de Inversión Secretaría General/[Proyectos SecGeneral 2024.xlsx]ANEXO1'!#REF!</xm:f>
          </x14:formula1>
          <xm:sqref>AG38:AG43 AG30:AG31 AF24 AG33 AF44:AF48 AF67:AF70 AF29:AG29 AF32:AF33 AF35 AF37:AF38 AF42 AF56 AF58 AF60 AF62:AF63 AG16 AG9 AG24:AG28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5"/>
  <sheetViews>
    <sheetView workbookViewId="0"/>
  </sheetViews>
  <sheetFormatPr baseColWidth="10" defaultColWidth="10.85546875" defaultRowHeight="15" x14ac:dyDescent="0.25"/>
  <cols>
    <col min="1" max="1" width="55.28515625" customWidth="1"/>
    <col min="5" max="5" width="20.140625" customWidth="1"/>
    <col min="6" max="6" width="34.7109375" customWidth="1"/>
  </cols>
  <sheetData>
    <row r="1" spans="1:6" ht="52.5" customHeight="1" x14ac:dyDescent="0.25">
      <c r="A1" s="18" t="s">
        <v>431</v>
      </c>
      <c r="E1" s="2" t="s">
        <v>432</v>
      </c>
      <c r="F1" s="2" t="s">
        <v>433</v>
      </c>
    </row>
    <row r="2" spans="1:6" ht="25.5" customHeight="1" x14ac:dyDescent="0.25">
      <c r="A2" s="17" t="s">
        <v>434</v>
      </c>
      <c r="E2" s="3">
        <v>0</v>
      </c>
      <c r="F2" s="4" t="s">
        <v>333</v>
      </c>
    </row>
    <row r="3" spans="1:6" ht="45" customHeight="1" x14ac:dyDescent="0.25">
      <c r="A3" s="17" t="s">
        <v>367</v>
      </c>
      <c r="E3" s="3">
        <v>1</v>
      </c>
      <c r="F3" s="4" t="s">
        <v>435</v>
      </c>
    </row>
    <row r="4" spans="1:6" ht="45" customHeight="1" x14ac:dyDescent="0.25">
      <c r="A4" s="17" t="s">
        <v>436</v>
      </c>
      <c r="E4" s="3">
        <v>2</v>
      </c>
      <c r="F4" s="4" t="s">
        <v>437</v>
      </c>
    </row>
    <row r="5" spans="1:6" ht="45" customHeight="1" x14ac:dyDescent="0.25">
      <c r="A5" s="17" t="s">
        <v>438</v>
      </c>
      <c r="E5" s="3">
        <v>3</v>
      </c>
      <c r="F5" s="4" t="s">
        <v>439</v>
      </c>
    </row>
    <row r="6" spans="1:6" ht="45" customHeight="1" x14ac:dyDescent="0.25">
      <c r="A6" s="17" t="s">
        <v>440</v>
      </c>
      <c r="E6" s="3">
        <v>4</v>
      </c>
      <c r="F6" s="4" t="s">
        <v>441</v>
      </c>
    </row>
    <row r="7" spans="1:6" ht="45" customHeight="1" x14ac:dyDescent="0.25">
      <c r="A7" s="17" t="s">
        <v>442</v>
      </c>
      <c r="E7" s="3">
        <v>5</v>
      </c>
      <c r="F7" s="4" t="s">
        <v>443</v>
      </c>
    </row>
    <row r="8" spans="1:6" ht="45" customHeight="1" x14ac:dyDescent="0.25">
      <c r="A8" s="17" t="s">
        <v>399</v>
      </c>
    </row>
    <row r="9" spans="1:6" ht="45" customHeight="1" x14ac:dyDescent="0.25">
      <c r="A9" s="17" t="s">
        <v>444</v>
      </c>
    </row>
    <row r="10" spans="1:6" ht="45" customHeight="1" x14ac:dyDescent="0.25">
      <c r="A10" s="17" t="s">
        <v>445</v>
      </c>
    </row>
    <row r="11" spans="1:6" ht="45" customHeight="1" x14ac:dyDescent="0.25">
      <c r="A11" s="17" t="s">
        <v>446</v>
      </c>
    </row>
    <row r="12" spans="1:6" ht="45" customHeight="1" x14ac:dyDescent="0.25">
      <c r="A12" s="17" t="s">
        <v>447</v>
      </c>
    </row>
    <row r="13" spans="1:6" ht="45" customHeight="1" x14ac:dyDescent="0.25">
      <c r="A13" s="17" t="s">
        <v>448</v>
      </c>
    </row>
    <row r="14" spans="1:6" ht="45" customHeight="1" x14ac:dyDescent="0.25">
      <c r="A14" s="17" t="s">
        <v>449</v>
      </c>
    </row>
    <row r="15" spans="1:6" ht="45" customHeight="1" x14ac:dyDescent="0.25">
      <c r="A15" s="17" t="s">
        <v>450</v>
      </c>
    </row>
    <row r="16" spans="1:6" ht="45" customHeight="1" x14ac:dyDescent="0.25">
      <c r="A16" s="17" t="s">
        <v>451</v>
      </c>
    </row>
    <row r="17" spans="1:1" ht="45" customHeight="1" x14ac:dyDescent="0.25">
      <c r="A17" s="17" t="s">
        <v>452</v>
      </c>
    </row>
    <row r="18" spans="1:1" ht="45" customHeight="1" x14ac:dyDescent="0.25">
      <c r="A18" s="17" t="s">
        <v>453</v>
      </c>
    </row>
    <row r="19" spans="1:1" ht="45" customHeight="1" x14ac:dyDescent="0.25">
      <c r="A19" s="17" t="s">
        <v>454</v>
      </c>
    </row>
    <row r="20" spans="1:1" ht="45" customHeight="1" x14ac:dyDescent="0.25">
      <c r="A20" s="17" t="s">
        <v>345</v>
      </c>
    </row>
    <row r="21" spans="1:1" ht="45" customHeight="1" x14ac:dyDescent="0.25">
      <c r="A21" s="17" t="s">
        <v>455</v>
      </c>
    </row>
    <row r="22" spans="1:1" ht="45" customHeight="1" x14ac:dyDescent="0.25">
      <c r="A22" s="31" t="s">
        <v>478</v>
      </c>
    </row>
    <row r="23" spans="1:1" ht="45" customHeight="1" x14ac:dyDescent="0.25"/>
    <row r="24" spans="1:1" ht="45" customHeight="1" x14ac:dyDescent="0.25"/>
    <row r="25" spans="1:1" ht="45" customHeight="1"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A7" sqref="A7"/>
    </sheetView>
  </sheetViews>
  <sheetFormatPr baseColWidth="10" defaultColWidth="10.85546875" defaultRowHeight="15" x14ac:dyDescent="0.25"/>
  <cols>
    <col min="1" max="1" width="20.7109375" customWidth="1"/>
    <col min="2" max="2" width="25" customWidth="1"/>
    <col min="3" max="3" width="19.7109375" customWidth="1"/>
    <col min="4" max="4" width="20.42578125" customWidth="1"/>
    <col min="5" max="6" width="22.85546875" customWidth="1"/>
    <col min="7" max="7" width="25.28515625" customWidth="1"/>
  </cols>
  <sheetData>
    <row r="2" spans="1:7" x14ac:dyDescent="0.25">
      <c r="A2" s="455" t="s">
        <v>261</v>
      </c>
      <c r="B2" s="456"/>
      <c r="C2" s="456"/>
      <c r="D2" s="456"/>
      <c r="E2" s="456"/>
      <c r="F2" s="456"/>
      <c r="G2" s="457"/>
    </row>
    <row r="3" spans="1:7" s="1" customFormat="1" x14ac:dyDescent="0.25">
      <c r="A3" s="19" t="s">
        <v>262</v>
      </c>
      <c r="B3" s="452" t="s">
        <v>263</v>
      </c>
      <c r="C3" s="452"/>
      <c r="D3" s="452"/>
      <c r="E3" s="452"/>
      <c r="F3" s="452"/>
      <c r="G3" s="20" t="s">
        <v>264</v>
      </c>
    </row>
    <row r="4" spans="1:7" ht="12.75" customHeight="1" x14ac:dyDescent="0.25">
      <c r="A4" s="21">
        <v>45489</v>
      </c>
      <c r="B4" s="453" t="s">
        <v>265</v>
      </c>
      <c r="C4" s="453"/>
      <c r="D4" s="453"/>
      <c r="E4" s="453"/>
      <c r="F4" s="453"/>
      <c r="G4" s="22" t="s">
        <v>266</v>
      </c>
    </row>
    <row r="5" spans="1:7" ht="12.75" customHeight="1" x14ac:dyDescent="0.25">
      <c r="A5" s="23"/>
      <c r="B5" s="453"/>
      <c r="C5" s="453"/>
      <c r="D5" s="453"/>
      <c r="E5" s="453"/>
      <c r="F5" s="453"/>
      <c r="G5" s="22"/>
    </row>
    <row r="6" spans="1:7" x14ac:dyDescent="0.25">
      <c r="A6" s="23"/>
      <c r="B6" s="454"/>
      <c r="C6" s="454"/>
      <c r="D6" s="454"/>
      <c r="E6" s="454"/>
      <c r="F6" s="454"/>
      <c r="G6" s="24"/>
    </row>
    <row r="7" spans="1:7" x14ac:dyDescent="0.25">
      <c r="A7" s="23"/>
      <c r="B7" s="454"/>
      <c r="C7" s="454"/>
      <c r="D7" s="454"/>
      <c r="E7" s="454"/>
      <c r="F7" s="454"/>
      <c r="G7" s="24"/>
    </row>
    <row r="8" spans="1:7" x14ac:dyDescent="0.25">
      <c r="A8" s="23"/>
      <c r="B8" s="25"/>
      <c r="C8" s="25"/>
      <c r="D8" s="25"/>
      <c r="E8" s="25"/>
      <c r="F8" s="25"/>
      <c r="G8" s="24"/>
    </row>
    <row r="9" spans="1:7" x14ac:dyDescent="0.25">
      <c r="A9" s="448" t="s">
        <v>267</v>
      </c>
      <c r="B9" s="449"/>
      <c r="C9" s="449"/>
      <c r="D9" s="449"/>
      <c r="E9" s="449"/>
      <c r="F9" s="449"/>
      <c r="G9" s="450"/>
    </row>
    <row r="10" spans="1:7" s="1" customFormat="1" x14ac:dyDescent="0.25">
      <c r="A10" s="26"/>
      <c r="B10" s="452" t="s">
        <v>268</v>
      </c>
      <c r="C10" s="452"/>
      <c r="D10" s="452" t="s">
        <v>269</v>
      </c>
      <c r="E10" s="452"/>
      <c r="F10" s="26" t="s">
        <v>262</v>
      </c>
      <c r="G10" s="26" t="s">
        <v>270</v>
      </c>
    </row>
    <row r="11" spans="1:7" x14ac:dyDescent="0.25">
      <c r="A11" s="27" t="s">
        <v>271</v>
      </c>
      <c r="B11" s="453" t="s">
        <v>272</v>
      </c>
      <c r="C11" s="453"/>
      <c r="D11" s="451" t="s">
        <v>273</v>
      </c>
      <c r="E11" s="451"/>
      <c r="F11" s="23" t="s">
        <v>274</v>
      </c>
      <c r="G11" s="24"/>
    </row>
    <row r="12" spans="1:7" x14ac:dyDescent="0.25">
      <c r="A12" s="27" t="s">
        <v>275</v>
      </c>
      <c r="B12" s="451" t="s">
        <v>276</v>
      </c>
      <c r="C12" s="451"/>
      <c r="D12" s="451" t="s">
        <v>277</v>
      </c>
      <c r="E12" s="451"/>
      <c r="F12" s="23" t="s">
        <v>274</v>
      </c>
      <c r="G12" s="24"/>
    </row>
    <row r="13" spans="1:7" x14ac:dyDescent="0.25">
      <c r="A13" s="27" t="s">
        <v>278</v>
      </c>
      <c r="B13" s="451" t="s">
        <v>276</v>
      </c>
      <c r="C13" s="451"/>
      <c r="D13" s="451" t="s">
        <v>277</v>
      </c>
      <c r="E13" s="451"/>
      <c r="F13" s="23" t="s">
        <v>274</v>
      </c>
      <c r="G13" s="24"/>
    </row>
    <row r="14" spans="1:7" ht="45" customHeight="1" x14ac:dyDescent="0.25"/>
    <row r="15" spans="1:7" ht="45" customHeight="1" x14ac:dyDescent="0.25"/>
    <row r="16" spans="1:7" ht="45" customHeight="1" x14ac:dyDescent="0.25"/>
    <row r="17" ht="45" customHeight="1" x14ac:dyDescent="0.25"/>
    <row r="18" ht="45" customHeight="1" x14ac:dyDescent="0.25"/>
    <row r="19" ht="45" customHeight="1" x14ac:dyDescent="0.25"/>
    <row r="20" ht="45" customHeight="1" x14ac:dyDescent="0.25"/>
    <row r="21" ht="45" customHeight="1" x14ac:dyDescent="0.25"/>
    <row r="22" ht="45" customHeight="1" x14ac:dyDescent="0.25"/>
    <row r="23" ht="45" customHeight="1" x14ac:dyDescent="0.25"/>
    <row r="24" ht="45" customHeight="1" x14ac:dyDescent="0.25"/>
    <row r="25" ht="45" customHeight="1" x14ac:dyDescent="0.25"/>
    <row r="26" ht="45" customHeight="1" x14ac:dyDescent="0.25"/>
    <row r="27" ht="45" customHeight="1" x14ac:dyDescent="0.25"/>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ANEXO1</vt:lpstr>
      <vt:lpstr>CONTROL DE CAMBIOS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Luz Marlene Andrade Hong</cp:lastModifiedBy>
  <cp:revision/>
  <cp:lastPrinted>2025-01-13T19:32:54Z</cp:lastPrinted>
  <dcterms:created xsi:type="dcterms:W3CDTF">2024-07-04T17:50:33Z</dcterms:created>
  <dcterms:modified xsi:type="dcterms:W3CDTF">2026-08-10T18:58:17Z</dcterms:modified>
  <cp:category/>
  <cp:contentStatus/>
</cp:coreProperties>
</file>