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4"/>
  <workbookPr/>
  <mc:AlternateContent xmlns:mc="http://schemas.openxmlformats.org/markup-compatibility/2006">
    <mc:Choice Requires="x15">
      <x15ac:absPath xmlns:x15ac="http://schemas.microsoft.com/office/spreadsheetml/2010/11/ac" url="C:\Users\alexa\OneDrive\Escritorio\ESCRITORIO\SECRETARIA DE TURISMO\2026\JUNIO\"/>
    </mc:Choice>
  </mc:AlternateContent>
  <xr:revisionPtr revIDLastSave="0" documentId="13_ncr:1_{14BFB8CD-4C72-483E-8567-5D25453D8678}" xr6:coauthVersionLast="47" xr6:coauthVersionMax="47" xr10:uidLastSave="{00000000-0000-0000-0000-000000000000}"/>
  <bookViews>
    <workbookView xWindow="-120" yWindow="-120" windowWidth="20730" windowHeight="11040" tabRatio="756" firstSheet="3" activeTab="3" xr2:uid="{00000000-000D-0000-FFFF-FFFF00000000}"/>
  </bookViews>
  <sheets>
    <sheet name="INSTRUCTIVO" sheetId="2" r:id="rId1"/>
    <sheet name="1. ESTRATÉGICO" sheetId="1" r:id="rId2"/>
    <sheet name="2. GESTIÓN-MIPG" sheetId="7" r:id="rId3"/>
    <sheet name="3. INVERSIÓN" sheetId="6" r:id="rId4"/>
    <sheet name="CONTROL DE CAMBIOS " sheetId="3" r:id="rId5"/>
    <sheet name="ANEXO1" sheetId="4" r:id="rId6"/>
  </sheets>
  <externalReferences>
    <externalReference r:id="rId7"/>
  </externalReferences>
  <definedNames>
    <definedName name="_xlnm._FilterDatabase" localSheetId="1" hidden="1">'1. ESTRATÉGICO'!$A$8:$AC$41</definedName>
    <definedName name="_xlnm._FilterDatabase" localSheetId="3" hidden="1">'3. INVERSIÓN'!$A$8:$AX$94</definedName>
    <definedName name="CDP" localSheetId="2">[1]!Tabla3[CDP]</definedName>
    <definedName name="CDP">#REF!</definedName>
    <definedName name="CDPPROYECTO" localSheetId="2">[1]!Tabla3[PROYECTO]</definedName>
    <definedName name="CDPPROYECTO">#REF!</definedName>
    <definedName name="CODIGO" localSheetId="2">[1]!Tabla2[CÓDIGO DE PROYECTO BPIN]</definedName>
    <definedName name="CODIGO">#REF!</definedName>
    <definedName name="estado" localSheetId="2">[1]!Tabla7[Estado]</definedName>
    <definedName name="estado">#REF!</definedName>
    <definedName name="Frecuencia" localSheetId="2">[1]!Tabla6[Frecuencia]</definedName>
    <definedName name="Frecuencia">#REF!</definedName>
    <definedName name="PROYECTO" localSheetId="2">[1]!Tabla2[PROYECTO DE INVERSIÓN]</definedName>
    <definedName name="PROYECTO">#REF!</definedName>
    <definedName name="PROYECTOS" localSheetId="2">[1]!Tabla2[PROYECTO DE INVERSIÓN]</definedName>
    <definedName name="PROYECTOS">#REF!</definedName>
    <definedName name="RP" localSheetId="2">[1]!Tabla5[RP]</definedName>
    <definedName name="RP">#REF!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W99" i="6" l="1"/>
  <c r="AV99" i="6"/>
  <c r="AU99" i="6"/>
  <c r="AT99" i="6"/>
  <c r="AK99" i="6"/>
  <c r="AW95" i="6"/>
  <c r="AU95" i="6"/>
  <c r="AW84" i="6"/>
  <c r="AU84" i="6"/>
  <c r="AW79" i="6"/>
  <c r="AU79" i="6"/>
  <c r="AW69" i="6"/>
  <c r="AU69" i="6"/>
  <c r="AW58" i="6"/>
  <c r="AU58" i="6"/>
  <c r="AW55" i="6"/>
  <c r="AU55" i="6"/>
  <c r="AW46" i="6"/>
  <c r="AU46" i="6"/>
  <c r="AW20" i="6"/>
  <c r="AU20" i="6"/>
  <c r="T9" i="6"/>
  <c r="S9" i="6"/>
  <c r="AQ97" i="6" l="1"/>
  <c r="AP95" i="6"/>
  <c r="AQ95" i="6" s="1"/>
  <c r="AJ96" i="6"/>
  <c r="AJ98" i="6" s="1"/>
  <c r="AR95" i="6"/>
  <c r="AS95" i="6" s="1"/>
  <c r="AS84" i="6"/>
  <c r="AP84" i="6"/>
  <c r="AQ84" i="6" s="1"/>
  <c r="AS79" i="6"/>
  <c r="AQ79" i="6"/>
  <c r="AS69" i="6"/>
  <c r="AP69" i="6"/>
  <c r="AQ69" i="6" s="1"/>
  <c r="AS58" i="6"/>
  <c r="AP58" i="6"/>
  <c r="AQ58" i="6" s="1"/>
  <c r="AR55" i="6"/>
  <c r="AP55" i="6"/>
  <c r="AQ55" i="6" s="1"/>
  <c r="AS46" i="6"/>
  <c r="AP46" i="6"/>
  <c r="AQ46" i="6" s="1"/>
  <c r="AS20" i="6"/>
  <c r="AP20" i="6"/>
  <c r="AR97" i="6" l="1"/>
  <c r="AS97" i="6" s="1"/>
  <c r="AS55" i="6"/>
  <c r="AP96" i="6"/>
  <c r="AP98" i="6" s="1"/>
  <c r="AQ20" i="6"/>
  <c r="T94" i="6"/>
  <c r="T93" i="6"/>
  <c r="T92" i="6"/>
  <c r="T91" i="6"/>
  <c r="T90" i="6"/>
  <c r="T89" i="6"/>
  <c r="T88" i="6"/>
  <c r="T87" i="6"/>
  <c r="T86" i="6"/>
  <c r="T85" i="6"/>
  <c r="T95" i="6" s="1"/>
  <c r="T83" i="6"/>
  <c r="T82" i="6"/>
  <c r="T81" i="6"/>
  <c r="T80" i="6"/>
  <c r="T84" i="6" s="1"/>
  <c r="T78" i="6"/>
  <c r="T77" i="6"/>
  <c r="T76" i="6"/>
  <c r="T75" i="6"/>
  <c r="T74" i="6"/>
  <c r="T79" i="6"/>
  <c r="T68" i="6"/>
  <c r="T67" i="6"/>
  <c r="T66" i="6"/>
  <c r="T65" i="6"/>
  <c r="T64" i="6"/>
  <c r="T63" i="6"/>
  <c r="T62" i="6"/>
  <c r="T61" i="6"/>
  <c r="T60" i="6"/>
  <c r="T59" i="6"/>
  <c r="T57" i="6"/>
  <c r="T58" i="6"/>
  <c r="T54" i="6"/>
  <c r="T53" i="6"/>
  <c r="T52" i="6"/>
  <c r="T51" i="6"/>
  <c r="T50" i="6"/>
  <c r="T49" i="6"/>
  <c r="T48" i="6"/>
  <c r="T47" i="6"/>
  <c r="T45" i="6"/>
  <c r="T44" i="6"/>
  <c r="T43" i="6"/>
  <c r="T42" i="6"/>
  <c r="T41" i="6"/>
  <c r="T40" i="6"/>
  <c r="T38" i="6"/>
  <c r="T37" i="6"/>
  <c r="T36" i="6"/>
  <c r="T35" i="6"/>
  <c r="T34" i="6"/>
  <c r="T33" i="6"/>
  <c r="T32" i="6"/>
  <c r="T31" i="6"/>
  <c r="T30" i="6"/>
  <c r="T29" i="6"/>
  <c r="T28" i="6"/>
  <c r="T27" i="6"/>
  <c r="T26" i="6"/>
  <c r="T25" i="6"/>
  <c r="T24" i="6"/>
  <c r="T23" i="6"/>
  <c r="T21" i="6"/>
  <c r="T19" i="6"/>
  <c r="T18" i="6"/>
  <c r="T17" i="6"/>
  <c r="T16" i="6"/>
  <c r="T15" i="6"/>
  <c r="T14" i="6"/>
  <c r="T13" i="6"/>
  <c r="T12" i="6"/>
  <c r="T11" i="6"/>
  <c r="T10" i="6"/>
  <c r="AF42" i="1"/>
  <c r="AE42" i="1"/>
  <c r="AD42" i="1"/>
  <c r="AC42" i="1"/>
  <c r="AE40" i="1"/>
  <c r="AE13" i="1"/>
  <c r="AE39" i="1"/>
  <c r="AC39" i="1"/>
  <c r="AE38" i="1"/>
  <c r="AC38" i="1"/>
  <c r="AC37" i="1"/>
  <c r="AE36" i="1"/>
  <c r="AC36" i="1"/>
  <c r="AC40" i="1" s="1"/>
  <c r="AC43" i="1" s="1"/>
  <c r="AE34" i="1"/>
  <c r="AC34" i="1"/>
  <c r="AE33" i="1"/>
  <c r="AC33" i="1"/>
  <c r="AE32" i="1"/>
  <c r="AE35" i="1" s="1"/>
  <c r="AC32" i="1"/>
  <c r="AC35" i="1" s="1"/>
  <c r="AE30" i="1"/>
  <c r="AC30" i="1"/>
  <c r="AE29" i="1"/>
  <c r="AC29" i="1"/>
  <c r="AC28" i="1"/>
  <c r="AE27" i="1"/>
  <c r="AE31" i="1" s="1"/>
  <c r="AC27" i="1"/>
  <c r="AC31" i="1" s="1"/>
  <c r="AE25" i="1"/>
  <c r="AC25" i="1"/>
  <c r="AE24" i="1"/>
  <c r="AC24" i="1"/>
  <c r="AE23" i="1"/>
  <c r="AC23" i="1"/>
  <c r="AE22" i="1"/>
  <c r="AC22" i="1"/>
  <c r="AE21" i="1"/>
  <c r="AC21" i="1"/>
  <c r="AC20" i="1"/>
  <c r="AE19" i="1"/>
  <c r="AC19" i="1"/>
  <c r="AE18" i="1"/>
  <c r="AC18" i="1"/>
  <c r="AE17" i="1"/>
  <c r="AC17" i="1"/>
  <c r="AE16" i="1"/>
  <c r="AC16" i="1"/>
  <c r="AE15" i="1"/>
  <c r="AC15" i="1"/>
  <c r="AC14" i="1"/>
  <c r="AC26" i="1" s="1"/>
  <c r="AC12" i="1"/>
  <c r="AE11" i="1"/>
  <c r="AC11" i="1"/>
  <c r="AE10" i="1"/>
  <c r="AC10" i="1"/>
  <c r="AE9" i="1"/>
  <c r="AC9" i="1"/>
  <c r="AC13" i="1" s="1"/>
  <c r="AQ44" i="6"/>
  <c r="AQ45" i="6"/>
  <c r="AQ40" i="6"/>
  <c r="AQ41" i="6"/>
  <c r="AQ42" i="6"/>
  <c r="AQ39" i="6"/>
  <c r="AQ37" i="6"/>
  <c r="AQ36" i="6"/>
  <c r="AQ35" i="6"/>
  <c r="AQ32" i="6"/>
  <c r="AQ33" i="6"/>
  <c r="AQ34" i="6"/>
  <c r="AQ25" i="6"/>
  <c r="AQ26" i="6"/>
  <c r="AQ27" i="6"/>
  <c r="AQ28" i="6"/>
  <c r="AQ29" i="6"/>
  <c r="AQ30" i="6"/>
  <c r="AQ31" i="6"/>
  <c r="AQ24" i="6"/>
  <c r="AQ22" i="6"/>
  <c r="AQ21" i="6"/>
  <c r="T69" i="6" l="1"/>
  <c r="T55" i="6"/>
  <c r="T46" i="6"/>
  <c r="T20" i="6"/>
  <c r="V10" i="1"/>
  <c r="V11" i="1"/>
  <c r="V12" i="1"/>
  <c r="V14" i="1"/>
  <c r="AE14" i="1" s="1"/>
  <c r="AE26" i="1" s="1"/>
  <c r="AE43" i="1" s="1"/>
  <c r="V15" i="1"/>
  <c r="V16" i="1"/>
  <c r="V17" i="1"/>
  <c r="V18" i="1"/>
  <c r="V19" i="1"/>
  <c r="V20" i="1"/>
  <c r="V21" i="1"/>
  <c r="V22" i="1"/>
  <c r="V23" i="1"/>
  <c r="V24" i="1"/>
  <c r="V25" i="1"/>
  <c r="V27" i="1"/>
  <c r="V28" i="1"/>
  <c r="V29" i="1"/>
  <c r="V30" i="1"/>
  <c r="V32" i="1"/>
  <c r="V33" i="1"/>
  <c r="V34" i="1"/>
  <c r="V36" i="1"/>
  <c r="V37" i="1"/>
  <c r="V38" i="1"/>
  <c r="V39" i="1"/>
  <c r="V41" i="1"/>
  <c r="V9" i="1"/>
  <c r="T97" i="6" l="1"/>
  <c r="S41" i="6"/>
  <c r="S26" i="6"/>
  <c r="S88" i="6" l="1"/>
  <c r="S91" i="6"/>
  <c r="S87" i="6"/>
  <c r="S51" i="6" l="1"/>
  <c r="S35" i="6" l="1"/>
  <c r="S16" i="6" l="1"/>
  <c r="S13" i="6" l="1"/>
  <c r="S10" i="6" l="1"/>
  <c r="S11" i="6"/>
  <c r="S12" i="6"/>
  <c r="S14" i="6"/>
  <c r="S15" i="6"/>
  <c r="S17" i="6"/>
  <c r="S18" i="6"/>
  <c r="S19" i="6"/>
  <c r="S21" i="6"/>
  <c r="S22" i="6"/>
  <c r="S23" i="6"/>
  <c r="S31" i="6"/>
  <c r="S32" i="6"/>
  <c r="S33" i="6"/>
  <c r="S34" i="6"/>
  <c r="S36" i="6"/>
  <c r="S24" i="6"/>
  <c r="S25" i="6"/>
  <c r="S37" i="6"/>
  <c r="S38" i="6"/>
  <c r="S39" i="6"/>
  <c r="S40" i="6"/>
  <c r="S42" i="6"/>
  <c r="S43" i="6"/>
  <c r="S27" i="6"/>
  <c r="S28" i="6"/>
  <c r="S29" i="6"/>
  <c r="S30" i="6"/>
  <c r="S45" i="6"/>
  <c r="S44" i="6"/>
  <c r="S47" i="6"/>
  <c r="S48" i="6"/>
  <c r="S49" i="6"/>
  <c r="S53" i="6"/>
  <c r="S54" i="6"/>
  <c r="S50" i="6"/>
  <c r="S52" i="6"/>
  <c r="S56" i="6"/>
  <c r="S57" i="6"/>
  <c r="S59" i="6"/>
  <c r="S60" i="6"/>
  <c r="S61" i="6"/>
  <c r="S62" i="6"/>
  <c r="S63" i="6"/>
  <c r="S64" i="6"/>
  <c r="S65" i="6"/>
  <c r="S66" i="6"/>
  <c r="S67" i="6"/>
  <c r="S68" i="6"/>
  <c r="S70" i="6"/>
  <c r="S71" i="6"/>
  <c r="S72" i="6"/>
  <c r="S73" i="6"/>
  <c r="S74" i="6"/>
  <c r="S75" i="6"/>
  <c r="S76" i="6"/>
  <c r="S77" i="6"/>
  <c r="S78" i="6"/>
  <c r="S80" i="6"/>
  <c r="S81" i="6"/>
  <c r="S82" i="6"/>
  <c r="S83" i="6"/>
  <c r="S86" i="6"/>
  <c r="S85" i="6"/>
  <c r="S89" i="6"/>
  <c r="S90" i="6"/>
  <c r="S92" i="6"/>
  <c r="S93" i="6"/>
  <c r="S94" i="6"/>
  <c r="X27" i="1"/>
  <c r="X10" i="1"/>
  <c r="X11" i="1"/>
  <c r="X12" i="1"/>
  <c r="X14" i="1"/>
  <c r="X15" i="1"/>
  <c r="X16" i="1"/>
  <c r="X17" i="1"/>
  <c r="X18" i="1"/>
  <c r="X19" i="1"/>
  <c r="X20" i="1"/>
  <c r="X21" i="1"/>
  <c r="X22" i="1"/>
  <c r="X23" i="1"/>
  <c r="X24" i="1"/>
  <c r="X25" i="1"/>
  <c r="X28" i="1"/>
  <c r="X29" i="1"/>
  <c r="X30" i="1"/>
  <c r="X32" i="1"/>
  <c r="X33" i="1"/>
  <c r="X34" i="1"/>
  <c r="X36" i="1"/>
  <c r="X37" i="1"/>
  <c r="X38" i="1"/>
  <c r="X39" i="1"/>
  <c r="X9" i="1"/>
  <c r="AF29" i="1" l="1"/>
  <c r="AD29" i="1"/>
  <c r="AF10" i="1"/>
  <c r="AD10" i="1"/>
  <c r="AF31" i="1"/>
  <c r="AD28" i="1"/>
  <c r="AD31" i="1" s="1"/>
  <c r="AF17" i="1"/>
  <c r="AD17" i="1"/>
  <c r="AF36" i="1"/>
  <c r="AF40" i="1" s="1"/>
  <c r="AD36" i="1"/>
  <c r="AD40" i="1" s="1"/>
  <c r="AD43" i="1" s="1"/>
  <c r="AF24" i="1"/>
  <c r="AD24" i="1"/>
  <c r="AF15" i="1"/>
  <c r="AD15" i="1"/>
  <c r="AD14" i="1"/>
  <c r="AD26" i="1" s="1"/>
  <c r="AF14" i="1"/>
  <c r="AF26" i="1" s="1"/>
  <c r="AF21" i="1"/>
  <c r="AD21" i="1"/>
  <c r="AD12" i="1"/>
  <c r="AD39" i="1"/>
  <c r="AF39" i="1"/>
  <c r="AD19" i="1"/>
  <c r="AF18" i="1"/>
  <c r="AD18" i="1"/>
  <c r="AF37" i="1"/>
  <c r="AD37" i="1"/>
  <c r="AF25" i="1"/>
  <c r="AD25" i="1"/>
  <c r="AD16" i="1"/>
  <c r="AF16" i="1"/>
  <c r="AF34" i="1"/>
  <c r="AD34" i="1"/>
  <c r="AD23" i="1"/>
  <c r="AF33" i="1"/>
  <c r="AF35" i="1" s="1"/>
  <c r="AD33" i="1"/>
  <c r="AD35" i="1" s="1"/>
  <c r="AD22" i="1"/>
  <c r="AF9" i="1"/>
  <c r="AF13" i="1" s="1"/>
  <c r="AD9" i="1"/>
  <c r="AD13" i="1" s="1"/>
  <c r="AF30" i="1"/>
  <c r="AD30" i="1"/>
  <c r="AF20" i="1"/>
  <c r="AD20" i="1"/>
  <c r="AF11" i="1"/>
  <c r="AD11" i="1"/>
  <c r="AF4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48" authorId="0" shapeId="0" xr:uid="{00000000-0006-0000-00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M8" authorId="0" shapeId="0" xr:uid="{00000000-0006-0000-0100-000001000000}">
      <text>
        <r>
          <rPr>
            <b/>
            <sz val="9"/>
            <color indexed="81"/>
            <rFont val="Tahoma"/>
            <family val="2"/>
          </rPr>
          <t>USUARIO:
1. BIEN
2. SERVICIO</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L9" authorId="0" shapeId="0" xr:uid="{651EA8E0-F6D6-49E8-BE96-CEBE14DEB7EF}">
      <text>
        <r>
          <rPr>
            <b/>
            <sz val="9"/>
            <color indexed="81"/>
            <rFont val="Tahoma"/>
            <family val="2"/>
          </rPr>
          <t>Usuario:</t>
        </r>
        <r>
          <rPr>
            <sz val="9"/>
            <color indexed="81"/>
            <rFont val="Tahoma"/>
            <family val="2"/>
          </rPr>
          <t xml:space="preserve">
Se reporta el avance y seguimiento de las actividades adelantadas a corte del primer trimestre</t>
        </r>
      </text>
    </comment>
    <comment ref="L10" authorId="0" shapeId="0" xr:uid="{B47BB1CD-2E07-40CE-BC0F-4CA096553DCB}">
      <text>
        <r>
          <rPr>
            <sz val="9"/>
            <color indexed="81"/>
            <rFont val="Tahoma"/>
            <family val="2"/>
          </rPr>
          <t>Se revisa normograma para la vigencia 2026, por el equipo juridico de la secretaria de Turismo.
Se incluye:  Decreto 2319 de Dic 2025</t>
        </r>
      </text>
    </comment>
    <comment ref="L11" authorId="0" shapeId="0" xr:uid="{F975CE3E-DDCC-4ACD-8173-548617D231B9}">
      <text>
        <r>
          <rPr>
            <b/>
            <sz val="9"/>
            <color indexed="81"/>
            <rFont val="Tahoma"/>
            <family val="2"/>
          </rPr>
          <t>Usuario:</t>
        </r>
        <r>
          <rPr>
            <sz val="9"/>
            <color indexed="81"/>
            <rFont val="Tahoma"/>
            <family val="2"/>
          </rPr>
          <t xml:space="preserve">
- Contratación del enlace TIC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USUARIO</author>
    <author>JOHANA VIELLAR</author>
    <author>Jose David Torne Lorduy</author>
  </authors>
  <commentList>
    <comment ref="M8" authorId="0" shapeId="0" xr:uid="{00000000-0006-0000-0300-000001000000}">
      <text>
        <r>
          <rPr>
            <b/>
            <sz val="9"/>
            <color rgb="FF000000"/>
            <rFont val="Tahoma"/>
            <family val="2"/>
          </rPr>
          <t xml:space="preserve">USUARIO:
</t>
        </r>
        <r>
          <rPr>
            <sz val="9"/>
            <color rgb="FF000000"/>
            <rFont val="Tahoma"/>
            <family val="2"/>
          </rPr>
          <t xml:space="preserve">Hitos intermedios que evidencian el avance en la generacion de un producto en el tiempo
</t>
        </r>
        <r>
          <rPr>
            <sz val="9"/>
            <color rgb="FF000000"/>
            <rFont val="Tahoma"/>
            <family val="2"/>
          </rPr>
          <t>PRODUCTO TANGIBLE DE LA ACTIVIDAD</t>
        </r>
      </text>
    </comment>
    <comment ref="AF8" authorId="1" shapeId="0" xr:uid="{00000000-0006-0000-0300-000002000000}">
      <text>
        <r>
          <rPr>
            <sz val="9"/>
            <color indexed="81"/>
            <rFont val="Tahoma"/>
            <family val="2"/>
          </rPr>
          <t xml:space="preserve">VER ANEXO 1
</t>
        </r>
      </text>
    </comment>
    <comment ref="AG8" authorId="1" shapeId="0" xr:uid="{00000000-0006-0000-0300-000003000000}">
      <text>
        <r>
          <rPr>
            <b/>
            <sz val="9"/>
            <color indexed="81"/>
            <rFont val="Tahoma"/>
            <family val="2"/>
          </rPr>
          <t>VER ANEXO 1</t>
        </r>
        <r>
          <rPr>
            <sz val="9"/>
            <color indexed="81"/>
            <rFont val="Tahoma"/>
            <family val="2"/>
          </rPr>
          <t xml:space="preserve">
</t>
        </r>
      </text>
    </comment>
    <comment ref="AE47" authorId="2" shapeId="0" xr:uid="{447C20EB-7317-4CCD-B710-BD6607F98094}">
      <text>
        <r>
          <rPr>
            <b/>
            <sz val="9"/>
            <color rgb="FF000000"/>
            <rFont val="Tahoma"/>
            <family val="2"/>
          </rPr>
          <t>Colocar el valor inicial del proyecto o el valor ajustado de la ultima actualización. En Recursos Propios</t>
        </r>
      </text>
    </comment>
    <comment ref="AI47" authorId="2" shapeId="0" xr:uid="{A30BB5CA-870C-405F-A299-FD2740D0B901}">
      <text>
        <r>
          <rPr>
            <b/>
            <sz val="9"/>
            <color rgb="FF000000"/>
            <rFont val="Tahoma"/>
            <family val="2"/>
          </rPr>
          <t>Colocar el valor inicial del proyecto o el valor ajustado de la ultima actualización. En Recursos Propios</t>
        </r>
      </text>
    </comment>
    <comment ref="AJ47" authorId="2" shapeId="0" xr:uid="{7142CA7B-7BE5-482D-8944-50E4D65876E1}">
      <text>
        <r>
          <rPr>
            <b/>
            <sz val="9"/>
            <color rgb="FF000000"/>
            <rFont val="Tahoma"/>
            <family val="2"/>
          </rPr>
          <t>Colocar el valor inicial del proyecto o el valor ajustado de la ultima actualización. En Recursos Propios</t>
        </r>
      </text>
    </comment>
    <comment ref="AK47" authorId="2" shapeId="0" xr:uid="{A42F349F-9835-499E-BEB5-1F9BC4D507C7}">
      <text>
        <r>
          <rPr>
            <b/>
            <sz val="9"/>
            <color rgb="FF000000"/>
            <rFont val="Tahoma"/>
            <family val="2"/>
          </rPr>
          <t>Colocar el valor inicial del proyecto o el valor ajustado de la ultima actualización. En Recursos Propios</t>
        </r>
      </text>
    </comment>
  </commentList>
</comments>
</file>

<file path=xl/sharedStrings.xml><?xml version="1.0" encoding="utf-8"?>
<sst xmlns="http://schemas.openxmlformats.org/spreadsheetml/2006/main" count="2735" uniqueCount="728">
  <si>
    <t>INSTRUCTIVO PARA EL DILIGENCIAMIENTO DEL PLAN DE ACCIÓN INSTITUCIONAL VIGENCIA 2024</t>
  </si>
  <si>
    <t>PLANTEAMIENTO ESTRATÉGICO PLAN DE ACCIÓN INSTITUCIONAL (Hoja 1)</t>
  </si>
  <si>
    <t>OBJETIVO DE DESARROLLO SOSTENIBLE</t>
  </si>
  <si>
    <t>Ingrese en esta casilla el ODS con el que se articula el programa de su competencia según el Acuerdo 139 que adopta el Plan de Desarrollo Distrital 2024-2027 'Cartagena, Ciudad de Derechos'.</t>
  </si>
  <si>
    <t>OBJETIVO ESTRATÉGICO</t>
  </si>
  <si>
    <t>Ingrese en esta casilla el objetivo estratégico definido en la plataforma estratégica,  relacionado con su proceso y con la línea estratégica en la cual el Acuerdo 139 del 2024 le asignó su responsabilidad.</t>
  </si>
  <si>
    <t xml:space="preserve">LINEA ESTRATÉGICA </t>
  </si>
  <si>
    <t>Ingrese en esta casilla la línea estratégica correspondiente al programa de su competencia según el Acuerdo 139 que adopta el Plan de Desarrollo Distrital 2024-2027 'Cartagena, Ciudad de Derechos'.</t>
  </si>
  <si>
    <t xml:space="preserve">IMPULSOR DE AVANCE </t>
  </si>
  <si>
    <t>Ingrese en esta casilla el impulsor de avance que facilita el logro del objetivo del programa de su competencia según el Acuerdo 139 que adopta el Plan de Desarrollo Distrital 2024-2027 'Cartagena, Ciudad de Derechos'.</t>
  </si>
  <si>
    <t>META DE RESULTADO</t>
  </si>
  <si>
    <t>Ingrese en esta casilla la meta de resultado esperada del programa de su competencia según el Acuerdo 139 que adopta el Plan de Desarrollo Distrital 2024-2027 'Cartagena, Ciudad de Derechos'.</t>
  </si>
  <si>
    <t>PROGRAMA</t>
  </si>
  <si>
    <t xml:space="preserve">Ingrese en esta casilla el nombre de los programas de su competencia según el Acuerdo 139 que adopta el Plan de Desarrollo Distrital 2024-2027 'Cartagena, Ciudad de Derechos' (revise e incorpore los programas del Capítulo de los Pueblos y Comunidades Étnicas donde tienen compromisos, así como sus metas compartidas con otras dependencias). </t>
  </si>
  <si>
    <t>CÓDIGO DE PROGRAMA</t>
  </si>
  <si>
    <t>Ingrese en esta casilla el código del programa establecido en el Plan Operativo Anual de Inversiones.</t>
  </si>
  <si>
    <t>INDICADOR DE PRODUCTO SEGÚN PDD</t>
  </si>
  <si>
    <t xml:space="preserve">Ingrese en este casilla el indicador definido para cumplir la meta de producto en el Plan de Desarrollo según el Acuerdo 139 que adopta el Plan de Desarrollo Distrital 2024-2027 'Cartagena, Ciudad de Derechos' </t>
  </si>
  <si>
    <t>UNIDAD DE MEDIDA DEL INDICADOR DE PRODUCTO</t>
  </si>
  <si>
    <t>Ingrese en esta casilla la expresion fisica con la que se mostrará el resultado de la meta propuesta. (Ejemplo: número, porcentaje, kilometro).</t>
  </si>
  <si>
    <t>LINEA BASE SEGUN PDD</t>
  </si>
  <si>
    <t xml:space="preserve">Ingrese en esta casilla el valor que se encuentra en el Acuerdo 139 que adopta el Plan de Desarrollo Distrital 2024-2027 'Cartagena, Ciudad de Derechos', como el punto de partida para definir el alcance de la meta producto.  </t>
  </si>
  <si>
    <t>DESCRIPCION DE LA META PRODUCTO 2024-2027</t>
  </si>
  <si>
    <t>Ingrese en esta casilla lo que persigue el indicador en el cuatrenio, se encuentra plasmado en el Acuerdo 139 que adopta el Plan de Desarrollo Distrital 2024-2027 'Cartagena, Ciudad de Derechos'</t>
  </si>
  <si>
    <t xml:space="preserve">PONDERACION DE LA META PRODUCTO </t>
  </si>
  <si>
    <t xml:space="preserve">Ingrese en esta casilla el valor porcentual asignado a la meta producto </t>
  </si>
  <si>
    <t>DENOMINACION DEL PRODUCTO</t>
  </si>
  <si>
    <t>Ingrese en esta casilla la naturaleza del producto a entregar, señalando con una X si es bien o servicio</t>
  </si>
  <si>
    <t>ENTREGABLE
INDICADOR DE PRODUCTO SEGÚN CATALOGO DE PRODUCTO</t>
  </si>
  <si>
    <t>Ingrese en esta casilla el indicador de producto según el catálogo de producto de la MGA</t>
  </si>
  <si>
    <t>VALOR DE LA META PRODUCTO 2024-2027</t>
  </si>
  <si>
    <t>Ingrese en esta casilla el numero de la meta a alcanzar al finalizar el cuatrienio. Esto se encuentra inmerso en la descripcion de la meta producto identificada en el Plan de Desarrollo Distrital.</t>
  </si>
  <si>
    <t>PROGRAMACIÓN META PRODUCTO A 2024</t>
  </si>
  <si>
    <t>Ingrese en esta casilla, la cantidad de la meta propuesta para la actual vigencia, relacionada con el Plan Indicativo.</t>
  </si>
  <si>
    <t>GESTIÓN ADMINISTRATIVA MIPG (Hoja 2)</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</si>
  <si>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</si>
  <si>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DIMENSIONES DE MIPG</t>
  </si>
  <si>
    <t>Ingrese en esta casilla la dimensión identificada:
Definir desde la competencia de la dependencia y sus procesos con que dimensión se identifican de las 7 que componen el modelo. Como son:
1. Talento Humano
2. Direccionamiento Estrategico
3. Gestion con Valores por Resultados
4. Evaluacion de Resultados
5. Informacion y Comunicación 
6. Gestion del Conocimiento
7. Control Interno</t>
  </si>
  <si>
    <t>POLÍTICAS DE GESTIÓN Y DESEMPEÑO INSTITUCIONAL</t>
  </si>
  <si>
    <t xml:space="preserve">Relacione en esta casilla la política de gestión y desempeño institucional alineada a su proceso (Éstas se ubican en una de las siete dimensiones de MIPG y las 19 políticas)
</t>
  </si>
  <si>
    <t>PROCESO ASOCIADO A PROGRAMA Y PRODUCTO</t>
  </si>
  <si>
    <t xml:space="preserve">Relacione en esta casilla el proceso de gestión asociado al programa y al producto (Identifique el proceso de su competencia en el mapa de interrelacion de procesos alineado con su dependencia).
</t>
  </si>
  <si>
    <t>SUBPROCESO ASOCIADO</t>
  </si>
  <si>
    <t>Relacione en esta casilla el subproceso de su competencia (Identifique esto en el mapa de interrelación de procesos).</t>
  </si>
  <si>
    <t>OBJETIVO DEL SUBPROCESO</t>
  </si>
  <si>
    <t xml:space="preserve">Descripcion del objetivo del subproceso al cual pertenece </t>
  </si>
  <si>
    <t>NOMBRE DEL INDICADOR</t>
  </si>
  <si>
    <t>Ingrese en esta casilla el nombre del indicador asociado a los objetivos estratégicos de la entidad, de acuerdo al proceso o subproceso de su competencia.</t>
  </si>
  <si>
    <t>PROPÓSITO</t>
  </si>
  <si>
    <t>Describa en esta casilla la meta que espera lograr a partir del indicador mencionado en la casilla anterior.</t>
  </si>
  <si>
    <t>FRECUENCIA</t>
  </si>
  <si>
    <t>Describa en esta casilla la frecuencia con la que se hará el reporte.</t>
  </si>
  <si>
    <t>TIPO DE INDICADOR</t>
  </si>
  <si>
    <t>Describa en esta casilla el tipo de indicador relacionado, según su naturaleza (eficiencia, eficaz, efectividad, etc).</t>
  </si>
  <si>
    <t>GRUPOS DE VALOR</t>
  </si>
  <si>
    <t>Defina en esta casilla con una X a qué grupo de valor pertenece, ya sea entidades, ciudadanía, servidores-interno.</t>
  </si>
  <si>
    <t>PLANES DECRETO 612 DE 2018</t>
  </si>
  <si>
    <t>Indique a cuál Plan Institucional, de los establecidos en el Decreto 612 del 2018, le aporta este producto.</t>
  </si>
  <si>
    <t>POLÍTICA DE ADMINISTRACION DE RIESGOS</t>
  </si>
  <si>
    <t xml:space="preserve">“Establece los lineamientos y parámetros en la Alcaldía Mayor de Cartagena de Indias para la identificación, análisis, evaluación, tratamiento, monitoreo, revisión, 
valoración, comunicación, consulta y seguimiento de los riesgos a los que se  expone y pueden afectar el cumplimiento de los objetivos institucionales en el marco 
de los procesos, planes y proyectos de la entidad debido a eventos potenciales y  que pueden llevar a la posibilidad de incurrir en pérdidas o afectaciones a nivel 
económico o reputaciones por deficiencias, fallas o inadecuaciones, en el recurso  humano, procesos, tecnología, infraestructura o por la ocurrencia de 
acontecimientos externos.” </t>
  </si>
  <si>
    <t xml:space="preserve">RIESGOS ASOCIADOS AL PROCESO </t>
  </si>
  <si>
    <t>Ingrese en esta casilla cada uno de los riesgos identificados en el proceso definido, y desarrollado en la caracterización de la gestión por proceso</t>
  </si>
  <si>
    <t>CONTROLES ESTABLECIDOS PARA LOS RIESGOS</t>
  </si>
  <si>
    <t xml:space="preserve">Ingrese en esta casilla cada uno de los controles formulados para cada riesgo identificado en el proceso definido </t>
  </si>
  <si>
    <t>PLAN DE ACCION - INVERSIÓN (Hoja 3)</t>
  </si>
  <si>
    <t>PROYECTO DE INVERSIÓN</t>
  </si>
  <si>
    <t>Ingrese en esta casilla el nombre del proyecto a partir del cual se desarrollará el programa con el que se articula.</t>
  </si>
  <si>
    <t>CÓDIGO DE PROYECTO BPIN</t>
  </si>
  <si>
    <t>Ingrese en esta casilla el número BPIN del proyecto a partir del cual se desarrollará el programa con el que se articula.</t>
  </si>
  <si>
    <t>OBJETIVO GENERAL DEL PROYECTO</t>
  </si>
  <si>
    <t>Ingrese en esta casilla el fin general del proyecto a partir del cual se desarrollará el programa con el que se articula.</t>
  </si>
  <si>
    <t>OBJETIVO ESPECÍFICO DEL PROYECTO</t>
  </si>
  <si>
    <t>Ingrese en esta casilla el objetivo específico asociado al objetivo general diligenciado en la casilla anterior.</t>
  </si>
  <si>
    <t>PRODUCTO DEL PROYECTO</t>
  </si>
  <si>
    <t>Ingrese en esta casilla el producto que materializa el objetivo específico relacionado en la casilla anterior.</t>
  </si>
  <si>
    <t>PONDERACIÓN DE PRODUCTO</t>
  </si>
  <si>
    <t>Ingrese en esta casilla la ponderacion asignada al producto en cuestión.</t>
  </si>
  <si>
    <t>ACTIVIDADES DE PROYECTO DE INVERSIÓN
( HITOS )</t>
  </si>
  <si>
    <t>Ingrese en esta casilla el listado de actividades del proyecto a partir de las cuales se desarrollará el programa con el que se articula (Incluir actividades misionales que se desarrollan conforme al propósito de la entidad y su proceso). Es importante que este listado de actividades coincida totalmente con las viabilizadas en el SUIFP.</t>
  </si>
  <si>
    <t>TRAZADOR PRESUPUESTAL</t>
  </si>
  <si>
    <t>Ingrese en esta casilla el trazador presupuestal asociado a la actividad de proyecto.</t>
  </si>
  <si>
    <t>ENTREGABLE</t>
  </si>
  <si>
    <t>Ingrese en esta casilla el producto resultante de cada actividad de proyecto a realizar.</t>
  </si>
  <si>
    <t>PROGRAMACIÓN NUMÉRICA DE LA ACTIVIDAD PROYECTO 2024</t>
  </si>
  <si>
    <t>Ingrese en esta casilla el número o pocentaje que se pretende alcanzar con cada actividad del proyecto durante la vigencia.</t>
  </si>
  <si>
    <t>FECHA DE INICIO DE LA ACTIVIDAD O ENTREGABLE</t>
  </si>
  <si>
    <t>Indique en esta casilla la fecha de inicio de la actividad en la vigencia 2024</t>
  </si>
  <si>
    <t>FECHA DE TERMINACIÓN DEL ENTREGABLE</t>
  </si>
  <si>
    <t>Indique en esta casilla la fecha de terminación de la actividad en la vigencia 2024</t>
  </si>
  <si>
    <t>TIEMPO DE EJECUCIÓN
(número de días)</t>
  </si>
  <si>
    <t>Indique en esta casilla el número de días que requiere el desarrollo de la actividad para la vigencia 2024</t>
  </si>
  <si>
    <t>BENEFICIARIOS PROGRAMADOS</t>
  </si>
  <si>
    <t>Ingrese en esta casilla el número de personas estimadas que van a recibir beneficio de la actividad programada en el proyecto</t>
  </si>
  <si>
    <t>UNIDAD COMUNERA DE GOBIERNO A IMPACTAR</t>
  </si>
  <si>
    <t>Ingrese en esta casilla la Unidad Comunera de Gobierno donde se aplica el proyecto asociado</t>
  </si>
  <si>
    <t>NOMBRE DEL RESPONSABLE</t>
  </si>
  <si>
    <t xml:space="preserve">Indique en esta casilla el nombre de la pesona encargada de supervisar las actividades del proyecto encaminadas a conseguir la meta propuesta </t>
  </si>
  <si>
    <t xml:space="preserve">RIESGOS DEL PROYECTO </t>
  </si>
  <si>
    <t xml:space="preserve">Ingrese en esta casilla los riesgos identificados al proyecto </t>
  </si>
  <si>
    <t>ACCIONES DE CONTROL DE LOS RIESGOS DE LOS PROYECTOS</t>
  </si>
  <si>
    <t xml:space="preserve">Ingrese en esta casilla las acciones para controlar los riesgos identificados al proyecto </t>
  </si>
  <si>
    <t>PLAN ANUAL DE ADQUISICIONES (Hoja 3)</t>
  </si>
  <si>
    <t>¿REQUIERE CONTRATACIÓN?</t>
  </si>
  <si>
    <t>En esta casilla ingrese si es necesaria la contratación</t>
  </si>
  <si>
    <t>DESCRIPCION DE LA ADQUISICION ASOCIADA AL PROYECTO</t>
  </si>
  <si>
    <t xml:space="preserve">Relacione la descripcion que se encuentra en el Plan Anual de Adquisiciones asociada al proyecto de inversión </t>
  </si>
  <si>
    <t>CUANTÍA ASIGNADA A LA CONTRATACIÓN</t>
  </si>
  <si>
    <t>Ingrese en esta casilla el valor de la contratación relacionada</t>
  </si>
  <si>
    <t>MODALIDAD DE SELECCIÓN</t>
  </si>
  <si>
    <t>Indique la modalidad de contratación selecionada (Licitación Pública, concurso de méritos, selección abreviada, mínima cuantía, contratación directa)</t>
  </si>
  <si>
    <t>FUENTE DE RECURSOS</t>
  </si>
  <si>
    <t>Indique la fuente de recursos asignada por el acuerdo de presupuesto</t>
  </si>
  <si>
    <t>FECHA DE INICIO DE CONTRATACIÓN</t>
  </si>
  <si>
    <t>Indique la fecha tentativa de inicio del proceso de contratación</t>
  </si>
  <si>
    <t>PROGRAMACIÓN PRESUPUESTAL (Hoja 3)</t>
  </si>
  <si>
    <t>APROPIACIÓN INICIAL
(en pesos)</t>
  </si>
  <si>
    <t>Ingrese el valor numérico en pesos del Plan Operativo Anual de Inversión asignado al rubro presupuestal</t>
  </si>
  <si>
    <t>APROPACION DEFINITIVA POR PROYECTO</t>
  </si>
  <si>
    <t xml:space="preserve">Ingrese el valor numérico en pesos del Plan Operativo Anual de Inversion asignado al rubro presupuestal luego de adiciones y deducciones </t>
  </si>
  <si>
    <t>FUENTE DE FINANCIACIÓN</t>
  </si>
  <si>
    <t>Ingrese el nombre de la fuente de recursos con lo que financiará la actividad</t>
  </si>
  <si>
    <t>RUBRO PRESUPUESTAL</t>
  </si>
  <si>
    <t>Indique el rubro del presupuesto que abarca el sector de su competencia.</t>
  </si>
  <si>
    <t>CODIGO RUBRO PRESUPUESTAL</t>
  </si>
  <si>
    <t>Ingrese el código numérico que identifica el concepto del gasto (Funcionamiento, Deuda, Inversión) y el cual es definido en el Decreto de Liquidación.</t>
  </si>
  <si>
    <t>ALCALDIA DISTRITAL DE CARTAGENA DE INDIAS</t>
  </si>
  <si>
    <t>Código: PTDGI01-F001</t>
  </si>
  <si>
    <t>MACROPROCESO: PLANEACIÓN TERRITORIAL Y DIRECCIONAMIENTO ESTRATEGICO</t>
  </si>
  <si>
    <t>Versión: 1.0</t>
  </si>
  <si>
    <t>PROCESO / SUBPROCESO: GESTIÓN DE LA INVERSIÓN PUBLICA / GESTIÓN DEL PLAN DE DESARROLLO Y SUS INSTRUMENTOS DE EJECUCIÓN</t>
  </si>
  <si>
    <t>Fecha: 16/07/2024</t>
  </si>
  <si>
    <t>FORMATO SALIDA DE INFORMACION RESULTADOS DE SEGUIMIENTO  Y EVALUACIÓN DE PLAN DE ACCIÓN INSTITUCIONAL</t>
  </si>
  <si>
    <t>Página: 1 de 3</t>
  </si>
  <si>
    <t>DEPENDENCIA:</t>
  </si>
  <si>
    <t>SECRETARIA DE TURISMO</t>
  </si>
  <si>
    <t>PLANTEAMIENTO ESTRATÉGICO- PLAN DE DESARROLLO</t>
  </si>
  <si>
    <t xml:space="preserve">DATOS GENERALES </t>
  </si>
  <si>
    <t>PROGRAMACIÓN META PRODUCTO</t>
  </si>
  <si>
    <t>ACUMULADOS</t>
  </si>
  <si>
    <t>REPORTES META PRODUCTO</t>
  </si>
  <si>
    <t>LÍNEA ESTRATÉGICA</t>
  </si>
  <si>
    <t>IMPULSOR DE AVANCE</t>
  </si>
  <si>
    <t>META RESULTADO</t>
  </si>
  <si>
    <t xml:space="preserve">PROGRAMA </t>
  </si>
  <si>
    <t>LÍNEA BASE 
SEGUN PDD</t>
  </si>
  <si>
    <t>DESCRIPCIÓN DE LA META PRODUCTO 2024-2027</t>
  </si>
  <si>
    <t>PONDERACIÓN DE LA META PRODUCTO</t>
  </si>
  <si>
    <t>DENOMINACIÓN DEL PRODUCTO</t>
  </si>
  <si>
    <t>PROGRAMACIÓN META PRODUCTO 2024</t>
  </si>
  <si>
    <t>PROGRAMACIÓN META PRODUCTO 2025</t>
  </si>
  <si>
    <t>PROGRAMACIÓN META PRODUCTO 2026</t>
  </si>
  <si>
    <t>PROGRAMACIÓN META PRODUCTO 2027</t>
  </si>
  <si>
    <t>ACUMULADO 2024</t>
  </si>
  <si>
    <t>ACUMULADO 2025</t>
  </si>
  <si>
    <t>ACUMULADO 2026</t>
  </si>
  <si>
    <t>ACUMULADO 2027</t>
  </si>
  <si>
    <t>ACUMULADO CUATRIENIO</t>
  </si>
  <si>
    <t>REPORTE META PRODUCTO A  MARZO 2026</t>
  </si>
  <si>
    <t>REPORTE META PRODUCTO A JUNIO 2026</t>
  </si>
  <si>
    <t>REPORTE META PRODUCTO A  SEPTIEMBRE 2026</t>
  </si>
  <si>
    <t>REPORTE META PRODUCTO A DICIEMBRE 2026</t>
  </si>
  <si>
    <t xml:space="preserve">AVANCE META PRODUCTO AL AÑO PONDERADO </t>
  </si>
  <si>
    <t xml:space="preserve">AVANCE META PRODUCTO  AL CUATRENIO PONDERADO </t>
  </si>
  <si>
    <t>AVANCE META PRODUCTO AL AÑO SIMPLE</t>
  </si>
  <si>
    <t xml:space="preserve">AVANCE META PRODUCTO  AL CUATRENIO SIMPLE </t>
  </si>
  <si>
    <t xml:space="preserve">8. Trabajo decente y crecimiento economico (PDD)
8. Promover el crecimiento económico sostenido, inclusivo y sostenible, el empleo pleno y productivo y el trabajo decente para todos  (MGA)
</t>
  </si>
  <si>
    <t>Promover el desarrollo económico equitativo y sostenible en el Distrito de Cartagena de Indias, para lograr al reducción de la brecha laboral de género, la disminución de las tasas de desempleo juvenil, al reducción de la informalidad laboral, mediante la formulación y ejecución de políticas y estrategias, el fomento al emprendimiento, el fortalecimiento de la economía popular, la diversificación económica y la creación de empleos de calidad en la ciudad, mejorando las condiciones económicas de la población, durante el período de gobierno 2024- 2027</t>
  </si>
  <si>
    <t>Desarrollo Economico Equitativo</t>
  </si>
  <si>
    <t>Turismo Sostenible y Responsable</t>
  </si>
  <si>
    <t>Incrementar a 15144974 el número de visitantes internos de la ciudad para el cuatrienio</t>
  </si>
  <si>
    <t>Seguridad, Vigilancia y Control para un turismo responsable</t>
  </si>
  <si>
    <t>11.5.1</t>
  </si>
  <si>
    <t>Documento de lineamientos para el manejo del sector turismo  elaborados</t>
  </si>
  <si>
    <t>Número</t>
  </si>
  <si>
    <t>Elaborar cuatro (4) documentos de lineamientos para el manejo del sector turismo</t>
  </si>
  <si>
    <t>Servicio</t>
  </si>
  <si>
    <t>Documentos normativos realizados</t>
  </si>
  <si>
    <t>No Programada</t>
  </si>
  <si>
    <t>Centro de atención al Turista en funcionamiento en el Distrito (zona insular y urbana)</t>
  </si>
  <si>
    <t>Poner en funcionamiento seis (6)  centros de atención al turista en el distrito</t>
  </si>
  <si>
    <t>Equipamientos construidos</t>
  </si>
  <si>
    <t>Equipamientos para brigadistas y guardavidas del distrito entregados</t>
  </si>
  <si>
    <t>Entregar trecientos sesenta (360) equipamientos para brigadistas y salvavidasdel distrito</t>
  </si>
  <si>
    <t xml:space="preserve"> Equipamientos dotados</t>
  </si>
  <si>
    <t xml:space="preserve">8. Trabajo decente y crecimiento economico (PDD)
4 Garantizar una educación inclusiva y equitativa de calidad y promover oportunidades de aprendizaje permanente para todos   (MGA)
</t>
  </si>
  <si>
    <t>Número de personas líderes y autoridades turísticas vinculadas a procesos de formación</t>
  </si>
  <si>
    <t>Vincular trecientos veinte (320) personas lideres y autoridades turísticas a procesos de formación</t>
  </si>
  <si>
    <t>Personas capacitadas</t>
  </si>
  <si>
    <t>Avance programa Seguridad, Vigilancia y Control para un turismo responsable</t>
  </si>
  <si>
    <t>Turismo sostenible e incluyente con las comunidades</t>
  </si>
  <si>
    <t>11.5.2</t>
  </si>
  <si>
    <t>Número de personas vinculadas a procesos de formación formal e informal en asuntos turísticos</t>
  </si>
  <si>
    <t>Vincular cuatro mil ochocientas veintisiete (4,827) personas a procesos de formación formal e informal en asuntos turísticos</t>
  </si>
  <si>
    <t>Número de personas vinculadas con oportunidades de acceso a rutas de empleo y capital humano enfocado en turismo sostenible</t>
  </si>
  <si>
    <t>Vincular a cuatrocientas (400) personas con oportunidades de acceso a rutas de empleo y capital humano enfocado en turismo sostenible con paridad de género</t>
  </si>
  <si>
    <t>Personas beneficiadas</t>
  </si>
  <si>
    <t>Rutas comunitarias creadas e implementadas (rutas eco-ambientales, gastronómicas,  culturales, turísticas, entre otras)</t>
  </si>
  <si>
    <t>Crear e implementar ocho (8) rutas comunitarias</t>
  </si>
  <si>
    <t>Recorridos realizados</t>
  </si>
  <si>
    <t>Número de personas vinculadas a asistencia técnica para el fortalecimiento de actividad artesanal</t>
  </si>
  <si>
    <t>Vincular a ochenta (80) personas a asistencia técnica para el fortalecimiento de actividad artesanal</t>
  </si>
  <si>
    <t xml:space="preserve">Personas asistidas técnicamente </t>
  </si>
  <si>
    <t xml:space="preserve">8. Trabajo decente y crecimiento economico (PDD)
9 Construir infraestructuras resilientes, promover la industrialización inclusiva y sostenible y fomentar la innovación   (MGA)
</t>
  </si>
  <si>
    <t>Activos productivos entregados a los prestadores de servicios turísticos</t>
  </si>
  <si>
    <t>Entregar quinientos (500) activos productivos  a los prestadores de servicios turísticos</t>
  </si>
  <si>
    <t>Proyectos cofinanciados para agregar valor a los productos y/o mejorar los canales de comercialización</t>
  </si>
  <si>
    <t xml:space="preserve">8. Trabajo decente y crecimiento economico (PDD)
12 Garantizar modalidades de consumo y producción sostenibles   (MGA)
</t>
  </si>
  <si>
    <t>Número de atractivos turísticos con implementación de acciones de sostenibilidad ambiental</t>
  </si>
  <si>
    <t>Implementar acciones de sostenibilidad ambiental en dos (2) atractivos turísticos</t>
  </si>
  <si>
    <t>Empresas intervenidas en temas de economía circular y sostenibilidad</t>
  </si>
  <si>
    <t>Número de proyectos cofinanciados para la actividad turística</t>
  </si>
  <si>
    <t>Cofinanciar cuatro (4) proyectos para la actividad turística</t>
  </si>
  <si>
    <t>Proyectos de innovación cofinanciados</t>
  </si>
  <si>
    <t xml:space="preserve">8. Trabajo decente y crecimiento economico (PDD)
16 Promover sociedades pacíficas e inclusivas para el desarrollo sostenible, facilitar el acceso a la justicia para todos y construir a todos los niveles instituciones eficaces e inclusivas que rindan cuentas  (MGA)
</t>
  </si>
  <si>
    <t>Número de certificaciones de destino turístico sostenible obtenidas</t>
  </si>
  <si>
    <t>Obtener dos (2) certificaciones turísticas</t>
  </si>
  <si>
    <t>Entidades territoriales asistidas técnicamente</t>
  </si>
  <si>
    <t xml:space="preserve">8. Trabajo decente y crecimiento economico (PDD)
17 Fortalecer los medios de implementación y revitalizar la Alianza Mundial para el Desarrollo Sostenible  (MGA)
</t>
  </si>
  <si>
    <t>Portal Unico de Información Turística sobre la Oferta Tururística Creada</t>
  </si>
  <si>
    <t>Crear un (1) Portal Único de Información Turística sobre la oferta Turística</t>
  </si>
  <si>
    <t>Portales integrados</t>
  </si>
  <si>
    <t>Tecnología de destino turístico inteligente creada e implementada</t>
  </si>
  <si>
    <t xml:space="preserve">Crear e implementar una (1) tecnología de destino turístico inteligente </t>
  </si>
  <si>
    <t>Alianzas con universidades para formación y profesionalización de actores turísticos implementadas</t>
  </si>
  <si>
    <t xml:space="preserve">Implementar cinco (5) alianzas con universidades para formación y profesionalización de actores turísticos </t>
  </si>
  <si>
    <t>Asistencias técnicas realizadas</t>
  </si>
  <si>
    <t>Número de eventos turísticos náuticos promovidos y desarrollados en la zona insular y urbana del distrito</t>
  </si>
  <si>
    <t>Promover y desarrollar ocho (8) eventos turísticos náuticos en la zona insular y urbana del distrito</t>
  </si>
  <si>
    <t>Campañas realizadas</t>
  </si>
  <si>
    <t>Avance programaTurismo sostenible e incluyente con las comunidades</t>
  </si>
  <si>
    <t>Infraestructura Turística para el Desarrollo</t>
  </si>
  <si>
    <t>11.5.4</t>
  </si>
  <si>
    <t>Infraestructura turística dotada, adecuada, mejorada, mantenida y/o construida (infraestructura marino-costera, embarcaderos, y otras)</t>
  </si>
  <si>
    <t>Dotar, adecuar, mejorar, mantener y/o construir nueve (9) infraestructura turísticas</t>
  </si>
  <si>
    <t xml:space="preserve">Bien </t>
  </si>
  <si>
    <t>Estudios de preinversión para proyectos turísticos elaborados</t>
  </si>
  <si>
    <t xml:space="preserve"> Elaborar dos (2)  estudios de preinversión para proyectos turísticos</t>
  </si>
  <si>
    <t>Estudios de preinversión realizados</t>
  </si>
  <si>
    <t>Número de señalizaciones turísticas instaladas, (incluye playas, y espacios turisticos que lo requieran)</t>
  </si>
  <si>
    <t>Instalar ochenta (80) señalizaciones turísticas en 2 playas y/o espacios turísticos</t>
  </si>
  <si>
    <t>Señalización realizada</t>
  </si>
  <si>
    <t>Acciones de mantenimiento infraestructuras turísticas para prestar servicios de vigilancia, control y seguridad a las turistas implementadas</t>
  </si>
  <si>
    <t>N.D</t>
  </si>
  <si>
    <t xml:space="preserve">Implementar acciones de mantenimiento en veinticinco (25) infraestructuras turísticas para prestar servicios de vigilancia, control y seguridad a los turistas </t>
  </si>
  <si>
    <t>Centro turístico mantenido</t>
  </si>
  <si>
    <t>avance programa Infraestructura Turística para el Desarrollo</t>
  </si>
  <si>
    <t>Gobernanza y Fortalecimiento Institucional para una Ciudad de Derechos, Responsable y Competitiva</t>
  </si>
  <si>
    <t>11.5.5</t>
  </si>
  <si>
    <t>Consolidar la entidad para el desarrollo y sostenibilidad turística</t>
  </si>
  <si>
    <t>Consolidar una (1) entidad para el desarrollo y sostenibilidad turística</t>
  </si>
  <si>
    <t>Observatorio de turismo creado</t>
  </si>
  <si>
    <t>Crear un (1) observatorio de turismo</t>
  </si>
  <si>
    <t>Documentos de Planificación de Ordenamiento de Playas elaborado</t>
  </si>
  <si>
    <t>Elaborar un (1) documento de  Planificación de Ordenamiento de Playas y desarrollar tres (3) estrategías de ordenamiento de playas</t>
  </si>
  <si>
    <t>Documentos realizados</t>
  </si>
  <si>
    <t>Avance programa Gobernanza y Fortalecimiento Institucional para una Ciudad de Derechos, Responsable y Competitiva</t>
  </si>
  <si>
    <t>8. Trabajo decente y crecimiento economico</t>
  </si>
  <si>
    <t xml:space="preserve"> DESARROLLO ECONÓMICO EQUITATIVO</t>
  </si>
  <si>
    <t xml:space="preserve">15,144,974 Visitantes -
1,660,137 Visitantes </t>
  </si>
  <si>
    <t xml:space="preserve">Promoción Turística </t>
  </si>
  <si>
    <t>11.5.3</t>
  </si>
  <si>
    <t>Campaña de divulgación para la promoción y la conectividad desarrolladas</t>
  </si>
  <si>
    <t>Desarrollar cuatro (4) campañas de divulgación para la promoción y conectividad</t>
  </si>
  <si>
    <t>Servicio de circuito turístico (Producto principal del proyecto)</t>
  </si>
  <si>
    <t>Eventos especializados con participación del Distrito</t>
  </si>
  <si>
    <t>Participar en sesenta (60) eventos especializados</t>
  </si>
  <si>
    <t>Productos turisticos desarrollados</t>
  </si>
  <si>
    <t xml:space="preserve">Desarrollar cuatro (4) productos turísticos </t>
  </si>
  <si>
    <t xml:space="preserve"> Servicio de promoción turística</t>
  </si>
  <si>
    <t>Eventos de ciudad con impacto nacional e internacional implementados en Cartagena</t>
  </si>
  <si>
    <t>Implementar cinco (5) eventos de ciudad</t>
  </si>
  <si>
    <t xml:space="preserve">avance programa Promoción Turística </t>
  </si>
  <si>
    <t>10. Reducción de la desigualdad
16. Paz, justicia e instituciones sólidas</t>
  </si>
  <si>
    <t>Proteger la autonomía de las Comunidades Negras, Afrocolombianas, Raizales y Palenqueras en los territorios, con el fin de convertirse en cogobernantes de su bienestar y contemplados por la economía social, de manera que se les facilite los instrumentos necesarios para la medición de impactos a las comunidades, de igual forma presentar alternativas que viabilicen la planificación y desarrollo desde sus saberes afro-acentrales.</t>
  </si>
  <si>
    <t>De los pueblos y comunidades etnicas</t>
  </si>
  <si>
    <t>Fortalecimiento al Desarrollo Afro-Territorial de la Población Negra, Afrocolombiana, Raizal y Palenquera</t>
  </si>
  <si>
    <t>Incrementar a 20% el porcentaje de la población negra, afrocolombiana, raizal, palenquera que habita el Distrito vinculada a procesos de fortalecimiento y reconocimiento de sus derechos, diversidad étnica y cultural como un principio fundamental</t>
  </si>
  <si>
    <t>Desarrollo Local Sostenible y Prosperidad Colectiva en los Territorios de las Comunidades Negras del Distrito de Cartagena</t>
  </si>
  <si>
    <t>14.1.3</t>
  </si>
  <si>
    <t>Ecosistemas Empresariales para el cambio en las comunidades negras del Distrito de Cartagena: Acelaración de Impacto a través de creación de nuevos negocios desarrollado</t>
  </si>
  <si>
    <t>Desarrollar un (1) Ecosistema Empresarial para el cambio en las comunidades negras, afrocolombianas, raizal y palenquero del Distrito de Cartagena: Aceleración de Impacto a través de creación de nuevos negocios</t>
  </si>
  <si>
    <t>NP</t>
  </si>
  <si>
    <t>Avance programa Desarrollo Local Sostenible y Prosperidad Colectiva en los Territorios de las Comunidades Negras del Distrito de Cartagena</t>
  </si>
  <si>
    <t>AVANCE ESTRATEGICO SECRETARIA DE TURISMO A JUNIO 30 DEL 2026</t>
  </si>
  <si>
    <t>FORMATO PLAN DE ACCIÓN INSTITUCIONAL</t>
  </si>
  <si>
    <t>Página: 2 de 3</t>
  </si>
  <si>
    <t xml:space="preserve">DEPENDENCIA : </t>
  </si>
  <si>
    <t>Secretaría de Turismo</t>
  </si>
  <si>
    <t>GESTIÓN ADMINISTRATIVA - MIPG</t>
  </si>
  <si>
    <t>ADMINISTRACIÓN DE RIESGOS</t>
  </si>
  <si>
    <t>DIMENSIÓN (ES) DE MIPG</t>
  </si>
  <si>
    <t xml:space="preserve"> POLÍTICA DE GESTIÓN Y DESEMPEÑO INSTITUCIONAL</t>
  </si>
  <si>
    <t>PROCESO ASOCIADO</t>
  </si>
  <si>
    <t>GRUPO DE VALOR</t>
  </si>
  <si>
    <t>AVANCE 
Mes1</t>
  </si>
  <si>
    <t>AVANCE 
Mes2</t>
  </si>
  <si>
    <t>AVANCE 
Mes3</t>
  </si>
  <si>
    <t>AVANCE 
Mes4</t>
  </si>
  <si>
    <t>AVANCE 
Mes5</t>
  </si>
  <si>
    <t>AVANCE 
Mes6</t>
  </si>
  <si>
    <t>AVANCE 
Mes7</t>
  </si>
  <si>
    <t>AVANCE 
Mes8</t>
  </si>
  <si>
    <t>AVANCE 
Mes9</t>
  </si>
  <si>
    <t>AVANCE 
Mes10</t>
  </si>
  <si>
    <t>AVANCE 
Mes11</t>
  </si>
  <si>
    <t>AVANCE 
Mes12</t>
  </si>
  <si>
    <t>PROMEDIO</t>
  </si>
  <si>
    <t>Un (1) Plan de accion de la anualidad como referente de seguimiento</t>
  </si>
  <si>
    <t>Direccionamiento Estratégico y Planeación</t>
  </si>
  <si>
    <t>Planeación Institucional</t>
  </si>
  <si>
    <t>GESTIÓN DEL DESARROLLO TURISTICO</t>
  </si>
  <si>
    <t>Gestión de la Infraestructura y el desarrollo turístico</t>
  </si>
  <si>
    <t>Formular y gestionar estrategias para el desarrollo turistico y el fortalecimiento de la infraestructura turistica del Distrito de Cartagena  mediante acciones que impacten en la competitividad del destino y el disfrute de experiencias por parte de visitantes locales, nacionales e internacionales.</t>
  </si>
  <si>
    <t>Cumplimiento de reporte de avance de  plan de acción institucional</t>
  </si>
  <si>
    <t>Medir el avance de ejecución  frente a la programación</t>
  </si>
  <si>
    <t>Semestral</t>
  </si>
  <si>
    <t>Eficacia</t>
  </si>
  <si>
    <t xml:space="preserve">PST
Operadores Turísticos
Gremios del Sector
Entidades territoriales
Comunidad local y visitantes.
</t>
  </si>
  <si>
    <t>PLAN DE ACCIÓN DE LA ANUALIDAD</t>
  </si>
  <si>
    <t>Demoras en el proceso de contratación que limiten o alteren las condiciones previstas de cumplimiento de las metas de los proyectos</t>
  </si>
  <si>
    <t>Seguimiento permanente al cumplimiento de las metas</t>
  </si>
  <si>
    <t>Un (1) Normograma</t>
  </si>
  <si>
    <t>Gestión con valores para resultados</t>
  </si>
  <si>
    <t>Mejora Normativa y sus principios</t>
  </si>
  <si>
    <t>Todos los subprocesos</t>
  </si>
  <si>
    <t>Fortalecer la gestión y el desarrollo de la actividad turística en el Distrito de Cartagena, a través de estrategias que promuevan la inversión turística, la competitividad en el sector y la promoción de un destino turístico sostenible, mientras se adelantan acciones de control y vigilancia y el fortalecimiento de las capacidades de los operadores del servicio turístico, a fin de lograr un destino turístico sostenible, atractivo y seguro, cumpliendo los indicadores y metas del Plan de Desarrollo Distrital durante la vigencia del cuatrienio.</t>
  </si>
  <si>
    <t>Identificación y registro de requisitos legales, normativos y/o de otra índole aplicables</t>
  </si>
  <si>
    <t>Asegurar la identificación de los requisitos constitucionales y legales aplicables a la Secretaria de Turismo a fin de determinar que la actuación administrativa se encuentra alineada al marco legal aplicable y vigente</t>
  </si>
  <si>
    <t>Trimestral</t>
  </si>
  <si>
    <t xml:space="preserve">PST
Operadores Turísticos,
Guìas de Turismo
Gremios
Invesionistas
Emprendedores turísticos y ciudadania en General
</t>
  </si>
  <si>
    <t>NORMOGRAMA</t>
  </si>
  <si>
    <t>Inicios de investigaciones por posible incumplimiento de requisitos legales aplicables y no identificados oportunamente</t>
  </si>
  <si>
    <t>Seguimiento trimestral a cambios, actualizaciòn, derogaciones o nuevos requisitos aplicables</t>
  </si>
  <si>
    <t>&gt; 5 (Cinco) acciones adelantadas de cumplimiento  de la Policita de Gobierno Digital en la Secretaria</t>
  </si>
  <si>
    <t>Gobierno Digital</t>
  </si>
  <si>
    <t>Acciones adelantadas en materia de la politica de Gobierno Digital</t>
  </si>
  <si>
    <t>Asegurar el cumplimiento al interior de la secretaria de las políticas de gobierno digital, asi como las actividades de operación aplicables de acuerdo al Anexo 1  Res 500 de 2025</t>
  </si>
  <si>
    <t xml:space="preserve">PST
Operadores Turísticos
Turistas nacionales e internacionales
operadores turísticos
Comunidad local y visitantes.
</t>
  </si>
  <si>
    <t xml:space="preserve">PLAN ESTRATÉGICO DE TECNOLOGIA DE LA INFORMACIÓN Y LAS COMUNICACIONES- PETI ( OAI)
Plan de Tratamiento de Riesgos de Seguridad y Privacidad de la Información (OAI)
 Plan de Seguridad y Privacidad de la Información (OAI)
</t>
  </si>
  <si>
    <t>Demoras en el proceso de contratación que limiten o alteren las actividades o tareas que contribuyen al cumplimiento de la politica de gobierno digital desde la Secretaria de Turismo</t>
  </si>
  <si>
    <t>Seguimiento al proceso de contratación del recurso a cargo de este compromiso. Identificar de forma oportuna los lineamientos que se deben asegurar desde la Secretaria a fin de evitar incumplimientos y anticiparce ante las solicitudes de la segunda y tercera linea de defensa</t>
  </si>
  <si>
    <t>Desarrollar una (1) campaña de divulgación para la promoción y conectividad</t>
  </si>
  <si>
    <t>Gestión con valores para resultados
Gestión del conocimiento y la innovación</t>
  </si>
  <si>
    <t>Fortalecimiento organizacional y simplificación de procesos
Gestión del Conocimiento</t>
  </si>
  <si>
    <t>Promoción y posicionamiento</t>
  </si>
  <si>
    <t>Diseñar y ejecutar estrategias de promoción turística, mediante el uso de medios tradicionales y no tradicionales y la participación en eventos especializados en turismo a fin de resaltar las características únicas del destino, mejorar la percepción del turista nacional e internacional y fomentar el desarrollo sostenible de la ciudad.</t>
  </si>
  <si>
    <t>Índice de campañas de promoción realizadas</t>
  </si>
  <si>
    <t>Evaluar el grado de cumplimiento de las acciones de promoción programadas</t>
  </si>
  <si>
    <t xml:space="preserve">Servidores públicos de la Secretaria de Turismo, 
PST,
Operadores Turísticos, gremios, proveedores y aliados estratégicos.
</t>
  </si>
  <si>
    <t>Ver Solapa de Inversión de este plan de acción</t>
  </si>
  <si>
    <t>Alteración del orden publico en la realización de actividades del proyecto.
Dificultades en la operación de las campañas de promoción</t>
  </si>
  <si>
    <t>Implementar medidas de contingencia y protocolos de asistencia, así como controles de aforo
Realizar plan de accion y aplicar controles estipulados en la ejecución de las actividades</t>
  </si>
  <si>
    <t>Lograr una(1) entidad fortalecida y 1 observatorio turistico durante el cuatrienio</t>
  </si>
  <si>
    <t>Servicios de información turística a nivel nacional (Observatorio de turismo)</t>
  </si>
  <si>
    <t>Fortalecer la planeación estratégica y anáisis de datos del sector turismo en el Distrito de Cartagena</t>
  </si>
  <si>
    <t>Información turistica desactualizada y de poco interes de los turistas y comunidad
Incremento en el costo de los insumos, carencia de recursos para la culminación de las actividades</t>
  </si>
  <si>
    <t>Contar con cifras actualizadas y de interes que permita la toma de decisiones y acciones para el fortalecimiento del sector
Elaborar prespuesto del proyecto acogiendose a los recursos asignados</t>
  </si>
  <si>
    <t>Lograr espacios de evaluaciòn de resultados, a través de informes, reuniones, rendicion de cuentas , registro de indicadores, etc.</t>
  </si>
  <si>
    <t>Evaluación de Resultados</t>
  </si>
  <si>
    <t>Seguimiento y evaluación del desempeño institucional</t>
  </si>
  <si>
    <t>Cumplimiento del plan de acciòn institucional</t>
  </si>
  <si>
    <t xml:space="preserve">Realizar seguimiento y reporte de avance de la ejecución de los programas, proyectos y planes alineados al plan de desarrollo para la toma de decisiones en el cumplimiento de los objetivos y metas trazadas por la secretaria de turismo..    </t>
  </si>
  <si>
    <t xml:space="preserve">Alta dirección (Alcaldìa)
Órganos de control
Gremios turìsticos y ciudadania interesada en la gestión 
</t>
  </si>
  <si>
    <t>Demoras en el proceso de de entrega de los informes mesualizados por parte de las Direcciones de áreas</t>
  </si>
  <si>
    <t>Alertas periodicas por correo electronico a la entrega oportunia de los informes mensualisados por parte de los Directores de procesos</t>
  </si>
  <si>
    <t>Dotar, adecuar, mejorar, mantener y/o construir nueve (9) infraestructuras turísticas
Elaborar dos (2) estudios de pre-inversión para proyectos turísticos
Instalar ochenta (80) Señalizaciones turísticas en 2 platas y/o espacios turísticos
Implementar acciones de mantenimietno de 25 infraestructura turísticas para prestar servicio vigilancia, control y seguridad a los turistas</t>
  </si>
  <si>
    <t>Acciones adelantadas en materia de Infraestructura turistica</t>
  </si>
  <si>
    <t>Registrar avances en infraestructura o mantenimiento Turísticos</t>
  </si>
  <si>
    <t>Mala calidad de los materiales que no cumplan las especificaciones tecnicas
Exceso de lluvias durante la ejecución de las actividades erosión costera, cambios en el nivel del mar
Incremento en el costo de los insumos,m carencia de recursos para la culminación de las actividades</t>
  </si>
  <si>
    <t>Previo control de la caliad de los materiales y realización de pruebas, aplicación de polizas de garantias
Realizar una verificación de las especificaciones vigentes tanto al momento de formular como de implementar el proyecto
Programación de actividades de ruta teniendo en cuenta los pronosticos del tiempo, horarios de trabajo diurnos y nocturnos, reprogramación de actividades
Elaborar presupuesto del proyecto acogiendose a los recursos asignados</t>
  </si>
  <si>
    <t>Vincular a 200 personas con oportunidades de acceso a rutas de empleo y capital humano enfocado en turismo sostenible con paridad de genero</t>
  </si>
  <si>
    <t>Sostenibilidad turística y formación</t>
  </si>
  <si>
    <t>Desarrollar espacios de formación y capacitación para actores del sector turístico y fortalecer la cadena turística, con apoyo de aliados estratégicos, que contribuyan al desarrollo economico local, implementar estrategias para el acceso al trabajo digno, la conservación del patrimonio natural y cultural y la mejora continua de la experiencia turística.</t>
  </si>
  <si>
    <t>Acceso a rutas de empleo</t>
  </si>
  <si>
    <t xml:space="preserve">Fomentar acceso a oportunidades economicas para artistas y emprendedores locales a traves de la promoción y comercialización de sus productos en eventos de alto impacto (Parte del servicio de asistencia tecnica y acompañamiento productivo empresarial) </t>
  </si>
  <si>
    <t>Poca visita en zonas turísticas por visitantes y comunidad Cartagenera por poca oferta turística.
Resistencia de los actores turísticos en las estrategias creadas a implementar.
Cambio en los lineamientos técnicos o normativos que definen los parámetros para el sector turismo.
Incrementar en el costo del personal, carencia de recursos para la culminación de las actividades.
Dificultad en visitas de turistas nacionales e internacionales a   rutas comunitarias, a estrategias ambientales, a asistir a procesos formativos, otros.</t>
  </si>
  <si>
    <t xml:space="preserve">Generar estrategias donde se conozca la oferta turística, las rutas comunitarias, actividades turísticas, actividades en zona urbana, insular y rural, otros.
Socialización y conversación permanente con los actores turísticos para la buena ejecución del proyecto. 
Ajustar documentos a las normativas vigentes. Realizar una verificación de las especificaciones vigentes tanto al momento de formular, como de implementar el proyecto.
Elaborar presupuesto del proyecto acogiéndose a los recursos asignados.
</t>
  </si>
  <si>
    <t>Vincular a 4827 personas en procesos de formación y capacitación formal e informal en asuntos turísticos</t>
  </si>
  <si>
    <t>Participación Ciudadana
Gestión del Conocimiento</t>
  </si>
  <si>
    <t>Cobertura de la formación de turismo sostenible</t>
  </si>
  <si>
    <t>Fortalecer las competencias de los prestadores de servicios turisticos y actores del sector en general para mejorar la experiencia de los visitanrtes</t>
  </si>
  <si>
    <t>Comunidad local
Prestadores de servicios turísticos
Operadores turìsticos, gremios, consejo de turismo, turistas y ciudadania en general</t>
  </si>
  <si>
    <t xml:space="preserve">Resistencia de los actores turísticos en las estrategias creadas a implementar.
Cambio en los lineamientos técnicos o normativos que definen los parámetros para el sector turismo.
Incrementar en el costo del personal, carencia de recursos para la culminación de las actividades.
</t>
  </si>
  <si>
    <t>Generar estrategias donde se conozca la oferta turística, las rutas comunitarias, actividades turísticas, actividades en zona urbana, insular y rural, otros.
Socialización y conversación permanente con los actores turísticos para la buena ejecución del proyecto. 
Ajustar documentos a las normativas vigentes. Realizar una verificación de las especificaciones vigentes tanto al momento de formular, como de implementar el proyecto.
Elaborar presupuesto del proyecto acogiéndose a los recursos asignados.</t>
  </si>
  <si>
    <t>Entregar 200 activos productivos a los prestadores de servicios turisticos</t>
  </si>
  <si>
    <t xml:space="preserve">
Rutas Turisticas implementadas</t>
  </si>
  <si>
    <t>Fortalecer la oferta turistica sostenible a traves de la entrega de 200 activos productivos</t>
  </si>
  <si>
    <t>Fortalecimiento organizacional y simplificación de procesos</t>
  </si>
  <si>
    <t>Regulación, inspección y control turístico</t>
  </si>
  <si>
    <t xml:space="preserve">Promover la seguridad y restauración del orden y control en la prestación del servicio turístico de los prestadores de servicio turístico mediante la realización de recorridos de vigilancia y control del cumplimiento de la normatividad vigente a fin de contribuir al fortalecimiento de la cultura de excelencia en la prestación del servicion del servicio	</t>
  </si>
  <si>
    <t>Actividades preventivas de control del turismo</t>
  </si>
  <si>
    <t>Implementar procesos que fortalezcan, impulsen, especialicen la gestión del sector Turístico en el Distrito de Cartagena de Indias</t>
  </si>
  <si>
    <t>Cumplimiento del 100% de las politicas aplicables en el marco del MIPG y MOP.</t>
  </si>
  <si>
    <t>Dimensiones MIPG</t>
  </si>
  <si>
    <t>Otras politicas de MIPG, aplicables</t>
  </si>
  <si>
    <t>Acciones adelantadas en el marco del cumplimiento del MIPG y MOP</t>
  </si>
  <si>
    <t xml:space="preserve">Asegurar el reporte de avances de Informes de seguimiento de avance del MODELO DE OPERACIÓN POR PROCESOS y MODELO INTEGRADO DE PLANEACIÓN Y GESTIÓN.
</t>
  </si>
  <si>
    <t>Debilidad en el proceso de recepción, identificación, gestión pertinente y oportuna de  las PQRS ingresadas por los medios oficiales</t>
  </si>
  <si>
    <t>Seguimiento y revisión diaria a los medios de comuniciaciòn oficiales (SIGOB), para asegurar el tramite oportuno de las PQRS ingresadas</t>
  </si>
  <si>
    <t xml:space="preserve">
</t>
  </si>
  <si>
    <t>Página: 3 de 3</t>
  </si>
  <si>
    <t>PROYECTOS DE INVERSIÓN</t>
  </si>
  <si>
    <t>PLAN ANUAL DE ADQUISICIONES</t>
  </si>
  <si>
    <t>PROGRAMACIÓN PRESUPUESTAL</t>
  </si>
  <si>
    <t>META PRODUCTO PDD 2024</t>
  </si>
  <si>
    <t>OBJETIVO ESPECIFICO DEL PROYECTO</t>
  </si>
  <si>
    <t>ACTIVIDADES DE PROYECTO DE INVERSIÓN
( HITOS )</t>
  </si>
  <si>
    <t>PROGRAMACIÓN NUMÉRICA DE LA ACTIVIDAD PROYECTO (VIGENCIA)</t>
  </si>
  <si>
    <t>REPORTE ACTIVIDADES PROYECTO DE ENERO A MARZO 2026</t>
  </si>
  <si>
    <t>REPORTE ACTIVIDADES PROYECTO DE ABRIL A JUNIO 2026</t>
  </si>
  <si>
    <t>REPORTE ACTIVIDADES PROYECTO DE JULIO A SEPTIEMBRE 2026</t>
  </si>
  <si>
    <t>REPORTE ACTIVIDADES PROYECTO DE OCTUBRE A DICIEMBRE 2026</t>
  </si>
  <si>
    <t>ACUMULADO ACTIVIDAD DE PROYECTO 2026</t>
  </si>
  <si>
    <t>AVANCES DE LAS ACTIVIDADES DEL PROYECTO</t>
  </si>
  <si>
    <t>FECHA DE INICIO DE LA ACTIVIDAD</t>
  </si>
  <si>
    <t>FECHA DE TERMINACIÓN DE LA ACTIVIDAD</t>
  </si>
  <si>
    <t>RIESGOS DEL PROYECTO</t>
  </si>
  <si>
    <t>DESCRIPCIÓN DE LA ADQUISICIÓN ASOCIADA AL PROYECTO</t>
  </si>
  <si>
    <t>APROPACIÓN DEFINITIVA POR PROYECTO (MARZO)</t>
  </si>
  <si>
    <t>APROPACIÓN DEFINITIVA POR PROYECTO (JUNIO)</t>
  </si>
  <si>
    <t>APROPACIÓN DEFINITIVA POR PROYECTO (SEPTIEMBRE)</t>
  </si>
  <si>
    <t>APROPACIÓN DEFINITIVA POR PROYECTO (DICIEMBRE)</t>
  </si>
  <si>
    <t>EJECUCIÓN PRESUPUESTAL SEGÚN OBLIGACION MARZO</t>
  </si>
  <si>
    <t>AVANCE EJECUCIÓN PRESUPUESTAL SEGÚN OBLIGACION MARZO</t>
  </si>
  <si>
    <t>EJECUCIÓN PRESUPUESTAL SEGÚN COMPROMETIDO MARZO</t>
  </si>
  <si>
    <t>AVANCE EJECUCIÓN PRESUPUESTAL SEGÚN COMPROMETIDO MARZO</t>
  </si>
  <si>
    <t>EJECUCIÓN PRESUPUESTAL SEGÚN OBLIGACION JUNIO</t>
  </si>
  <si>
    <t>AVANCE EJECUCIÓN PRESUPUESTAL SEGÚN OBLIGACION JUNIO</t>
  </si>
  <si>
    <t>EJECUCIÓN PRESUPUESTAL SEGÚN COMPROMETIDO JUNIO</t>
  </si>
  <si>
    <t>AVANCE EJECUCIÓN PRESUPUESTAL SEGÚN COMPROMETIDO JUNIO</t>
  </si>
  <si>
    <t>EJECUCIÓN PRESUPUESTAL SEGÚN OBLIGACION SEPTIEMBRE</t>
  </si>
  <si>
    <t>AVANCE EJECUCIÓN PRESUPUESTAL SEGÚN OBLIGACION SEPTIEMRE</t>
  </si>
  <si>
    <t>EJECUCIÓN PRESUPUESTAL SEGÚN COMPROMETIDO SEPTIEMBRE</t>
  </si>
  <si>
    <t>AVANCE EJECUCIÓN PRESUPUESTAL SEGÚN COMPROMETIDO SEPTIEMBRE</t>
  </si>
  <si>
    <t>EJECUCIÓN PRESUPUESTAL SEGÚN OBLIGACION DICIEMBRE</t>
  </si>
  <si>
    <t>AVANCE EJECUCIÓN PRESUPUESTAL SEGÚN OBLIGACION DICIEMBRE</t>
  </si>
  <si>
    <t>EJECUCIÓN PRESUPUESTAL SEGÚN COMPROMETIDO DICIEMBRE</t>
  </si>
  <si>
    <t>AVANCE EJECUCIÓN PRESUPUESTAL SEGÚN COMPROMETIDO DICIEMBRE</t>
  </si>
  <si>
    <t>OBSERVACIONES</t>
  </si>
  <si>
    <t>Elaborar dos (2) documentos de lineamientos para el manejo del sector turismo</t>
  </si>
  <si>
    <t>Desarrollo de acciones para la seguridad, vigilancia y control para un turismo ordenado y responsable en Cartagena de Indias</t>
  </si>
  <si>
    <t>202400000003737</t>
  </si>
  <si>
    <t>Mejorar las estretegias y acciones de seguridad, vigilancia y control en entornos turisticos que contrarresten factores de riesgos de la actividad, lo que favorece la organizacion y coordinacion del sector en Cartagena de Indias.</t>
  </si>
  <si>
    <t>Elaborar normativa para la seguridad, vigilancia y control en el sector turistico del Distrito de Cartagena de Indias</t>
  </si>
  <si>
    <t>Documentos normativos</t>
  </si>
  <si>
    <t>Realizar el diagonostico del estado actual del Sector Turismo.</t>
  </si>
  <si>
    <t>EQUIDAD DE LA MUJER</t>
  </si>
  <si>
    <t>Documento</t>
  </si>
  <si>
    <t>N/A</t>
  </si>
  <si>
    <t>Teresa Margarita Londoño Zurek</t>
  </si>
  <si>
    <t>Resistencia de los actores turísticos en los instrumentos normativos expedidos.
Poca visita en zonas turísticas por visitantes y comunidad Cartagenera por temor e inseguridad.
Cambio en los lineamientos técnicos o normativos que definen los parámetros para el sector turismo.
Dificultad en visitas a los Centros de Atencion al Turista donde se realiza el diagnostico para los requerimientos para su optimo funcionamiento.</t>
  </si>
  <si>
    <t>Socialización y conversación permanente con los actores turisticos para la buena ejecución del proyecto.
Mejorar la seguridad y vigilancia en zonas turísticas del distrito.
Ajustar documentos a las normativas vigentes. Realizar una verificación de las especificaciones vigentes tanto al momento de formular, como de implementar el proyecto.
Reprogramación de visitas técnicas. Ajuste al cronograma.</t>
  </si>
  <si>
    <t>Si</t>
  </si>
  <si>
    <t>CONTRATAR LA PRESTACIÓN DE SERVICIOS DE APOYO A LA GESTIÓN, CON DESTINO A LA SECRETARIA DE TURISMO PARA EL CUMPLIMIENTO DE ACTIVIDADES OPERATIVAS Y DE APOYO NECESARIAS PARA EL ÁREA DE INSPECCIÓN VIGILANCIA Y CONTROL.
SUMINISTRAR EQUIPAMENTO PARA BRIGADISTA Y SALVAVIDAS EN EL DISTRITO DE CARTAGENA DE INDIAS</t>
  </si>
  <si>
    <t>Contratación directa.</t>
  </si>
  <si>
    <t>Recursos propios</t>
  </si>
  <si>
    <t>Recursos Propios</t>
  </si>
  <si>
    <t>2.3.3502.0200.202400000003737</t>
  </si>
  <si>
    <t>https://alcart-my.sharepoint.com/:f:/g/personal/aphernandezw_cartagena_gov_co/IgCBcfMFnntsT59dyEUXVANGAZQGoTur-B_jrNbhKUenH0E?e=0KbJ5x</t>
  </si>
  <si>
    <t>Elaborar documentos de lineanimientos de Seguridad, Vigilancia y Control.</t>
  </si>
  <si>
    <t>Realizar acciones de inspección, vigilancia y control en zona rural, insular y urbana de Cartagena.</t>
  </si>
  <si>
    <t>Poner en funcionamiento dos (2) centros de atención al turista en el distrito</t>
  </si>
  <si>
    <t>Facilitar el acceso de la informacion del sector turismo en zona urbana, rural e insular en el Distrito de Cartagena de Indias</t>
  </si>
  <si>
    <t>Equipamiento turístico construido</t>
  </si>
  <si>
    <t>Realizar diagnósticos técnicos de Centros de atención al turismo a implementar.</t>
  </si>
  <si>
    <t>Equipamiento</t>
  </si>
  <si>
    <t>Dotar y mantener Centros de Atención al Turista.</t>
  </si>
  <si>
    <t>Realizar acciones de fortalecimiento y divulgación relacionadas con los centros de atención al turista</t>
  </si>
  <si>
    <t>Entregar ciento treinta (130) equipamientos para brigadistas y salvavidasdel distrito.</t>
  </si>
  <si>
    <t>Dotar a los prestadores de la seguridad, vigilancia y control turistica en el Distrito de Cartagena de Indias</t>
  </si>
  <si>
    <t>Equipamientos turísticos dotados</t>
  </si>
  <si>
    <t>Realizar anexo tecnico del equipamiento requerido para las acciones de seguridad , vigilancia y control.</t>
  </si>
  <si>
    <t>Realizar dotación a personal de servicios de seguridad, vigilancia y control.</t>
  </si>
  <si>
    <t>Realizar servicios logisticos para apoyar actividades de vigilancia y control</t>
  </si>
  <si>
    <t>Vincular ciento diez (110) personas lideres y autoridades turísticas a procesos de formación</t>
  </si>
  <si>
    <t>Aumentar la cobertura de acceso de formacion turistica a los lideres y autoridades.</t>
  </si>
  <si>
    <t>Servicio de educación informal en asuntos turísticos</t>
  </si>
  <si>
    <t>Realizar formación a lideres y autoridades turisticas.</t>
  </si>
  <si>
    <t>Capacitación</t>
  </si>
  <si>
    <t>Realizar convocatoria para capacitacion en asuntos turisticos.</t>
  </si>
  <si>
    <t>Avance proyecto Desarrollo de acciones para la seguridad, vigilancia y control para un turismo ordenado y responsable en Cartagena de Indias</t>
  </si>
  <si>
    <t>https://alcart-my.sharepoint.com/:f:/g/personal/aphernandezw_cartagena_gov_co/IgBNLa07dQ0TT6quFRcoC2P2AedYb3PPkkhR-34RjiT3BM4?e=XELu4G</t>
  </si>
  <si>
    <t>Vincular mil seiscientos nueve (1609) personas a procesos de formación formal e informal en asuntos turísticos</t>
  </si>
  <si>
    <t>Fortalecimiento y Formalización de la cadena turística a través de la innovación y la diversificación de la oferta en el Distrito de Cartagena de Indias</t>
  </si>
  <si>
    <t>202500000001549</t>
  </si>
  <si>
    <t>Fomentar la formación, formalización, emprendimiento y fortalecimiento de la oferta de atractivos turísticos con acciones de sostenibilidad en Cartagena de Indias</t>
  </si>
  <si>
    <t>Aumentar el acceso a procesos y programas de formacion turistica para la competividad y sostenibilidad del sector</t>
  </si>
  <si>
    <t>Realizar un diagnóstico de formación dirigida a la cadena turística que incluye al sector formal o informal.</t>
  </si>
  <si>
    <t>Poca visita en zonas turísticas por visitantes y comunidad Cartagenera por poca oferta turística.
Resistencia de los actores turísticos en las estrategias creadas a implementar.
Cambio en los lineamientos técnicos o normativos que definen los parámetros para el sector turismo.
Incrementar en el costo del personal, carencia de recursos para la culminación de las actividades.
Dificultad en visitas de turistas nacionales e internacionales a rutas comunitarias, a estrategias ambientales, a asistir a procesos formativos, otros.</t>
  </si>
  <si>
    <t>Generar estrategias donde se conozca la oferta turística, las rutas comunitarias, actividades turísticas, actividades en zona urbana, insular y rural, otros.
Socialización y conversación permanente con los actores turísticos para la buena ejecución del proyecto.
Ajustar documentos a las normativas vigentes. Realizar una verificación de las especificaciones vigentes tanto al momento de formular, como de implementar el proyecto.
Elaborar presupuesto del proyecto acogiéndose a los recursos asignados.
Reprogramación de visitas.</t>
  </si>
  <si>
    <t>Formalizar rutas comunitarias para mejorar la experiencia turística en Cartagena de Indias.
Implementar la formalización de actividades pesqueras para integrar el turismo con la pesca local.
Organizar ferias locales que promuevan la cultura y productos de Cartagena de Indias.
Realizar eventos marítimos que impulsen el sector turístico en Cartagena de Indias.
Ofrecer capacitación formal e informal a los actores del sector turístico para elevar la calidad del servicio.</t>
  </si>
  <si>
    <t>2.3.3502.0200.202500000001549</t>
  </si>
  <si>
    <t>Realizar alianzas institucionales para el desarrollo del plan de formación.</t>
  </si>
  <si>
    <t>Desarrollar formación en asuntos turísticos.</t>
  </si>
  <si>
    <t>Vincular a treinta (30) personas a asistencia técnica para el fortalecimiento de actividad artesanal</t>
  </si>
  <si>
    <t>Servicio de asistencia técnica para la actividad artesana</t>
  </si>
  <si>
    <t>Definir una agenda de formación dirigida a la actividad artesanal.</t>
  </si>
  <si>
    <t>Asistencia</t>
  </si>
  <si>
    <t>Realizar la logistica necesario para impartir los talleres y acompañamiento tecnico para la actividad artesanal.</t>
  </si>
  <si>
    <t>Realizar promoción, Difusión y desarrollo de acciones para el fortalecimiento de la actividad artesanal</t>
  </si>
  <si>
    <t>Implementar dos (2) alianzas con universidades para formación y profesionalización de actores turísticos</t>
  </si>
  <si>
    <t>Servicio de asistencia técnica</t>
  </si>
  <si>
    <t>Identificar proyectos viables y posibles fuentes de cofinanciación en la actividad turística.</t>
  </si>
  <si>
    <t>Cofinanciar proyectos para la actividad turística.</t>
  </si>
  <si>
    <t>Realizar acompañamiento técnico y social para identificación de formaciones de actores turísticos.</t>
  </si>
  <si>
    <t>Desarrollar alianzas para la formación de actores turísticos</t>
  </si>
  <si>
    <t>Vincular a doscientas (200) personas con oportunidades de acceso a rutas de empleo y capital humano enfocado en turismo sostenible con paridad de género</t>
  </si>
  <si>
    <t>Formalizar el trabajo digno para la comunidad que presta servicios turisticos en el Distrito de Cartagena de indias.</t>
  </si>
  <si>
    <t>Servicio de asistencia técnica y acompañamiento productivo y empresarial</t>
  </si>
  <si>
    <t>Desarrollo de talleres y acompañamiento técnico para la oportunidad y accesos a mercados.</t>
  </si>
  <si>
    <t>Realizar campañas de apoyo a proyectos identificados en la ruta de emprendimiento.</t>
  </si>
  <si>
    <t>Campañas</t>
  </si>
  <si>
    <t>Crear e implementar tres (3) rutas comunitarias</t>
  </si>
  <si>
    <t>Servicio de circuito turístico</t>
  </si>
  <si>
    <t>Diagnóstico integral de Comunidades y participación comunitaria para el desarrollo local en mesas de trabajo y foros participativos.</t>
  </si>
  <si>
    <t>Rutas</t>
  </si>
  <si>
    <t>Implementación de rutas comunitarias creadas, implementadas y/o fortalecidas (rutas eco-ambientales, gastronómicas, culturales, turísticas, entre otras.</t>
  </si>
  <si>
    <t>Comercialización y divulgación de rutas comunitarias creadas, implementadas y/o fortalecidas.</t>
  </si>
  <si>
    <t>Campañas de difusión en medios no convencionales para rutas comunitarias</t>
  </si>
  <si>
    <t>Entregar doscientos (200) activos productivos a los prestadores de servicios turísticos</t>
  </si>
  <si>
    <t>Servicio de apoyo financiero para agregar valor a los productos y mejorar los canales de comercialización</t>
  </si>
  <si>
    <t>Diagnostico de los actores turisticos involucrados y atendidos.</t>
  </si>
  <si>
    <t>Activos productivos</t>
  </si>
  <si>
    <t>Entrega de activos productivos.</t>
  </si>
  <si>
    <t>Implementar acciones de sostenibilidad ambiental en un (1) atractivo turístico</t>
  </si>
  <si>
    <t>Servicio de asistencia técnica para la mitigación y adaptación al cambio climático de las empresas.</t>
  </si>
  <si>
    <t>Diagnostico de medidas de sostenibilidad ambiental.</t>
  </si>
  <si>
    <t>Equipar atractivos turisticos con estrategias de sostenibilidad ambiental.</t>
  </si>
  <si>
    <t>Desarrollar acciones, Campaña de Sensibilización y Promoción de Buenas Prácticas Ambientales</t>
  </si>
  <si>
    <t>Cofinanciar dos (2) proyectos para la actividad turística</t>
  </si>
  <si>
    <t>Servicio de apoyo financiero para la competitividad turística</t>
  </si>
  <si>
    <t>Identificar proyectos viables y posibiles fuentes de cofinanciacion en la actividad turistica.</t>
  </si>
  <si>
    <t>Cofinanciación</t>
  </si>
  <si>
    <t>Promover y desarrollar tres (3) eventos turísticos náuticos en la zona insular y urbana del distrito.</t>
  </si>
  <si>
    <t>Incrementar la oferta y divulgacion de actividades y eventos turisticos en el Distrito de Cartagena de Indias</t>
  </si>
  <si>
    <t>Servicio de promoción turística</t>
  </si>
  <si>
    <t>Impulsar eventos turísticos náuticos en la zona insular y urbana en el distrito de Cartagena de Indias.</t>
  </si>
  <si>
    <t>Promociones realizadas</t>
  </si>
  <si>
    <t>Definir estrategias de promoción de eventos de ciudad enmarcados en turismo náutico.</t>
  </si>
  <si>
    <t>https://alcart-my.sharepoint.com/:f:/g/personal/aphernandezw_cartagena_gov_co/IgCLnPNtI9DrSra3ReyMvgVkAeyZLPSntU-8ZxhhRK7h7VE</t>
  </si>
  <si>
    <t>Avance proyecto Fortalecimiento y Formalización de la cadena turística a través de la innovación y la diversificación de la oferta en el Distrito de Cartagena de Indias</t>
  </si>
  <si>
    <t>Obtener una (1) certificación turística</t>
  </si>
  <si>
    <t>Desarrollo de un Modelo de Gestión para posicionar a la ciudad como un destino turístico, sostenible e innovador en el Distrito Turístico y Cultural de Cartagena de Indias</t>
  </si>
  <si>
    <t>202400000004255</t>
  </si>
  <si>
    <t>Eficiente sistema de Gestión para posicionar a la ciudad como un destino turístico, sostenible e innovador en el Distrito Turístico y Cultural de Cartagena de Indias</t>
  </si>
  <si>
    <t>Eficientes procesos de calidad, sustentabilidad, responsabilidad social que promueva el sector turismo en Cartagena de India</t>
  </si>
  <si>
    <t>Servicio de asistencia técnica a los entes territoriales para el desarrollo turístico</t>
  </si>
  <si>
    <t>Revisión y diseño del sistema de gestión para la certificación de sostenibilidad y calidad turística de Cartagena de Indias</t>
  </si>
  <si>
    <t>Poca visita en zonas turísticas por visitantes y comunidad Cartagenera por poca oferta turística.
Información turística desactualizada y de poco interés de los turistas y comunidad.
Cambio en los lineamientos técnicos o normativos que definen los parámetros para el sector turismo.
Incrementar en el costo del personal, carencia de recursos para la culminación de las actividades.
Dificultad en la realización de actividades turísticas de calidad.</t>
  </si>
  <si>
    <t>Generar estrategias con un turismo innovador, de calidad y mejora continua que atraiga turistas nacionales e internacionales.
Contar con cifras actualizadas y de interés que permita la toma de decisiones y acciones.
Ajustar documentos a las normativas vigentes. Realizar una verificación de las especificaciones vigentes tanto al momento de formular, como de implementar el proyecto.
Elaborar presupuesto del proyecto acogiéndose a los recursos asignados.
Reprogramación de visitas.</t>
  </si>
  <si>
    <t>Contratación de mano de obra
Contrato de suministro de materiales
Contratación de transporte
Contratación de Maquinaria y Equipo</t>
  </si>
  <si>
    <t>2.3.3502.0200.202400000004255</t>
  </si>
  <si>
    <t>Implementación del sistema de gestión de sostenibilidad y auditorías de calidad turística</t>
  </si>
  <si>
    <t>Certificado</t>
  </si>
  <si>
    <t>Fomento de la participación y colaboración de actores clave a través de mesas de trabajo y foros</t>
  </si>
  <si>
    <t>Mejorar la ejecución de actividades para la generación de información y herramientas tecnológicas en el uso de datos del sector turismo en el distrito de Cartagena de Indias.</t>
  </si>
  <si>
    <t>Servicio de apoyo para la modernización y fomento de la innovación empresarial</t>
  </si>
  <si>
    <t>Recolectar y diseñar información turistica</t>
  </si>
  <si>
    <t>Actualización y visualización de la información en el portal unico de información turistica sobre la oferta en el sector</t>
  </si>
  <si>
    <t>Herramienta</t>
  </si>
  <si>
    <t>Realizar estrategias de difusión del sector turístico</t>
  </si>
  <si>
    <t>Estrategia</t>
  </si>
  <si>
    <t>Crear e implementar una (1) tecnología de destino turístico inteligente</t>
  </si>
  <si>
    <t>Desarrollar, fortalecer y mantener los instrumentos de información para el ecosistema de innovación y emprendimiento en el distrito de Cartagena de Indias.</t>
  </si>
  <si>
    <t>Servicios de información turística a nivel nacional</t>
  </si>
  <si>
    <t>Diseñar una herramienta tecnológica de destino turistico</t>
  </si>
  <si>
    <t>https://alcart-my.sharepoint.com/:f:/g/personal/aphernandezw_cartagena_gov_co/IgA1R4tzkWo7QbUZR9X5R99VASscbSe46cyLQYlwMRwRYNY?e=5lfnBm</t>
  </si>
  <si>
    <t>Actualizar una herramienta tecnológica de destino turistico</t>
  </si>
  <si>
    <t>Avance proyecto Desarrollo de un Modelo de Gestión para posicionar a la ciudad como un destino turístico, sostenible e innovador en el Distrito Turístico y Cultural de Cartagena de Indias</t>
  </si>
  <si>
    <t>https://alcart-my.sharepoint.com/:f:/g/personal/aphernandezw_cartagena_gov_co/IgDOYQHrIlweQ4IpZ4tsCmx2AYppUWhmuNNYAkWiaWd0HBs?e=EcFioz</t>
  </si>
  <si>
    <t>15,144,974 Visitantes -
1,660,137 Visitantes</t>
  </si>
  <si>
    <t>Promoción Turística</t>
  </si>
  <si>
    <t>Implementar un (1) eventos de ciudad</t>
  </si>
  <si>
    <t>APOYO PARA LA REALIZACIÓN DE FESTIVALES Y EVENTOS TURÍSTICOS - CULTURALES EN EL DISTRITO DE CARTAGENA DE INDIAS</t>
  </si>
  <si>
    <t>2024130010005</t>
  </si>
  <si>
    <t>Recuperar los valores y fortalecer la preservación y dignificación de las prácticas tradiciones que impulsen el turismo y la cultura en el Distrito de Cartagena de indias.</t>
  </si>
  <si>
    <t>Aumentar los espacios que impulsen el turismo y fomenten las expresiones culturales en el Distrito de Cartagena de Indias.</t>
  </si>
  <si>
    <t>REALIZAR APOYO A LA EJECUCIÓN DE FESTIVALES, FIESTAS Y ESTEJOS PRIORIZADOS EN EL DISTRITO DE CARTAGENA DE INDIAS.</t>
  </si>
  <si>
    <t>Reducción de ingresos a los sectores turísticos, hoteleros, gastronómicos entre otros.
Disminución de turistas al Distrito de Cartagena de Indias.
Incremento en el costo de los insumos, carencia de recursos para la culminación de las actividades.
La no realizacion de eventos turisticos culturales por afectaciones en el cambio climatico.
Cambios en los lineamientos normativos que definen los convenios acordados.</t>
  </si>
  <si>
    <t>Fomentar la realización de eventos, actividades y festivales que reactiven la economía local.
Desarrollar estrategias y acciones que promuevan el turismo en Cartagena de Indias, contando con una oferta de eventos de diversas disciplinas y áreas.
Elaborar presupuesto del proyecto acogiéndose a los recursos asignados.
Organizar y llevar a cabo los eventos en un espacio cubierto, cronograma de acuerdo a las predicciones climáticas.
Ajustar documentos a las normativas vigentes. Realizar una verificación de las especificaciones vigentes tanto al momento de formular, como de implementar el proyecto.</t>
  </si>
  <si>
    <t>Realización de convenios con los principales organizadores de eventos en la ciudad, así como la realización de campañas promocionales en los distintos canales disponibles por la alcaldía mayor del distrito</t>
  </si>
  <si>
    <t>2.3.3502.0200.2024130010005</t>
  </si>
  <si>
    <t>DESAROLLO DE EVENTOS TURISTICOS- CULTURALES EN EL ISTRITO DE CARTAGENA.</t>
  </si>
  <si>
    <t>Avance proyecto APOYO PARA LA REALIZACIÓN DE FESTIVALES Y EVENTOS TURÍSTICOS - CULTURALES EN EL DISTRITO DE CARTAGENA DE INDIAS</t>
  </si>
  <si>
    <t>Dotar, adecuar, mejorar, mantener y/o construir tres (3) infraestructura turísticas</t>
  </si>
  <si>
    <t>Consolidación de la infraestructura turística para el desarrollo de un territorio competitivo y sostenible en el Distrito de Cartagena de Indias</t>
  </si>
  <si>
    <t>2024130010125</t>
  </si>
  <si>
    <t>Generar espacios adecuados para la prestación de servicios turísticos y el disfrute de experiencia de calidad de la comunidad local, nacional e internacional</t>
  </si>
  <si>
    <t>Mejorar la Infraestructura Turística en zona urbana, rural e insular en el Distrito de Cartagena de Indias</t>
  </si>
  <si>
    <t>Realizar Diagnostico de la infraestructura turistica existente en el Distrito de Cartagena de Indias.</t>
  </si>
  <si>
    <t>Mala ejecución del contratista.
Incremento en el costo de los insumos, carencia de recursos para la culminación de las actividades.
Mala calidad de los materiales , los materiales no cumplen con las consideraciones técnicas.
Imposibilidad de ejecución del proyecto por orden publico.
Exceso de lluvias durante la ejecución de las actividades, erosion costera, cambios en el nivel del mar.</t>
  </si>
  <si>
    <t>Aplicación pólizas de garantia al contratista de la obra.
Elaborar presupuesto del proyecto acogiéndosela a los precios de la región , teniendo en cuenta los costos de acarreos y transporte para los materiales necesarios del proyecto.
Previo control de calidad de los materiales y realización de pruebas, aplicación de pólizas de garantía.
Realizar trabajo previo de sensibilización con la comunidad.
Programación de actividades de ruta teniendo en cuenta los pronósticos del tiempo, horarios de trabajo diurnos y nocturnos, reprogramacion de actividades.</t>
  </si>
  <si>
    <t>Contratar la prestación de servicios profesionales y de apoyo a la gestión, con destino a la Secretaría de Turismo de la Alcaldía Mayor de Cartagena de Indias; para la Implementación de estrategias para la CONSOLIDACIÓN DE LA INFRAESTRUCTURA TURÍSTICA PARA EL DESARROLLO DE UN TERRITORIO COMPETITIVO Y SOSTENIBLE EN EL DISTRITO DE CARTAGENA DE INDIAS.
Adquisición y entrega de activos productivos para actores del sector turisco en Cartagena de Indias.
Convenio interadministrativo con otras entidades para el impulso del turismo en la ciudad de Cartagena de Indias.
Construción y/o adecuación de Centros de Atención al Turista en la ciudad de Cargena de Indias.</t>
  </si>
  <si>
    <t>2.3.3502.0200.2024130010125</t>
  </si>
  <si>
    <t>Construir, mejorar, adecuar y dotar Infraestructura turística en el Distrito de Cartagena de Indias.</t>
  </si>
  <si>
    <t>Realizar diagnostico sobre los equipamientos existentes y requeridos en infraestructuras turísticas</t>
  </si>
  <si>
    <t>Realizar dotación en infraestructura turística</t>
  </si>
  <si>
    <t>Elaborar un (1) estudios de preinversión para proyectos turísticos</t>
  </si>
  <si>
    <t>Desarrollar analisis y estudios de pre inversion en Infraestructura turistica en el Distrito de Cartagena de Indias</t>
  </si>
  <si>
    <t>Estudios de preinversión</t>
  </si>
  <si>
    <t>Realizar diagnostico de area de influencia en el sector turismo.</t>
  </si>
  <si>
    <t>Formulacion y diseno de proyectos de infraestructura turistica.</t>
  </si>
  <si>
    <t>Instalar veintiseis (26) señalizaciones turísticas en 2 playas y/o espacios turísticos</t>
  </si>
  <si>
    <t>Mejorar la señalización turística en los destinos y atractivos de Cartagena de Indias</t>
  </si>
  <si>
    <t>Número de señalizaciones</t>
  </si>
  <si>
    <t>Realizar inventario de la señalizacion existente en espacios turisticos y playas.</t>
  </si>
  <si>
    <t>Señalizaciones</t>
  </si>
  <si>
    <t>https://alcart-my.sharepoint.com/:f:/g/personal/aphernandezw_cartagena_gov_co/IgDUzv_FNz6AS7GZZGPdC0FtAWp-LN9_C9FYudxWadIhxgM?e=BwSnRQ</t>
  </si>
  <si>
    <t>Instalacion de señalizacion preventiva e informativa.</t>
  </si>
  <si>
    <t>Implementar acciones de mantenimiento en cuatro (4) infraestructuras turísticas para prestar servicios de vigilancia, control y seguridad a los turistas</t>
  </si>
  <si>
    <t>Realizar periodicamente el mantenimiento de la infraestructura turistica existente de vigilancia y control</t>
  </si>
  <si>
    <t>Realizar diagnostico de requerimiento de mantenimiento de la infraestructura turistica.</t>
  </si>
  <si>
    <t>Realizar mantenimiento a la infraestructura turistica existente.</t>
  </si>
  <si>
    <t>Obra Civil</t>
  </si>
  <si>
    <t>Avance proyecto Consolidación de la infraestructura turística para el desarrollo de un territorio competitivo y sostenible en el Distrito de Cartagena de Indias</t>
  </si>
  <si>
    <t>Fortalecimiento y Gobernanza Institucional Turística para una ciudad de Derechos, Responsable y Competitiva en Cartagena de Indias</t>
  </si>
  <si>
    <t>2024130010120</t>
  </si>
  <si>
    <t>Fortalecimiento institucional en la regulación, gobernanza y potencialización del sector turismo en el Distrito de Cartagena de Indias</t>
  </si>
  <si>
    <t>Realizar recorridos y acciones de inspección, vigilancia y control para la regulación del sector turismo</t>
  </si>
  <si>
    <t>Entidad Fortalecida</t>
  </si>
  <si>
    <t>Cambios en los lineamientos técnicos o normativos que definen los parámetros para el sector turismo
Disminución de turistas al Distrito de Cartagena de Indias
Información turística desactualizada y de poco interés de los turistas y comunidad
Incremento en el costo de los insumos, carencia de recursos para la culminación de las actividades</t>
  </si>
  <si>
    <t>Ajustar documentos a las normativas vigentes. Realizar una verificación de las especificaciones vigentes tanto al momento de formular, como de implementar el proyecto
Desarrollar estrategias y acciones que promuevan el turismo en Cartagena de Indias, contando con una ciudad segura con turismo responsable y sostenible
Contar con cifras actualizadas y de interés que permita la toma de decisiones y acciones para el fortalecimiento del sector
Elaborar presupuesto del proyecto acogiéndose a los recursos asignados.</t>
  </si>
  <si>
    <t>Contratar la prestación de servicios profesionales y de apoyo a la gestión, con destino a la Secretaría de Turismo de la Alcaldía Mayor de Cartagena de Indias; para la Implementación de estrategias para el FORTALECIMIENTO Y GOBERNANZA INSTITUCIONAL TURÍSTICA PARA UNA CIUDAD DE DERECHOS, RESPONSABLE Y COMPETITIVA EN CARTAGENA DE INDIAS.</t>
  </si>
  <si>
    <t>2.3.3502.0200.2024130010120</t>
  </si>
  <si>
    <t>Realizar mejoramiento y dotación de la secretaria de turismo distrital</t>
  </si>
  <si>
    <t>Suministrar equipamiento a la secretaria de turismo distrital</t>
  </si>
  <si>
    <t>Realizar capacitaciones a cliente interno</t>
  </si>
  <si>
    <t>Desarrollar campañas e iniciativas de socialización, sensibilización y promoción y divulgación del sector turismo</t>
  </si>
  <si>
    <t>https://alcart-my.sharepoint.com/:f:/g/personal/aphernandezw_cartagena_gov_co/IgAzU4RQLvRQSKAkmui7ckdNAbdpZ4JDt8dC7rlOyT6K0ls?e=2fSyLi</t>
  </si>
  <si>
    <t>Implementar estrategias para la consolidación de la actividad turística en zona rural, urbana e insular</t>
  </si>
  <si>
    <t>Fortalecer la planeacion estrategica y analisis de datos del sector turismo en el Distrito de Cartagena de Indias</t>
  </si>
  <si>
    <t>Realizar análisis del sector turismo</t>
  </si>
  <si>
    <t>Desarrollo de seguimiento estadísticas turísticas</t>
  </si>
  <si>
    <t>Generación de reportes del sector turismo</t>
  </si>
  <si>
    <t>https://alcart-my.sharepoint.com/:f:/g/personal/aphernandezw_cartagena_gov_co/IgDh6b-mmdOMSpffwzC5IkWqAf8-P7hxN3C2y68hMp0GIY0?e=llUs5c</t>
  </si>
  <si>
    <t>Avance proyecto Fortalecimiento y Gobernanza Institucional Turística para una ciudad de Derechos, Responsable y Competitiva en Cartagena de Indias</t>
  </si>
  <si>
    <t>Elaborar un (1) documento de Planificación de Ordenamiento de Playas</t>
  </si>
  <si>
    <t>Ordenamiento y gestion integral de playas en el Distrito de Cartagena de Indias</t>
  </si>
  <si>
    <t>202500000001465</t>
  </si>
  <si>
    <t>Fortalecer la gobernanza, ordenamiento y sostenibilidad socioambiental en las playas urbanas, rurales e insulares del distrito de Cartagena de Indias.</t>
  </si>
  <si>
    <t>Actualizar la normatividad en ordenamiento y regulación de playas en el distrito de Cartagena de Indias</t>
  </si>
  <si>
    <t>Estudio y diagnóstico de las playas.</t>
  </si>
  <si>
    <t>Resistencia de los actores turísticos de Playa mientras se ejecuta el Ordenamiento de Playas
Poca visita de los turistas a las playas urbanas, rurales e insulares del distrito.
Campañas de promoción de las playas del distrito que cuentan con ordenamiento y gestión integral.
Incremento en el costo del personal, carencia de recursos para la culminación de las actividades.
Dificultad en visitas a zonas de Playa donde se realiza el diagnostico donde se concluyen los requerimientos para el Ordenamiento de Playa.</t>
  </si>
  <si>
    <t>Socialización y conversación permanente con los actores de playa para la buena ejecución del proyecto.
Campañas de promoción de las playas del distrito que cuentan con ordenamiento y gestión integral.
Ajustar documentos a las normativas vigentes. Realizar una verificación de las especificaciones vigentes tanto al momento de formular, como de implementar el proyecto.
Elaborar presupuesto del proyecto acogiéndose a los recursos asignados.
Reprogramación de visitas técnicas. Ajuste al cronograma</t>
  </si>
  <si>
    <t>Contratación de mano de obra
Contrato de suministro de materiales
Contratación de transporte</t>
  </si>
  <si>
    <t>2.3.3502.0200.202500000001465</t>
  </si>
  <si>
    <t>Estudio y elaboración de documentación de lineamientos.</t>
  </si>
  <si>
    <t>Diseño de estrategias de ordenamiento de playas.</t>
  </si>
  <si>
    <t>Implementar estrategias para la organización de las playas en el Distrito de Cartagena de Indias.</t>
  </si>
  <si>
    <t>Implementación de estrategias de ordenamiento de playas.</t>
  </si>
  <si>
    <t>Avance poyecto Ordenamiento y gestion integral de playas en el Distrito de Cartagena de Indias</t>
  </si>
  <si>
    <t>Fortalecimiento de la promoción turística de Cartagena de Indias</t>
  </si>
  <si>
    <t>202400000003916</t>
  </si>
  <si>
    <t>Aumentar la capacidad de innovación en las estrategias de promoción turística de Cartagena de Indias para adaptarse a los cambios en el mercado y su impacto en las pretensiones del turista para elegir al Distrito como destino turístico.</t>
  </si>
  <si>
    <t>Implementar estrategias integradas de promoción en medios tradicionales y no tradicionales, adaptadas a las nuevas dinámicas del mercado y el perfil del turista deseado.</t>
  </si>
  <si>
    <t>Realizar campañas de promoción turística en medios digitales y tradicionales.</t>
  </si>
  <si>
    <t>Campañas de promoción</t>
  </si>
  <si>
    <t>Impacto de factores como el IVA, IPC, fluctuación del dólar, impuestos, sobre la decisión de compra del viajero.
Aumento en los costos iniciales contemplados.
Incumplimiento de los tiempos establecidos
Alteración del orden público en la realización de actividades del proyecto.
Dificultades en la operación de las campañas.</t>
  </si>
  <si>
    <t>Redireccionar posicionamiento del destino - ajustado a la demanda del mercado.
Realizar presupuesto del proyecto y realizar seguimiento de este.
Realizar cronograma de actividades considerandos los factores más relevantes.
Implementar medidas de contingencia y protocolos de asistencia, así como controles de aforo.
Realizar plan de acción y aplicar controles estipulados en la ejecución de las actividades.</t>
  </si>
  <si>
    <t>Realizar campañas de promoción turística en medios digitales y tradicionales.
Diseñar y producir material promocional.
Implementar eventos de ciudad.
Desarrollar campañas de promoción de eventos de ciudad.
Participar en eventos de conectividad.
Participar en eventos especializados de promoción turística.
Analizar datos prospectivos para la priorización de mercados y la eficiencia de los recursos.</t>
  </si>
  <si>
    <t>2.3.3502.0200.202400000003916</t>
  </si>
  <si>
    <t>Diseñar y producir material promocional.</t>
  </si>
  <si>
    <t>Participar en 15 eventos especializados</t>
  </si>
  <si>
    <t>Implementar eventos de ciudad</t>
  </si>
  <si>
    <t>Productos turísticos</t>
  </si>
  <si>
    <t>Promocionar productos turisticos.
Implementar procesos de innovación para la potencialización de productos turísticos.</t>
  </si>
  <si>
    <t>Desarrollar campañas de promoción de eventos de ciudad.</t>
  </si>
  <si>
    <t>Participar en eventos especializados de promoción turística</t>
  </si>
  <si>
    <t>Participar en eventos de conectividad</t>
  </si>
  <si>
    <t>Implementar un evento de ciudad</t>
  </si>
  <si>
    <t>Analizar datos prospectivos para la priorización de mercados y la eficiencia de los recursos</t>
  </si>
  <si>
    <t>Realizar activaciones de campañas en medios de difusión no convencionales.</t>
  </si>
  <si>
    <t>Desarrollar un (1) producto turístico</t>
  </si>
  <si>
    <t>Fortalecer la gestión de desarrollo y promoción de productos turísticos.</t>
  </si>
  <si>
    <t>Servicio de apoyo para la transferencia y/o implementación de metodologías de aumento de la productividad</t>
  </si>
  <si>
    <t>Implementar procesos de innovación para la efectiva promoción y potencialización de productos turísticos</t>
  </si>
  <si>
    <t>Eventos realizados</t>
  </si>
  <si>
    <t>Promocionar productos turísticos.</t>
  </si>
  <si>
    <t>Avance proyecto Fortalecimiento de la promoción turística de Cartagena de Indias</t>
  </si>
  <si>
    <t>AVANCE PROYECTOS SECRETARÍA DE TURISMO A JUNIO 30 DEL 2026</t>
  </si>
  <si>
    <t>EJECUCIÓN PRESUPUESTAL SECRETARIA DE TURISMO A JUNIO 30 DEL 2026</t>
  </si>
  <si>
    <t>CONTROL DE CAMBIOS</t>
  </si>
  <si>
    <t>FECHA</t>
  </si>
  <si>
    <t>DESCRIPCIÓN DEL CAMBIO</t>
  </si>
  <si>
    <t>VERSIÓN</t>
  </si>
  <si>
    <t>Elaboración del  documento</t>
  </si>
  <si>
    <t>1.0</t>
  </si>
  <si>
    <t>,</t>
  </si>
  <si>
    <t>VALIDACIÓN DEL DOCUMENTO</t>
  </si>
  <si>
    <t>CARGO</t>
  </si>
  <si>
    <t>NOMBRE</t>
  </si>
  <si>
    <t>FIRMA</t>
  </si>
  <si>
    <t>ELABORÓ</t>
  </si>
  <si>
    <t>Profesional Especializado codigo 222 grado 41</t>
  </si>
  <si>
    <t>María Bernarda Pérez Carmona</t>
  </si>
  <si>
    <t>Julio 16-2024</t>
  </si>
  <si>
    <t>REVISÓ</t>
  </si>
  <si>
    <t>Secretario de Planeación Distrital</t>
  </si>
  <si>
    <t>Camilo Rey Sabogal</t>
  </si>
  <si>
    <t>APROBÓ</t>
  </si>
  <si>
    <t xml:space="preserve">Modalidad de selección </t>
  </si>
  <si>
    <t>Código</t>
  </si>
  <si>
    <t>Fuente de los recursos</t>
  </si>
  <si>
    <t>Solicitud de información a los Proveedores</t>
  </si>
  <si>
    <t xml:space="preserve">Recursos propios </t>
  </si>
  <si>
    <t>Licitación pública</t>
  </si>
  <si>
    <t>Presupuesto de entidad nacional</t>
  </si>
  <si>
    <t>Licitación pública (Obra pública)</t>
  </si>
  <si>
    <t>Regalías</t>
  </si>
  <si>
    <t>Concurso de méritos con precalificación</t>
  </si>
  <si>
    <t>Recursos de crédito</t>
  </si>
  <si>
    <t>Concurso de méritos abierto</t>
  </si>
  <si>
    <t>SGP</t>
  </si>
  <si>
    <t xml:space="preserve">Contratación directa (con ofertas) </t>
  </si>
  <si>
    <t>No Aplica</t>
  </si>
  <si>
    <t>Selección abreviada menor cuantía</t>
  </si>
  <si>
    <t>Selección Abreviada de Menor Cuantia sin Manifestacion de Interés</t>
  </si>
  <si>
    <t>Selección abreviada subasta inversa</t>
  </si>
  <si>
    <t>Mínima cuantía</t>
  </si>
  <si>
    <t>Contratación régimen especial - Selección de comisionista</t>
  </si>
  <si>
    <t>Contratación régimen especial - Enajenación de bienes para intermediarios idóneos</t>
  </si>
  <si>
    <t>Contratación régimen especial - Régimen especial</t>
  </si>
  <si>
    <t>Contratación régimen especial - Banco multilateral y organismos multilaterales</t>
  </si>
  <si>
    <t>Contratación régimen especial (con ofertas)  - Selección de comisionista</t>
  </si>
  <si>
    <t>Contratación régimen especial (con ofertas)  - Enajenación de bienes para intermediarios idóneos</t>
  </si>
  <si>
    <t>Contratación régimen especial (con ofertas)  - Régimen especial</t>
  </si>
  <si>
    <t>Contratación régimen especial (con ofertas)  - Banco multilateral y organismos multilaterales</t>
  </si>
  <si>
    <t>Seléccion abreviada - acuerdo marco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</si>
</sst>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 #,##0;[Red]\-&quot;$&quot;\ #,##0"/>
    <numFmt numFmtId="165" formatCode="&quot;$&quot;\ #,##0.00;[Red]\-&quot;$&quot;\ #,##0.00"/>
    <numFmt numFmtId="166" formatCode="_-&quot;$&quot;\ * #,##0.00_-;\-&quot;$&quot;\ * #,##0.00_-;_-&quot;$&quot;\ * &quot;-&quot;??_-;_-@_-"/>
    <numFmt numFmtId="167" formatCode="_-* #,##0.00_-;\-* #,##0.00_-;_-* &quot;-&quot;??_-;_-@_-"/>
    <numFmt numFmtId="168" formatCode="&quot;$&quot;\ #,##0.00"/>
    <numFmt numFmtId="169" formatCode="_-[$$-240A]\ * #,##0.00_-;\-[$$-240A]\ * #,##0.00_-;_-[$$-240A]\ * &quot;-&quot;??_-;_-@_-"/>
    <numFmt numFmtId="170" formatCode="0.0%"/>
    <numFmt numFmtId="171" formatCode="_-[$$-409]* #,##0.00_ ;_-[$$-409]* \-#,##0.00\ ;_-[$$-409]* &quot;-&quot;??_ ;_-@_ "/>
  </numFmts>
  <fonts count="37">
    <font>
      <sz val="11"/>
      <color theme="1"/>
      <name val="Aptos Narrow"/>
      <family val="2"/>
      <scheme val="minor"/>
    </font>
    <font>
      <sz val="11"/>
      <color theme="1"/>
      <name val="Aptos Narrow"/>
      <family val="2"/>
      <scheme val="minor"/>
    </font>
    <font>
      <b/>
      <sz val="20"/>
      <color theme="1"/>
      <name val="Aptos Narrow"/>
      <family val="2"/>
      <scheme val="minor"/>
    </font>
    <font>
      <sz val="10"/>
      <name val="Arial"/>
      <family val="2"/>
    </font>
    <font>
      <b/>
      <sz val="12"/>
      <color theme="1"/>
      <name val="Arial"/>
      <family val="2"/>
    </font>
    <font>
      <b/>
      <sz val="11"/>
      <color theme="1"/>
      <name val="Arial"/>
      <family val="2"/>
    </font>
    <font>
      <b/>
      <sz val="11"/>
      <name val="Arial"/>
      <family val="2"/>
    </font>
    <font>
      <sz val="11"/>
      <color theme="1"/>
      <name val="Arial"/>
      <family val="2"/>
    </font>
    <font>
      <sz val="14"/>
      <color theme="1"/>
      <name val="Aptos Narrow"/>
      <family val="2"/>
      <scheme val="minor"/>
    </font>
    <font>
      <b/>
      <sz val="9"/>
      <color indexed="81"/>
      <name val="Tahoma"/>
      <family val="2"/>
    </font>
    <font>
      <sz val="9"/>
      <color indexed="81"/>
      <name val="Tahoma"/>
      <family val="2"/>
    </font>
    <font>
      <sz val="12"/>
      <name val="Arial"/>
      <family val="2"/>
    </font>
    <font>
      <b/>
      <sz val="10"/>
      <color theme="1"/>
      <name val="Verdana"/>
      <family val="2"/>
    </font>
    <font>
      <sz val="10"/>
      <color theme="1"/>
      <name val="Verdana"/>
      <family val="2"/>
    </font>
    <font>
      <b/>
      <sz val="11"/>
      <color theme="1"/>
      <name val="Aptos Narrow"/>
      <family val="2"/>
      <scheme val="minor"/>
    </font>
    <font>
      <sz val="8"/>
      <name val="Aptos Narrow"/>
      <family val="2"/>
      <scheme val="minor"/>
    </font>
    <font>
      <sz val="12"/>
      <color theme="1"/>
      <name val="Arial"/>
      <family val="2"/>
    </font>
    <font>
      <sz val="12"/>
      <color theme="1" tint="4.9989318521683403E-2"/>
      <name val="Arial"/>
      <family val="2"/>
    </font>
    <font>
      <b/>
      <sz val="11"/>
      <color theme="1" tint="4.9989318521683403E-2"/>
      <name val="Arial"/>
      <family val="2"/>
    </font>
    <font>
      <b/>
      <sz val="16"/>
      <color theme="1"/>
      <name val="Arial"/>
      <family val="2"/>
    </font>
    <font>
      <sz val="8"/>
      <color theme="1"/>
      <name val="Arial"/>
      <family val="2"/>
    </font>
    <font>
      <b/>
      <sz val="8"/>
      <color theme="1"/>
      <name val="Arial"/>
      <family val="2"/>
    </font>
    <font>
      <b/>
      <sz val="8"/>
      <name val="Arial"/>
      <family val="2"/>
    </font>
    <font>
      <sz val="8"/>
      <color theme="1"/>
      <name val="Aptos Narrow"/>
      <family val="2"/>
      <scheme val="minor"/>
    </font>
    <font>
      <sz val="8"/>
      <name val="Arial"/>
      <family val="2"/>
    </font>
    <font>
      <b/>
      <sz val="9"/>
      <color rgb="FF000000"/>
      <name val="Tahoma"/>
      <family val="2"/>
    </font>
    <font>
      <sz val="9"/>
      <color rgb="FF000000"/>
      <name val="Tahoma"/>
      <family val="2"/>
    </font>
    <font>
      <sz val="11"/>
      <color theme="1" tint="4.9989318521683403E-2"/>
      <name val="Arial"/>
      <family val="2"/>
    </font>
    <font>
      <sz val="11"/>
      <name val="Arial"/>
      <family val="2"/>
    </font>
    <font>
      <u/>
      <sz val="11"/>
      <color theme="10"/>
      <name val="Aptos Narrow"/>
      <family val="2"/>
      <scheme val="minor"/>
    </font>
    <font>
      <b/>
      <sz val="14"/>
      <color theme="1"/>
      <name val="Arial"/>
      <family val="2"/>
    </font>
    <font>
      <b/>
      <sz val="14"/>
      <color theme="1"/>
      <name val="Aptos Narrow"/>
      <family val="2"/>
      <scheme val="minor"/>
    </font>
    <font>
      <sz val="11"/>
      <color theme="1" tint="4.9989318521683403E-2"/>
      <name val="Aptos Narrow"/>
      <family val="2"/>
      <scheme val="minor"/>
    </font>
    <font>
      <b/>
      <sz val="10"/>
      <color rgb="FF000000"/>
      <name val="Calibri"/>
      <family val="2"/>
    </font>
    <font>
      <sz val="11"/>
      <color rgb="FFFF0000"/>
      <name val="Aptos Narrow"/>
      <family val="2"/>
      <scheme val="minor"/>
    </font>
    <font>
      <sz val="11"/>
      <color rgb="FFFF0000"/>
      <name val="Arial"/>
      <family val="2"/>
    </font>
    <font>
      <sz val="12"/>
      <color rgb="FFFF0000"/>
      <name val="Aptos Narrow"/>
      <family val="2"/>
      <scheme val="minor"/>
    </font>
  </fonts>
  <fills count="1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E2EFDA"/>
        <bgColor indexed="64"/>
      </patternFill>
    </fill>
    <fill>
      <patternFill patternType="solid">
        <fgColor rgb="FFDBE5F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7" tint="0.79998168889431442"/>
        <bgColor rgb="FF000000"/>
      </patternFill>
    </fill>
    <fill>
      <patternFill patternType="solid">
        <fgColor theme="0"/>
        <bgColor theme="4" tint="0.79998168889431442"/>
      </patternFill>
    </fill>
    <fill>
      <patternFill patternType="solid">
        <fgColor rgb="FFFFFF00"/>
        <bgColor indexed="64"/>
      </patternFill>
    </fill>
    <fill>
      <patternFill patternType="solid">
        <fgColor theme="9" tint="0.59999389629810485"/>
        <bgColor indexed="64"/>
      </patternFill>
    </fill>
    <fill>
      <patternFill patternType="solid">
        <fgColor theme="3" tint="0.89999084444715716"/>
        <bgColor indexed="64"/>
      </patternFill>
    </fill>
    <fill>
      <patternFill patternType="solid">
        <fgColor rgb="FF00B0F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right/>
      <top style="thin">
        <color theme="4" tint="0.39997558519241921"/>
      </top>
      <bottom/>
      <diagonal/>
    </border>
  </borders>
  <cellStyleXfs count="10">
    <xf numFmtId="0" fontId="0" fillId="0" borderId="0"/>
    <xf numFmtId="0" fontId="3" fillId="0" borderId="0"/>
    <xf numFmtId="166" fontId="1" fillId="0" borderId="0" applyFont="0" applyFill="0" applyBorder="0" applyAlignment="0" applyProtection="0"/>
    <xf numFmtId="167" fontId="1" fillId="0" borderId="0" applyFont="0" applyFill="0" applyBorder="0" applyAlignment="0" applyProtection="0"/>
    <xf numFmtId="0" fontId="12" fillId="6" borderId="0" applyNumberFormat="0" applyBorder="0" applyProtection="0">
      <alignment horizontal="center" vertical="center"/>
    </xf>
    <xf numFmtId="49" fontId="13" fillId="0" borderId="0" applyFill="0" applyBorder="0" applyProtection="0">
      <alignment horizontal="left" vertical="center"/>
    </xf>
    <xf numFmtId="3" fontId="13" fillId="0" borderId="0" applyFill="0" applyBorder="0" applyProtection="0">
      <alignment horizontal="right" vertical="center"/>
    </xf>
    <xf numFmtId="166" fontId="1" fillId="0" borderId="0" applyFont="0" applyFill="0" applyBorder="0" applyAlignment="0" applyProtection="0"/>
    <xf numFmtId="9" fontId="1" fillId="0" borderId="0" applyFont="0" applyFill="0" applyBorder="0" applyAlignment="0" applyProtection="0"/>
    <xf numFmtId="0" fontId="29" fillId="0" borderId="0" applyNumberFormat="0" applyFill="0" applyBorder="0" applyAlignment="0" applyProtection="0"/>
  </cellStyleXfs>
  <cellXfs count="208">
    <xf numFmtId="0" fontId="0" fillId="0" borderId="0" xfId="0"/>
    <xf numFmtId="0" fontId="0" fillId="2" borderId="0" xfId="0" applyFill="1"/>
    <xf numFmtId="0" fontId="5" fillId="2" borderId="1" xfId="0" applyFont="1" applyFill="1" applyBorder="1" applyAlignment="1">
      <alignment horizontal="center" vertical="center" wrapText="1"/>
    </xf>
    <xf numFmtId="0" fontId="7" fillId="2" borderId="0" xfId="0" applyFont="1" applyFill="1"/>
    <xf numFmtId="0" fontId="0" fillId="2" borderId="0" xfId="0" applyFill="1" applyAlignment="1">
      <alignment horizontal="center" vertical="center"/>
    </xf>
    <xf numFmtId="0" fontId="8" fillId="2" borderId="0" xfId="0" applyFont="1" applyFill="1" applyAlignment="1">
      <alignment horizontal="center" vertical="center"/>
    </xf>
    <xf numFmtId="0" fontId="0" fillId="0" borderId="0" xfId="0" applyAlignment="1">
      <alignment vertical="center"/>
    </xf>
    <xf numFmtId="0" fontId="12" fillId="6" borderId="1" xfId="4" applyBorder="1" applyProtection="1">
      <alignment horizontal="center" vertical="center"/>
    </xf>
    <xf numFmtId="3" fontId="13" fillId="0" borderId="1" xfId="6" applyBorder="1" applyAlignment="1" applyProtection="1">
      <alignment horizontal="center" vertical="center"/>
    </xf>
    <xf numFmtId="49" fontId="13" fillId="0" borderId="1" xfId="5" applyBorder="1" applyProtection="1">
      <alignment horizontal="left" vertical="center"/>
    </xf>
    <xf numFmtId="0" fontId="16" fillId="0" borderId="0" xfId="0" applyFont="1" applyAlignment="1">
      <alignment horizontal="left"/>
    </xf>
    <xf numFmtId="0" fontId="16" fillId="0" borderId="0" xfId="0" applyFont="1" applyAlignment="1">
      <alignment horizontal="left" vertical="center" wrapText="1"/>
    </xf>
    <xf numFmtId="0" fontId="17" fillId="0" borderId="0" xfId="0" applyFont="1" applyAlignment="1">
      <alignment horizontal="left" vertical="center" wrapText="1"/>
    </xf>
    <xf numFmtId="0" fontId="11" fillId="0" borderId="0" xfId="0" applyFont="1" applyAlignment="1">
      <alignment horizontal="left" vertical="center" wrapText="1"/>
    </xf>
    <xf numFmtId="0" fontId="16" fillId="4" borderId="1" xfId="0" applyFont="1" applyFill="1" applyBorder="1" applyAlignment="1">
      <alignment horizontal="left" vertical="center" wrapText="1"/>
    </xf>
    <xf numFmtId="0" fontId="16" fillId="4" borderId="1" xfId="0" applyFont="1" applyFill="1" applyBorder="1" applyAlignment="1">
      <alignment horizontal="left" vertical="center"/>
    </xf>
    <xf numFmtId="0" fontId="17" fillId="4" borderId="1" xfId="0" applyFont="1" applyFill="1" applyBorder="1" applyAlignment="1">
      <alignment horizontal="left" vertical="center" wrapText="1"/>
    </xf>
    <xf numFmtId="0" fontId="11" fillId="4" borderId="1" xfId="0" applyFont="1" applyFill="1" applyBorder="1" applyAlignment="1">
      <alignment horizontal="left" vertical="center" wrapText="1"/>
    </xf>
    <xf numFmtId="0" fontId="16" fillId="0" borderId="0" xfId="0" applyFont="1" applyAlignment="1">
      <alignment horizontal="left" vertical="center"/>
    </xf>
    <xf numFmtId="0" fontId="6" fillId="2" borderId="1" xfId="0" applyFont="1" applyFill="1" applyBorder="1" applyAlignment="1">
      <alignment horizontal="center" vertical="center" wrapText="1"/>
    </xf>
    <xf numFmtId="0" fontId="0" fillId="2" borderId="0" xfId="0" applyFill="1" applyAlignment="1">
      <alignment horizontal="center"/>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4" xfId="0" applyFont="1" applyFill="1" applyBorder="1" applyAlignment="1">
      <alignment horizontal="center" vertical="center"/>
    </xf>
    <xf numFmtId="49" fontId="13" fillId="0" borderId="1" xfId="5" applyBorder="1" applyAlignment="1" applyProtection="1">
      <alignment vertical="center" wrapText="1"/>
    </xf>
    <xf numFmtId="0" fontId="12" fillId="6" borderId="1" xfId="4" applyBorder="1" applyAlignment="1" applyProtection="1">
      <alignment vertical="center"/>
    </xf>
    <xf numFmtId="0" fontId="21" fillId="2" borderId="1" xfId="1" applyFont="1" applyFill="1" applyBorder="1" applyAlignment="1">
      <alignment horizontal="left" vertical="center"/>
    </xf>
    <xf numFmtId="0" fontId="22" fillId="5" borderId="9" xfId="1" applyFont="1" applyFill="1" applyBorder="1" applyAlignment="1">
      <alignment horizontal="center" vertical="center"/>
    </xf>
    <xf numFmtId="0" fontId="22" fillId="5" borderId="1" xfId="1" applyFont="1" applyFill="1" applyBorder="1" applyAlignment="1">
      <alignment horizontal="center" vertical="center"/>
    </xf>
    <xf numFmtId="0" fontId="22" fillId="5" borderId="10" xfId="1" applyFont="1" applyFill="1" applyBorder="1" applyAlignment="1">
      <alignment horizontal="center" vertical="center"/>
    </xf>
    <xf numFmtId="14" fontId="23" fillId="0" borderId="1" xfId="0" applyNumberFormat="1" applyFont="1" applyBorder="1" applyAlignment="1">
      <alignment horizontal="center" vertical="center"/>
    </xf>
    <xf numFmtId="0" fontId="24" fillId="0" borderId="1" xfId="1" applyFont="1" applyBorder="1" applyAlignment="1">
      <alignment horizontal="center" vertical="center"/>
    </xf>
    <xf numFmtId="14" fontId="24" fillId="0" borderId="1" xfId="1" applyNumberFormat="1" applyFont="1" applyBorder="1" applyAlignment="1">
      <alignment horizontal="center" vertical="center"/>
    </xf>
    <xf numFmtId="0" fontId="24" fillId="0" borderId="1" xfId="1" applyFont="1" applyBorder="1" applyAlignment="1">
      <alignment horizontal="center" wrapText="1"/>
    </xf>
    <xf numFmtId="0" fontId="24" fillId="0" borderId="1" xfId="1" applyFont="1" applyBorder="1"/>
    <xf numFmtId="0" fontId="22" fillId="5" borderId="1" xfId="1" applyFont="1" applyFill="1" applyBorder="1" applyAlignment="1">
      <alignment vertical="center"/>
    </xf>
    <xf numFmtId="0" fontId="8" fillId="2" borderId="0" xfId="0" applyFont="1" applyFill="1"/>
    <xf numFmtId="0" fontId="7" fillId="2" borderId="1" xfId="0" applyFont="1" applyFill="1" applyBorder="1" applyAlignment="1">
      <alignment horizontal="center" vertical="center" wrapText="1"/>
    </xf>
    <xf numFmtId="9" fontId="7" fillId="2" borderId="1" xfId="0" applyNumberFormat="1" applyFont="1" applyFill="1" applyBorder="1" applyAlignment="1">
      <alignment horizontal="center" vertical="center" wrapText="1"/>
    </xf>
    <xf numFmtId="0" fontId="27" fillId="2" borderId="1" xfId="0" applyFont="1" applyFill="1" applyBorder="1" applyAlignment="1">
      <alignment horizontal="center" vertical="center" wrapText="1"/>
    </xf>
    <xf numFmtId="2" fontId="27" fillId="2" borderId="1" xfId="0" applyNumberFormat="1" applyFont="1" applyFill="1" applyBorder="1" applyAlignment="1">
      <alignment horizontal="center" vertical="center" wrapText="1"/>
    </xf>
    <xf numFmtId="10" fontId="7" fillId="2" borderId="1" xfId="8" applyNumberFormat="1" applyFont="1" applyFill="1" applyBorder="1" applyAlignment="1">
      <alignment horizontal="center" vertical="center" wrapText="1"/>
    </xf>
    <xf numFmtId="0" fontId="0" fillId="7" borderId="1" xfId="0" applyFill="1" applyBorder="1" applyAlignment="1">
      <alignment horizontal="center" vertical="center" wrapText="1"/>
    </xf>
    <xf numFmtId="0" fontId="0" fillId="7" borderId="1" xfId="0" applyFill="1" applyBorder="1" applyAlignment="1">
      <alignment horizontal="center" vertical="center"/>
    </xf>
    <xf numFmtId="0" fontId="0" fillId="7" borderId="1" xfId="0" applyFill="1" applyBorder="1" applyAlignment="1">
      <alignment vertical="center" wrapText="1"/>
    </xf>
    <xf numFmtId="0" fontId="0" fillId="8" borderId="1" xfId="0" applyFill="1" applyBorder="1" applyAlignment="1">
      <alignment horizontal="center" vertical="center" wrapText="1"/>
    </xf>
    <xf numFmtId="0" fontId="0" fillId="8" borderId="1" xfId="0" applyFill="1" applyBorder="1" applyAlignment="1">
      <alignment horizontal="center" vertical="center"/>
    </xf>
    <xf numFmtId="0" fontId="0" fillId="8" borderId="1" xfId="0" applyFill="1" applyBorder="1" applyAlignment="1">
      <alignment vertical="center" wrapText="1"/>
    </xf>
    <xf numFmtId="0" fontId="7" fillId="8" borderId="1"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0" fillId="2" borderId="0" xfId="0" applyFill="1" applyAlignment="1">
      <alignment horizontal="center" vertical="center" wrapText="1"/>
    </xf>
    <xf numFmtId="0" fontId="7" fillId="2" borderId="1" xfId="0" applyFont="1" applyFill="1" applyBorder="1" applyAlignment="1">
      <alignment horizontal="center" vertical="center"/>
    </xf>
    <xf numFmtId="0" fontId="0" fillId="2" borderId="1" xfId="0" applyFill="1" applyBorder="1" applyAlignment="1">
      <alignment horizontal="center" vertical="center" wrapText="1"/>
    </xf>
    <xf numFmtId="9" fontId="0" fillId="2" borderId="1" xfId="0" applyNumberFormat="1" applyFill="1" applyBorder="1" applyAlignment="1">
      <alignment horizontal="center" vertical="center" wrapText="1"/>
    </xf>
    <xf numFmtId="2" fontId="7" fillId="2" borderId="1" xfId="0" applyNumberFormat="1" applyFont="1" applyFill="1" applyBorder="1" applyAlignment="1">
      <alignment horizontal="center" vertical="center"/>
    </xf>
    <xf numFmtId="0" fontId="0" fillId="0" borderId="1" xfId="0" applyBorder="1"/>
    <xf numFmtId="0" fontId="33" fillId="9" borderId="18" xfId="0" applyFont="1" applyFill="1" applyBorder="1" applyAlignment="1">
      <alignment horizontal="center" vertical="center" wrapText="1"/>
    </xf>
    <xf numFmtId="9" fontId="7" fillId="2" borderId="1" xfId="8" applyFont="1" applyFill="1" applyBorder="1" applyAlignment="1">
      <alignment horizontal="center" vertical="center" wrapText="1"/>
    </xf>
    <xf numFmtId="9" fontId="35" fillId="2" borderId="1" xfId="8" applyFont="1" applyFill="1" applyBorder="1" applyAlignment="1">
      <alignment horizontal="center" vertical="center" wrapText="1"/>
    </xf>
    <xf numFmtId="9" fontId="7" fillId="2" borderId="1" xfId="8" applyFont="1" applyFill="1" applyBorder="1" applyAlignment="1">
      <alignment horizontal="center" vertical="center"/>
    </xf>
    <xf numFmtId="9" fontId="35" fillId="2" borderId="1" xfId="8" applyFont="1" applyFill="1" applyBorder="1" applyAlignment="1">
      <alignment horizontal="center" vertical="center"/>
    </xf>
    <xf numFmtId="0" fontId="14" fillId="2" borderId="1" xfId="0" applyFont="1" applyFill="1" applyBorder="1" applyAlignment="1">
      <alignment horizontal="center" vertical="center" wrapText="1"/>
    </xf>
    <xf numFmtId="9" fontId="34" fillId="2" borderId="0" xfId="0" applyNumberFormat="1" applyFont="1" applyFill="1" applyAlignment="1">
      <alignment horizontal="center" vertical="center"/>
    </xf>
    <xf numFmtId="10" fontId="36" fillId="2" borderId="0" xfId="0" applyNumberFormat="1" applyFont="1" applyFill="1" applyAlignment="1">
      <alignment horizontal="center" vertical="center"/>
    </xf>
    <xf numFmtId="1" fontId="7" fillId="2" borderId="1" xfId="0" applyNumberFormat="1" applyFont="1" applyFill="1" applyBorder="1" applyAlignment="1">
      <alignment horizontal="center" vertical="center"/>
    </xf>
    <xf numFmtId="0" fontId="21" fillId="2" borderId="1" xfId="1" applyFont="1" applyFill="1" applyBorder="1" applyAlignment="1">
      <alignment horizontal="center" vertical="center"/>
    </xf>
    <xf numFmtId="0" fontId="18" fillId="2" borderId="1" xfId="0" applyFont="1" applyFill="1" applyBorder="1" applyAlignment="1">
      <alignment horizontal="center" vertical="center" wrapText="1"/>
    </xf>
    <xf numFmtId="168" fontId="5"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7" fillId="2" borderId="1" xfId="7" applyNumberFormat="1" applyFont="1" applyFill="1" applyBorder="1" applyAlignment="1">
      <alignment horizontal="center" vertical="center" wrapText="1"/>
    </xf>
    <xf numFmtId="14" fontId="7" fillId="2" borderId="1" xfId="0" applyNumberFormat="1" applyFont="1" applyFill="1" applyBorder="1" applyAlignment="1">
      <alignment horizontal="center" vertical="center" wrapText="1"/>
    </xf>
    <xf numFmtId="3" fontId="7" fillId="2" borderId="1" xfId="0" applyNumberFormat="1" applyFont="1" applyFill="1" applyBorder="1" applyAlignment="1">
      <alignment horizontal="center" vertical="center" wrapText="1"/>
    </xf>
    <xf numFmtId="165" fontId="7" fillId="2" borderId="1" xfId="7" applyNumberFormat="1" applyFont="1" applyFill="1" applyBorder="1" applyAlignment="1">
      <alignment horizontal="right" vertical="center" wrapText="1"/>
    </xf>
    <xf numFmtId="165" fontId="7" fillId="2" borderId="1" xfId="0" applyNumberFormat="1" applyFont="1" applyFill="1" applyBorder="1" applyAlignment="1">
      <alignment horizontal="right" vertical="center" wrapText="1"/>
    </xf>
    <xf numFmtId="165" fontId="7" fillId="2" borderId="1" xfId="0" applyNumberFormat="1" applyFont="1" applyFill="1" applyBorder="1" applyAlignment="1">
      <alignment horizontal="right" vertical="center"/>
    </xf>
    <xf numFmtId="165" fontId="28" fillId="2" borderId="1"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0" fontId="29" fillId="2" borderId="1" xfId="9" applyFill="1" applyBorder="1" applyAlignment="1">
      <alignment horizontal="center" vertical="center" wrapText="1"/>
    </xf>
    <xf numFmtId="169" fontId="0" fillId="2" borderId="0" xfId="0" applyNumberFormat="1" applyFill="1"/>
    <xf numFmtId="165" fontId="35" fillId="2" borderId="1" xfId="0" applyNumberFormat="1" applyFont="1" applyFill="1" applyBorder="1" applyAlignment="1">
      <alignment vertical="center"/>
    </xf>
    <xf numFmtId="10" fontId="7" fillId="2" borderId="1" xfId="8" applyNumberFormat="1" applyFont="1" applyFill="1" applyBorder="1" applyAlignment="1">
      <alignment vertical="center"/>
    </xf>
    <xf numFmtId="169" fontId="0" fillId="2" borderId="0" xfId="0" applyNumberFormat="1" applyFill="1" applyAlignment="1">
      <alignment vertical="center"/>
    </xf>
    <xf numFmtId="165" fontId="7" fillId="2" borderId="1" xfId="0" applyNumberFormat="1" applyFont="1" applyFill="1" applyBorder="1" applyAlignment="1">
      <alignment horizontal="center" vertical="center" wrapText="1"/>
    </xf>
    <xf numFmtId="165" fontId="0" fillId="2" borderId="0" xfId="0" applyNumberFormat="1" applyFill="1" applyAlignment="1">
      <alignment horizontal="center" vertical="center"/>
    </xf>
    <xf numFmtId="166" fontId="7" fillId="2" borderId="1" xfId="7" applyFont="1" applyFill="1" applyBorder="1" applyAlignment="1">
      <alignment horizontal="right" vertical="center" wrapText="1"/>
    </xf>
    <xf numFmtId="165" fontId="7" fillId="2" borderId="1" xfId="0" applyNumberFormat="1" applyFont="1" applyFill="1" applyBorder="1" applyAlignment="1">
      <alignment vertical="center"/>
    </xf>
    <xf numFmtId="164" fontId="7" fillId="2" borderId="1" xfId="0" applyNumberFormat="1" applyFont="1" applyFill="1" applyBorder="1" applyAlignment="1">
      <alignment horizontal="center" vertical="center" wrapText="1"/>
    </xf>
    <xf numFmtId="9" fontId="7" fillId="2" borderId="1" xfId="8" applyFont="1" applyFill="1" applyBorder="1" applyAlignment="1">
      <alignment vertical="center"/>
    </xf>
    <xf numFmtId="169" fontId="34" fillId="2" borderId="0" xfId="0" applyNumberFormat="1" applyFont="1" applyFill="1" applyAlignment="1">
      <alignment horizontal="center" vertical="center"/>
    </xf>
    <xf numFmtId="10" fontId="7" fillId="2" borderId="1" xfId="8" applyNumberFormat="1" applyFont="1" applyFill="1" applyBorder="1" applyAlignment="1">
      <alignment horizontal="center" vertical="center"/>
    </xf>
    <xf numFmtId="169" fontId="0" fillId="2" borderId="0" xfId="0" applyNumberFormat="1" applyFill="1" applyAlignment="1">
      <alignment horizontal="center" vertical="center"/>
    </xf>
    <xf numFmtId="9" fontId="0" fillId="2" borderId="0" xfId="8" applyFont="1" applyFill="1" applyAlignment="1">
      <alignment horizontal="center" vertical="center"/>
    </xf>
    <xf numFmtId="165" fontId="0" fillId="2" borderId="0" xfId="0" applyNumberFormat="1" applyFill="1"/>
    <xf numFmtId="10" fontId="34" fillId="2" borderId="0" xfId="8" applyNumberFormat="1" applyFont="1" applyFill="1"/>
    <xf numFmtId="169" fontId="14" fillId="10" borderId="19" xfId="0" applyNumberFormat="1" applyFont="1" applyFill="1" applyBorder="1"/>
    <xf numFmtId="10" fontId="0" fillId="2" borderId="0" xfId="8" applyNumberFormat="1" applyFont="1" applyFill="1"/>
    <xf numFmtId="0" fontId="32" fillId="2" borderId="1" xfId="0" applyFont="1" applyFill="1" applyBorder="1" applyAlignment="1">
      <alignment horizontal="center" vertical="center" wrapText="1"/>
    </xf>
    <xf numFmtId="0" fontId="28" fillId="2" borderId="1" xfId="0" applyFont="1" applyFill="1" applyBorder="1" applyAlignment="1">
      <alignment horizontal="center" vertical="center" wrapText="1"/>
    </xf>
    <xf numFmtId="10" fontId="35" fillId="2" borderId="1" xfId="8" applyNumberFormat="1" applyFont="1" applyFill="1" applyBorder="1" applyAlignment="1">
      <alignment horizontal="center" vertical="center" wrapText="1"/>
    </xf>
    <xf numFmtId="10" fontId="35" fillId="2" borderId="1" xfId="8" applyNumberFormat="1" applyFont="1" applyFill="1" applyBorder="1" applyAlignment="1">
      <alignment horizontal="center" vertical="center"/>
    </xf>
    <xf numFmtId="170" fontId="35" fillId="2" borderId="1" xfId="8" applyNumberFormat="1" applyFont="1" applyFill="1" applyBorder="1" applyAlignment="1">
      <alignment horizontal="center" vertical="center"/>
    </xf>
    <xf numFmtId="170" fontId="34" fillId="2" borderId="0" xfId="0" applyNumberFormat="1" applyFont="1" applyFill="1"/>
    <xf numFmtId="170" fontId="35" fillId="2" borderId="1" xfId="8" applyNumberFormat="1" applyFont="1" applyFill="1" applyBorder="1" applyAlignment="1">
      <alignment horizontal="center" vertical="center" wrapText="1"/>
    </xf>
    <xf numFmtId="1" fontId="27" fillId="12" borderId="1" xfId="0" applyNumberFormat="1" applyFont="1" applyFill="1" applyBorder="1" applyAlignment="1">
      <alignment horizontal="center" vertical="center" wrapText="1"/>
    </xf>
    <xf numFmtId="0" fontId="27" fillId="12" borderId="1" xfId="0" applyFont="1" applyFill="1" applyBorder="1" applyAlignment="1">
      <alignment horizontal="center" vertical="center" wrapText="1"/>
    </xf>
    <xf numFmtId="0" fontId="7" fillId="12" borderId="1" xfId="0" applyFont="1" applyFill="1" applyBorder="1" applyAlignment="1">
      <alignment horizontal="center" vertical="center" wrapText="1"/>
    </xf>
    <xf numFmtId="0" fontId="27" fillId="12" borderId="1" xfId="0" applyFont="1" applyFill="1" applyBorder="1" applyAlignment="1">
      <alignment horizontal="center" vertical="center"/>
    </xf>
    <xf numFmtId="0" fontId="0" fillId="12" borderId="1" xfId="0" applyFill="1" applyBorder="1" applyAlignment="1">
      <alignment horizontal="center" vertical="center" wrapText="1"/>
    </xf>
    <xf numFmtId="0" fontId="7" fillId="13" borderId="1" xfId="7" applyNumberFormat="1" applyFont="1" applyFill="1" applyBorder="1" applyAlignment="1">
      <alignment horizontal="center" vertical="center" wrapText="1"/>
    </xf>
    <xf numFmtId="0" fontId="7" fillId="13" borderId="1" xfId="0" applyFont="1" applyFill="1" applyBorder="1" applyAlignment="1">
      <alignment horizontal="center" vertical="center" wrapText="1"/>
    </xf>
    <xf numFmtId="171" fontId="14" fillId="14" borderId="1" xfId="0" applyNumberFormat="1" applyFont="1" applyFill="1" applyBorder="1" applyAlignment="1">
      <alignment horizontal="center" wrapText="1"/>
    </xf>
    <xf numFmtId="171" fontId="14" fillId="11" borderId="1" xfId="0" applyNumberFormat="1" applyFont="1" applyFill="1" applyBorder="1" applyAlignment="1">
      <alignment horizontal="center" wrapText="1"/>
    </xf>
    <xf numFmtId="10" fontId="7" fillId="2" borderId="1" xfId="8" applyNumberFormat="1" applyFont="1" applyFill="1" applyBorder="1" applyAlignment="1">
      <alignment horizontal="right" vertical="center"/>
    </xf>
    <xf numFmtId="171" fontId="0" fillId="2" borderId="0" xfId="0" applyNumberFormat="1" applyFill="1"/>
    <xf numFmtId="0" fontId="29" fillId="0" borderId="1" xfId="9" applyFill="1" applyBorder="1" applyAlignment="1">
      <alignment horizontal="center" vertical="center" wrapText="1"/>
    </xf>
    <xf numFmtId="0" fontId="29" fillId="0" borderId="1" xfId="0" applyFont="1" applyBorder="1" applyAlignment="1">
      <alignment horizontal="center" vertical="center" wrapText="1"/>
    </xf>
    <xf numFmtId="0" fontId="29" fillId="0" borderId="1" xfId="9" applyBorder="1" applyAlignment="1">
      <alignment horizontal="center" vertical="center" wrapText="1"/>
    </xf>
    <xf numFmtId="165" fontId="29" fillId="0" borderId="1" xfId="0" applyNumberFormat="1" applyFont="1" applyBorder="1" applyAlignment="1">
      <alignment horizontal="center" vertical="center" wrapText="1"/>
    </xf>
    <xf numFmtId="9" fontId="7" fillId="11" borderId="1" xfId="8" applyFont="1" applyFill="1" applyBorder="1" applyAlignment="1">
      <alignment horizontal="center" vertical="center" wrapText="1"/>
    </xf>
    <xf numFmtId="0" fontId="0" fillId="2" borderId="0" xfId="0" applyFill="1" applyAlignment="1">
      <alignment horizontal="center"/>
    </xf>
    <xf numFmtId="0" fontId="5"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16" fillId="2"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2" borderId="4" xfId="0" applyFont="1" applyFill="1" applyBorder="1" applyAlignment="1">
      <alignment horizontal="left" vertical="center" wrapText="1"/>
    </xf>
    <xf numFmtId="0" fontId="4" fillId="3"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0" borderId="1" xfId="0" applyFont="1" applyBorder="1" applyAlignment="1">
      <alignment horizontal="left" vertical="center" wrapText="1"/>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lignment horizontal="left" vertical="center"/>
    </xf>
    <xf numFmtId="0" fontId="16" fillId="0" borderId="1" xfId="0" applyFont="1" applyBorder="1" applyAlignment="1">
      <alignment horizontal="left"/>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6" fillId="0" borderId="3" xfId="0" applyFont="1" applyBorder="1" applyAlignment="1">
      <alignment horizontal="center"/>
    </xf>
    <xf numFmtId="0" fontId="4" fillId="3" borderId="1" xfId="0" applyFont="1" applyFill="1" applyBorder="1" applyAlignment="1">
      <alignment horizontal="left"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11" fillId="0" borderId="1" xfId="0" applyFont="1" applyBorder="1" applyAlignment="1">
      <alignment horizontal="left" vertical="center"/>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7" fillId="2" borderId="1" xfId="0" applyFont="1" applyFill="1" applyBorder="1" applyAlignment="1">
      <alignment horizont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30" fillId="2" borderId="3" xfId="0" applyFont="1" applyFill="1" applyBorder="1" applyAlignment="1">
      <alignment horizontal="center" vertical="center" wrapText="1"/>
    </xf>
    <xf numFmtId="0" fontId="14" fillId="2" borderId="1"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5" xfId="0" applyFont="1" applyFill="1" applyBorder="1" applyAlignment="1">
      <alignment horizontal="center" vertical="center"/>
    </xf>
    <xf numFmtId="0" fontId="30" fillId="2" borderId="5" xfId="0" applyFont="1" applyFill="1" applyBorder="1" applyAlignment="1">
      <alignment horizontal="center" vertical="center"/>
    </xf>
    <xf numFmtId="0" fontId="31" fillId="2" borderId="3" xfId="0" applyFont="1" applyFill="1" applyBorder="1" applyAlignment="1">
      <alignment horizontal="center"/>
    </xf>
    <xf numFmtId="0" fontId="14" fillId="2" borderId="3" xfId="0" applyFont="1" applyFill="1" applyBorder="1" applyAlignment="1">
      <alignment horizontal="center"/>
    </xf>
    <xf numFmtId="0" fontId="0" fillId="2" borderId="11" xfId="0" applyFill="1" applyBorder="1" applyAlignment="1">
      <alignment horizontal="center" vertical="center" wrapText="1"/>
    </xf>
    <xf numFmtId="0" fontId="0" fillId="2" borderId="5" xfId="0" applyFill="1" applyBorder="1" applyAlignment="1">
      <alignment horizontal="center" vertical="center" wrapText="1"/>
    </xf>
    <xf numFmtId="0" fontId="7" fillId="11" borderId="2" xfId="0" applyFont="1" applyFill="1" applyBorder="1" applyAlignment="1">
      <alignment horizontal="center" vertical="center" wrapText="1"/>
    </xf>
    <xf numFmtId="0" fontId="7" fillId="11" borderId="3" xfId="0" applyFont="1" applyFill="1" applyBorder="1" applyAlignment="1">
      <alignment horizontal="center" vertical="center" wrapText="1"/>
    </xf>
    <xf numFmtId="0" fontId="7" fillId="11" borderId="4" xfId="0" applyFont="1" applyFill="1" applyBorder="1" applyAlignment="1">
      <alignment horizontal="center" vertical="center" wrapText="1"/>
    </xf>
    <xf numFmtId="0" fontId="0" fillId="0" borderId="1" xfId="0" applyBorder="1" applyAlignment="1">
      <alignment horizontal="center" vertical="center" wrapText="1"/>
    </xf>
    <xf numFmtId="9" fontId="0" fillId="0" borderId="1" xfId="0" applyNumberFormat="1" applyBorder="1" applyAlignment="1">
      <alignment horizontal="center" vertical="center" wrapText="1"/>
    </xf>
    <xf numFmtId="0" fontId="20" fillId="2" borderId="11" xfId="0" applyFont="1" applyFill="1" applyBorder="1" applyAlignment="1">
      <alignment horizontal="center"/>
    </xf>
    <xf numFmtId="0" fontId="20" fillId="2" borderId="12" xfId="0" applyFont="1" applyFill="1" applyBorder="1" applyAlignment="1">
      <alignment horizontal="center"/>
    </xf>
    <xf numFmtId="0" fontId="20" fillId="2" borderId="16" xfId="0" applyFont="1" applyFill="1" applyBorder="1" applyAlignment="1">
      <alignment horizontal="center"/>
    </xf>
    <xf numFmtId="0" fontId="20" fillId="2" borderId="17" xfId="0" applyFont="1" applyFill="1" applyBorder="1" applyAlignment="1">
      <alignment horizontal="center"/>
    </xf>
    <xf numFmtId="0" fontId="20" fillId="2" borderId="13" xfId="0" applyFont="1" applyFill="1" applyBorder="1" applyAlignment="1">
      <alignment horizontal="center"/>
    </xf>
    <xf numFmtId="0" fontId="20" fillId="2" borderId="15" xfId="0" applyFont="1" applyFill="1" applyBorder="1" applyAlignment="1">
      <alignment horizontal="center"/>
    </xf>
    <xf numFmtId="0" fontId="21" fillId="2" borderId="2" xfId="0" applyFont="1" applyFill="1" applyBorder="1" applyAlignment="1">
      <alignment horizontal="center" vertical="center" wrapText="1"/>
    </xf>
    <xf numFmtId="0" fontId="21" fillId="2" borderId="3" xfId="0" applyFont="1" applyFill="1" applyBorder="1" applyAlignment="1">
      <alignment horizontal="center" vertical="center" wrapText="1"/>
    </xf>
    <xf numFmtId="0" fontId="21" fillId="2"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14" fillId="2" borderId="11" xfId="0" applyFont="1" applyFill="1" applyBorder="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pplyAlignment="1">
      <alignment horizontal="center" vertical="center"/>
    </xf>
    <xf numFmtId="0" fontId="14" fillId="2" borderId="15" xfId="0" applyFont="1" applyFill="1" applyBorder="1" applyAlignment="1">
      <alignment horizontal="center" vertical="center"/>
    </xf>
    <xf numFmtId="9" fontId="0" fillId="0" borderId="1" xfId="0" applyNumberFormat="1" applyBorder="1" applyAlignment="1">
      <alignment horizontal="center" vertical="center"/>
    </xf>
    <xf numFmtId="0" fontId="0" fillId="0" borderId="1" xfId="0" applyBorder="1" applyAlignment="1">
      <alignment horizontal="center" vertical="center"/>
    </xf>
    <xf numFmtId="0" fontId="24" fillId="0" borderId="1" xfId="1" applyFont="1" applyBorder="1" applyAlignment="1">
      <alignment horizontal="center" wrapText="1"/>
    </xf>
    <xf numFmtId="0" fontId="22" fillId="5" borderId="6" xfId="1" applyFont="1" applyFill="1" applyBorder="1" applyAlignment="1">
      <alignment horizontal="center" vertical="center"/>
    </xf>
    <xf numFmtId="0" fontId="22" fillId="5" borderId="7" xfId="1" applyFont="1" applyFill="1" applyBorder="1" applyAlignment="1">
      <alignment horizontal="center" vertical="center"/>
    </xf>
    <xf numFmtId="0" fontId="22" fillId="5" borderId="8" xfId="1" applyFont="1" applyFill="1" applyBorder="1" applyAlignment="1">
      <alignment horizontal="center" vertical="center"/>
    </xf>
    <xf numFmtId="0" fontId="22" fillId="5" borderId="1" xfId="1" applyFont="1" applyFill="1" applyBorder="1" applyAlignment="1">
      <alignment horizontal="center" vertical="center"/>
    </xf>
    <xf numFmtId="0" fontId="24" fillId="0" borderId="1" xfId="1" applyFont="1" applyBorder="1" applyAlignment="1">
      <alignment horizontal="center" vertical="center" wrapText="1"/>
    </xf>
    <xf numFmtId="0" fontId="22" fillId="5" borderId="2" xfId="1" applyFont="1" applyFill="1" applyBorder="1" applyAlignment="1">
      <alignment horizontal="center" vertical="center"/>
    </xf>
    <xf numFmtId="0" fontId="22" fillId="5" borderId="3" xfId="1" applyFont="1" applyFill="1" applyBorder="1" applyAlignment="1">
      <alignment horizontal="center" vertical="center"/>
    </xf>
    <xf numFmtId="0" fontId="22" fillId="5" borderId="4" xfId="1" applyFont="1" applyFill="1" applyBorder="1" applyAlignment="1">
      <alignment horizontal="center" vertical="center"/>
    </xf>
    <xf numFmtId="0" fontId="24" fillId="0" borderId="1" xfId="1" applyFont="1" applyBorder="1" applyAlignment="1">
      <alignment horizontal="center" vertical="center"/>
    </xf>
    <xf numFmtId="0" fontId="14" fillId="2" borderId="2" xfId="0" applyFont="1" applyFill="1" applyBorder="1" applyAlignment="1">
      <alignment horizontal="center"/>
    </xf>
  </cellXfs>
  <cellStyles count="10">
    <cellStyle name="BodyStyle" xfId="5" xr:uid="{00000000-0005-0000-0000-000000000000}"/>
    <cellStyle name="HeaderStyle" xfId="4" xr:uid="{00000000-0005-0000-0000-000001000000}"/>
    <cellStyle name="Hipervínculo" xfId="9" builtinId="8"/>
    <cellStyle name="Millares 2" xfId="3" xr:uid="{00000000-0005-0000-0000-000002000000}"/>
    <cellStyle name="Moneda" xfId="7" builtinId="4"/>
    <cellStyle name="Moneda 2" xfId="2" xr:uid="{00000000-0005-0000-0000-000003000000}"/>
    <cellStyle name="Normal" xfId="0" builtinId="0"/>
    <cellStyle name="Normal 2" xfId="1" xr:uid="{00000000-0005-0000-0000-000005000000}"/>
    <cellStyle name="Numeric" xfId="6" xr:uid="{00000000-0005-0000-0000-000006000000}"/>
    <cellStyle name="Porcentaje" xfId="8" builtinId="5"/>
  </cellStyles>
  <dxfs count="0"/>
  <tableStyles count="0" defaultTableStyle="TableStyleMedium2" defaultPivotStyle="PivotStyleLight16"/>
  <colors>
    <mruColors>
      <color rgb="FFEDED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665390</xdr:colOff>
      <xdr:row>0</xdr:row>
      <xdr:rowOff>0</xdr:rowOff>
    </xdr:from>
    <xdr:ext cx="1413010" cy="1047750"/>
    <xdr:pic>
      <xdr:nvPicPr>
        <xdr:cNvPr id="2" name="Imagen 1">
          <a:extLst>
            <a:ext uri="{FF2B5EF4-FFF2-40B4-BE49-F238E27FC236}">
              <a16:creationId xmlns:a16="http://schemas.microsoft.com/office/drawing/2014/main" id="{528B11AA-17B4-4B1B-A760-F3C3E36FFE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5390" y="0"/>
          <a:ext cx="1413010" cy="10477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1035504</xdr:colOff>
      <xdr:row>0</xdr:row>
      <xdr:rowOff>47625</xdr:rowOff>
    </xdr:from>
    <xdr:ext cx="1374321" cy="1114425"/>
    <xdr:pic>
      <xdr:nvPicPr>
        <xdr:cNvPr id="2" name="Imagen 1">
          <a:extLst>
            <a:ext uri="{FF2B5EF4-FFF2-40B4-BE49-F238E27FC236}">
              <a16:creationId xmlns:a16="http://schemas.microsoft.com/office/drawing/2014/main" id="{2C5A1272-7B18-477E-9324-F5F48879341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498927</xdr:colOff>
      <xdr:row>0</xdr:row>
      <xdr:rowOff>0</xdr:rowOff>
    </xdr:from>
    <xdr:ext cx="1339010" cy="1209675"/>
    <xdr:pic>
      <xdr:nvPicPr>
        <xdr:cNvPr id="2" name="Imagen 1">
          <a:extLst>
            <a:ext uri="{FF2B5EF4-FFF2-40B4-BE49-F238E27FC236}">
              <a16:creationId xmlns:a16="http://schemas.microsoft.com/office/drawing/2014/main" id="{A5445BB9-DB29-4C68-86FE-4F74FA157B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8927" y="0"/>
          <a:ext cx="1339010" cy="120967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alcart-my.sharepoint.com/personal/calidad_cartagena_gov_co/Documents/35.%20Proyectos%20de%20Inversi&#243;n%20Secretar&#237;a%20General/Proyectos%20SecGeneral%202024.xlsx" TargetMode="External"/><Relationship Id="rId1" Type="http://schemas.openxmlformats.org/officeDocument/2006/relationships/externalLinkPath" Target="https://alcart-my.sharepoint.com/personal/calidad_cartagena_gov_co/Documents/35.%20Proyectos%20de%20Inversi&#243;n%20Secretar&#237;a%20General/Proyectos%20SecGeneral%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SHBOARD"/>
      <sheetName val="PROYECTOS"/>
      <sheetName val="CPD y RP"/>
      <sheetName val="ACTIVIDADES"/>
      <sheetName val="PAGOS"/>
      <sheetName val="PLAN DE ACCIÓN SecGeneral"/>
      <sheetName val="Hoja3"/>
      <sheetName val="Hoja2"/>
      <sheetName val="Proyectos SecGeneral 2024"/>
      <sheetName val="ANEXO1"/>
    </sheetNames>
    <sheetDataSet>
      <sheetData sheetId="0"/>
      <sheetData sheetId="1"/>
      <sheetData sheetId="2"/>
      <sheetData sheetId="3" refreshError="1"/>
      <sheetData sheetId="4" refreshError="1"/>
      <sheetData sheetId="5" refreshError="1"/>
      <sheetData sheetId="6"/>
      <sheetData sheetId="7" refreshError="1"/>
      <sheetData sheetId="8" refreshError="1"/>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8" Type="http://schemas.openxmlformats.org/officeDocument/2006/relationships/hyperlink" Target="https://alcart-my.sharepoint.com/:f:/g/personal/aphernandezw_cartagena_gov_co/IgBNLa07dQ0TT6quFRcoC2P2AedYb3PPkkhR-34RjiT3BM4?e=XELu4G" TargetMode="External"/><Relationship Id="rId3" Type="http://schemas.openxmlformats.org/officeDocument/2006/relationships/hyperlink" Target="https://alcart-my.sharepoint.com/:f:/g/personal/aphernandezw_cartagena_gov_co/IgDh6b-mmdOMSpffwzC5IkWqAf8-P7hxN3C2y68hMp0GIY0?e=llUs5c" TargetMode="External"/><Relationship Id="rId7" Type="http://schemas.openxmlformats.org/officeDocument/2006/relationships/hyperlink" Target="https://alcart-my.sharepoint.com/:f:/g/personal/aphernandezw_cartagena_gov_co/IgAzU4RQLvRQSKAkmui7ckdNAbdpZ4JDt8dC7rlOyT6K0ls?e=2fSyLi" TargetMode="External"/><Relationship Id="rId12" Type="http://schemas.openxmlformats.org/officeDocument/2006/relationships/comments" Target="../comments4.xml"/><Relationship Id="rId2" Type="http://schemas.openxmlformats.org/officeDocument/2006/relationships/hyperlink" Target="https://alcart-my.sharepoint.com/:f:/g/personal/aphernandezw_cartagena_gov_co/IgCBcfMFnntsT59dyEUXVANGAZQGoTur-B_jrNbhKUenH0E?e=0KbJ5x" TargetMode="External"/><Relationship Id="rId1" Type="http://schemas.openxmlformats.org/officeDocument/2006/relationships/hyperlink" Target="https://alcart-my.sharepoint.com/:f:/g/personal/aphernandezw_cartagena_gov_co/IgCLnPNtI9DrSra3ReyMvgVkAeyZLPSntU-8ZxhhRK7h7VE" TargetMode="External"/><Relationship Id="rId6" Type="http://schemas.openxmlformats.org/officeDocument/2006/relationships/hyperlink" Target="https://alcart-my.sharepoint.com/:f:/g/personal/aphernandezw_cartagena_gov_co/IgDOYQHrIlweQ4IpZ4tsCmx2AYppUWhmuNNYAkWiaWd0HBs?e=EcFioz" TargetMode="External"/><Relationship Id="rId11" Type="http://schemas.openxmlformats.org/officeDocument/2006/relationships/vmlDrawing" Target="../drawings/vmlDrawing4.vml"/><Relationship Id="rId5" Type="http://schemas.openxmlformats.org/officeDocument/2006/relationships/hyperlink" Target="https://alcart-my.sharepoint.com/:f:/g/personal/aphernandezw_cartagena_gov_co/IgDUzv_FNz6AS7GZZGPdC0FtAWp-LN9_C9FYudxWadIhxgM?e=BwSnRQ" TargetMode="External"/><Relationship Id="rId10" Type="http://schemas.openxmlformats.org/officeDocument/2006/relationships/drawing" Target="../drawings/drawing3.xml"/><Relationship Id="rId4" Type="http://schemas.openxmlformats.org/officeDocument/2006/relationships/hyperlink" Target="https://alcart-my.sharepoint.com/:f:/g/personal/aphernandezw_cartagena_gov_co/IgA1R4tzkWo7QbUZR9X5R99VASscbSe46cyLQYlwMRwRYNY?e=5lfnBm" TargetMode="External"/><Relationship Id="rId9"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87"/>
  <sheetViews>
    <sheetView zoomScale="60" zoomScaleNormal="60" workbookViewId="0">
      <selection activeCell="A14" sqref="A14"/>
    </sheetView>
  </sheetViews>
  <sheetFormatPr defaultColWidth="10.85546875" defaultRowHeight="15"/>
  <cols>
    <col min="1" max="1" width="34.140625" style="18" customWidth="1"/>
    <col min="2" max="2" width="10.85546875" style="10"/>
    <col min="3" max="3" width="28.28515625" style="10" customWidth="1"/>
    <col min="4" max="4" width="21.28515625" style="10" customWidth="1"/>
    <col min="5" max="5" width="19.28515625" style="10" customWidth="1"/>
    <col min="6" max="6" width="27.28515625" style="10" customWidth="1"/>
    <col min="7" max="7" width="17.140625" style="10" customWidth="1"/>
    <col min="8" max="8" width="27.28515625" style="10" customWidth="1"/>
    <col min="9" max="9" width="15.28515625" style="10" customWidth="1"/>
    <col min="10" max="10" width="17.85546875" style="10" customWidth="1"/>
    <col min="11" max="11" width="19.28515625" style="10" customWidth="1"/>
    <col min="12" max="12" width="25.28515625" style="10" customWidth="1"/>
    <col min="13" max="13" width="20.7109375" style="10" customWidth="1"/>
    <col min="14" max="15" width="10.85546875" style="10"/>
    <col min="16" max="16" width="16.7109375" style="10" customWidth="1"/>
    <col min="17" max="17" width="20.28515625" style="10" customWidth="1"/>
    <col min="18" max="18" width="18.7109375" style="10" customWidth="1"/>
    <col min="19" max="19" width="22.85546875" style="10" customWidth="1"/>
    <col min="20" max="20" width="22.140625" style="10" customWidth="1"/>
    <col min="21" max="21" width="25.28515625" style="10" customWidth="1"/>
    <col min="22" max="22" width="21.140625" style="10" customWidth="1"/>
    <col min="23" max="23" width="19.140625" style="10" customWidth="1"/>
    <col min="24" max="24" width="17.28515625" style="10" customWidth="1"/>
    <col min="25" max="25" width="16.28515625" style="10" customWidth="1"/>
    <col min="26" max="26" width="16.140625" style="10" customWidth="1"/>
    <col min="27" max="27" width="28.7109375" style="10" customWidth="1"/>
    <col min="28" max="28" width="19.28515625" style="10" customWidth="1"/>
    <col min="29" max="29" width="21.140625" style="10" customWidth="1"/>
    <col min="30" max="30" width="21.85546875" style="10" customWidth="1"/>
    <col min="31" max="31" width="25.28515625" style="10" customWidth="1"/>
    <col min="32" max="32" width="22.140625" style="10" customWidth="1"/>
    <col min="33" max="33" width="29.7109375" style="10" customWidth="1"/>
    <col min="34" max="34" width="18.7109375" style="10" customWidth="1"/>
    <col min="35" max="35" width="18.140625" style="10" customWidth="1"/>
    <col min="36" max="36" width="22.140625" style="10" customWidth="1"/>
    <col min="37" max="16384" width="10.85546875" style="10"/>
  </cols>
  <sheetData>
    <row r="1" spans="1:50" ht="54.75" customHeight="1">
      <c r="A1" s="130" t="s">
        <v>0</v>
      </c>
      <c r="B1" s="130"/>
      <c r="C1" s="130"/>
      <c r="D1" s="130"/>
      <c r="E1" s="130"/>
      <c r="F1" s="130"/>
      <c r="G1" s="130"/>
      <c r="H1" s="130"/>
    </row>
    <row r="2" spans="1:50" ht="33" customHeight="1">
      <c r="A2" s="134" t="s">
        <v>1</v>
      </c>
      <c r="B2" s="134"/>
      <c r="C2" s="134"/>
      <c r="D2" s="134"/>
      <c r="E2" s="134"/>
      <c r="F2" s="134"/>
      <c r="G2" s="134"/>
      <c r="H2" s="134"/>
      <c r="I2" s="11"/>
      <c r="J2" s="11"/>
      <c r="K2" s="11"/>
      <c r="L2" s="11"/>
      <c r="M2" s="11"/>
      <c r="N2" s="11"/>
      <c r="O2" s="11"/>
      <c r="P2" s="11"/>
      <c r="Q2" s="11"/>
      <c r="R2" s="11"/>
      <c r="S2" s="11"/>
      <c r="T2" s="11"/>
      <c r="U2" s="11"/>
      <c r="V2" s="11"/>
      <c r="W2" s="11"/>
      <c r="X2" s="11"/>
      <c r="Y2" s="11"/>
      <c r="Z2" s="11"/>
      <c r="AA2" s="12"/>
      <c r="AB2" s="12"/>
      <c r="AC2" s="12"/>
      <c r="AD2" s="12"/>
      <c r="AE2" s="12"/>
      <c r="AF2" s="12"/>
      <c r="AG2" s="13"/>
      <c r="AH2" s="13"/>
      <c r="AI2" s="13"/>
      <c r="AJ2" s="13"/>
      <c r="AK2" s="13"/>
      <c r="AL2" s="13"/>
      <c r="AM2" s="13"/>
      <c r="AN2" s="13"/>
      <c r="AO2" s="13"/>
      <c r="AP2" s="13"/>
      <c r="AQ2" s="11"/>
      <c r="AR2" s="11"/>
      <c r="AS2" s="11"/>
      <c r="AT2" s="11"/>
      <c r="AU2" s="11"/>
      <c r="AV2" s="11"/>
      <c r="AW2" s="11"/>
      <c r="AX2" s="11"/>
    </row>
    <row r="3" spans="1:50" ht="48" customHeight="1">
      <c r="A3" s="14" t="s">
        <v>2</v>
      </c>
      <c r="B3" s="129" t="s">
        <v>3</v>
      </c>
      <c r="C3" s="129"/>
      <c r="D3" s="129"/>
      <c r="E3" s="129"/>
      <c r="F3" s="129"/>
      <c r="G3" s="129"/>
      <c r="H3" s="129"/>
    </row>
    <row r="4" spans="1:50" ht="48" customHeight="1">
      <c r="A4" s="14" t="s">
        <v>4</v>
      </c>
      <c r="B4" s="131" t="s">
        <v>5</v>
      </c>
      <c r="C4" s="132"/>
      <c r="D4" s="132"/>
      <c r="E4" s="132"/>
      <c r="F4" s="132"/>
      <c r="G4" s="132"/>
      <c r="H4" s="133"/>
    </row>
    <row r="5" spans="1:50" ht="31.5" customHeight="1">
      <c r="A5" s="14" t="s">
        <v>6</v>
      </c>
      <c r="B5" s="129" t="s">
        <v>7</v>
      </c>
      <c r="C5" s="129"/>
      <c r="D5" s="129"/>
      <c r="E5" s="129"/>
      <c r="F5" s="129"/>
      <c r="G5" s="129"/>
      <c r="H5" s="129"/>
    </row>
    <row r="6" spans="1:50" ht="40.5" customHeight="1">
      <c r="A6" s="14" t="s">
        <v>8</v>
      </c>
      <c r="B6" s="131" t="s">
        <v>9</v>
      </c>
      <c r="C6" s="132"/>
      <c r="D6" s="132"/>
      <c r="E6" s="132"/>
      <c r="F6" s="132"/>
      <c r="G6" s="132"/>
      <c r="H6" s="133"/>
    </row>
    <row r="7" spans="1:50" ht="41.1" customHeight="1">
      <c r="A7" s="14" t="s">
        <v>10</v>
      </c>
      <c r="B7" s="129" t="s">
        <v>11</v>
      </c>
      <c r="C7" s="129"/>
      <c r="D7" s="129"/>
      <c r="E7" s="129"/>
      <c r="F7" s="129"/>
      <c r="G7" s="129"/>
      <c r="H7" s="129"/>
    </row>
    <row r="8" spans="1:50" ht="48.95" customHeight="1">
      <c r="A8" s="14" t="s">
        <v>12</v>
      </c>
      <c r="B8" s="129" t="s">
        <v>13</v>
      </c>
      <c r="C8" s="129"/>
      <c r="D8" s="129"/>
      <c r="E8" s="129"/>
      <c r="F8" s="129"/>
      <c r="G8" s="129"/>
      <c r="H8" s="129"/>
    </row>
    <row r="9" spans="1:50" ht="48.95" customHeight="1">
      <c r="A9" s="14" t="s">
        <v>14</v>
      </c>
      <c r="B9" s="131" t="s">
        <v>15</v>
      </c>
      <c r="C9" s="132"/>
      <c r="D9" s="132"/>
      <c r="E9" s="132"/>
      <c r="F9" s="132"/>
      <c r="G9" s="132"/>
      <c r="H9" s="133"/>
    </row>
    <row r="10" spans="1:50" ht="30">
      <c r="A10" s="14" t="s">
        <v>16</v>
      </c>
      <c r="B10" s="129" t="s">
        <v>17</v>
      </c>
      <c r="C10" s="129"/>
      <c r="D10" s="129"/>
      <c r="E10" s="129"/>
      <c r="F10" s="129"/>
      <c r="G10" s="129"/>
      <c r="H10" s="129"/>
    </row>
    <row r="11" spans="1:50" ht="30">
      <c r="A11" s="14" t="s">
        <v>18</v>
      </c>
      <c r="B11" s="129" t="s">
        <v>19</v>
      </c>
      <c r="C11" s="129"/>
      <c r="D11" s="129"/>
      <c r="E11" s="129"/>
      <c r="F11" s="129"/>
      <c r="G11" s="129"/>
      <c r="H11" s="129"/>
    </row>
    <row r="12" spans="1:50" ht="33.950000000000003" customHeight="1">
      <c r="A12" s="14" t="s">
        <v>20</v>
      </c>
      <c r="B12" s="129" t="s">
        <v>21</v>
      </c>
      <c r="C12" s="129"/>
      <c r="D12" s="129"/>
      <c r="E12" s="129"/>
      <c r="F12" s="129"/>
      <c r="G12" s="129"/>
      <c r="H12" s="129"/>
    </row>
    <row r="13" spans="1:50" ht="30">
      <c r="A13" s="14" t="s">
        <v>22</v>
      </c>
      <c r="B13" s="129" t="s">
        <v>23</v>
      </c>
      <c r="C13" s="129"/>
      <c r="D13" s="129"/>
      <c r="E13" s="129"/>
      <c r="F13" s="129"/>
      <c r="G13" s="129"/>
      <c r="H13" s="129"/>
    </row>
    <row r="14" spans="1:50" ht="30">
      <c r="A14" s="14" t="s">
        <v>24</v>
      </c>
      <c r="B14" s="129" t="s">
        <v>25</v>
      </c>
      <c r="C14" s="129"/>
      <c r="D14" s="129"/>
      <c r="E14" s="129"/>
      <c r="F14" s="129"/>
      <c r="G14" s="129"/>
      <c r="H14" s="129"/>
    </row>
    <row r="15" spans="1:50" ht="44.1" customHeight="1">
      <c r="A15" s="14" t="s">
        <v>26</v>
      </c>
      <c r="B15" s="129" t="s">
        <v>27</v>
      </c>
      <c r="C15" s="129"/>
      <c r="D15" s="129"/>
      <c r="E15" s="129"/>
      <c r="F15" s="129"/>
      <c r="G15" s="129"/>
      <c r="H15" s="129"/>
    </row>
    <row r="16" spans="1:50" ht="60">
      <c r="A16" s="14" t="s">
        <v>28</v>
      </c>
      <c r="B16" s="129" t="s">
        <v>29</v>
      </c>
      <c r="C16" s="129"/>
      <c r="D16" s="129"/>
      <c r="E16" s="129"/>
      <c r="F16" s="129"/>
      <c r="G16" s="129"/>
      <c r="H16" s="129"/>
    </row>
    <row r="17" spans="1:8" ht="58.5" customHeight="1">
      <c r="A17" s="14" t="s">
        <v>30</v>
      </c>
      <c r="B17" s="129" t="s">
        <v>31</v>
      </c>
      <c r="C17" s="129"/>
      <c r="D17" s="129"/>
      <c r="E17" s="129"/>
      <c r="F17" s="129"/>
      <c r="G17" s="129"/>
      <c r="H17" s="129"/>
    </row>
    <row r="18" spans="1:8" ht="30">
      <c r="A18" s="14" t="s">
        <v>32</v>
      </c>
      <c r="B18" s="129" t="s">
        <v>33</v>
      </c>
      <c r="C18" s="129"/>
      <c r="D18" s="129"/>
      <c r="E18" s="129"/>
      <c r="F18" s="129"/>
      <c r="G18" s="129"/>
      <c r="H18" s="129"/>
    </row>
    <row r="19" spans="1:8" ht="30" customHeight="1">
      <c r="A19" s="136"/>
      <c r="B19" s="137"/>
      <c r="C19" s="137"/>
      <c r="D19" s="137"/>
      <c r="E19" s="137"/>
      <c r="F19" s="137"/>
      <c r="G19" s="137"/>
      <c r="H19" s="138"/>
    </row>
    <row r="20" spans="1:8" ht="37.5" customHeight="1">
      <c r="A20" s="134" t="s">
        <v>34</v>
      </c>
      <c r="B20" s="134"/>
      <c r="C20" s="134"/>
      <c r="D20" s="134"/>
      <c r="E20" s="134"/>
      <c r="F20" s="134"/>
      <c r="G20" s="134"/>
      <c r="H20" s="134"/>
    </row>
    <row r="21" spans="1:8" ht="117" customHeight="1">
      <c r="A21" s="139" t="s">
        <v>35</v>
      </c>
      <c r="B21" s="139"/>
      <c r="C21" s="139"/>
      <c r="D21" s="139"/>
      <c r="E21" s="139"/>
      <c r="F21" s="139"/>
      <c r="G21" s="139"/>
      <c r="H21" s="139"/>
    </row>
    <row r="22" spans="1:8" ht="117" customHeight="1">
      <c r="A22" s="14" t="s">
        <v>10</v>
      </c>
      <c r="B22" s="129" t="s">
        <v>11</v>
      </c>
      <c r="C22" s="129"/>
      <c r="D22" s="129"/>
      <c r="E22" s="129"/>
      <c r="F22" s="129"/>
      <c r="G22" s="129"/>
      <c r="H22" s="129"/>
    </row>
    <row r="23" spans="1:8" ht="167.1" customHeight="1">
      <c r="A23" s="14" t="s">
        <v>36</v>
      </c>
      <c r="B23" s="139" t="s">
        <v>37</v>
      </c>
      <c r="C23" s="139"/>
      <c r="D23" s="139"/>
      <c r="E23" s="139"/>
      <c r="F23" s="139"/>
      <c r="G23" s="139"/>
      <c r="H23" s="139"/>
    </row>
    <row r="24" spans="1:8" ht="69.75" customHeight="1">
      <c r="A24" s="14" t="s">
        <v>38</v>
      </c>
      <c r="B24" s="139" t="s">
        <v>39</v>
      </c>
      <c r="C24" s="139"/>
      <c r="D24" s="139"/>
      <c r="E24" s="139"/>
      <c r="F24" s="139"/>
      <c r="G24" s="139"/>
      <c r="H24" s="139"/>
    </row>
    <row r="25" spans="1:8" ht="60" customHeight="1">
      <c r="A25" s="14" t="s">
        <v>40</v>
      </c>
      <c r="B25" s="139" t="s">
        <v>41</v>
      </c>
      <c r="C25" s="139"/>
      <c r="D25" s="139"/>
      <c r="E25" s="139"/>
      <c r="F25" s="139"/>
      <c r="G25" s="139"/>
      <c r="H25" s="139"/>
    </row>
    <row r="26" spans="1:8" ht="24.75" customHeight="1">
      <c r="A26" s="15" t="s">
        <v>42</v>
      </c>
      <c r="B26" s="135" t="s">
        <v>43</v>
      </c>
      <c r="C26" s="135"/>
      <c r="D26" s="135"/>
      <c r="E26" s="135"/>
      <c r="F26" s="135"/>
      <c r="G26" s="135"/>
      <c r="H26" s="135"/>
    </row>
    <row r="27" spans="1:8" ht="26.25" customHeight="1">
      <c r="A27" s="15" t="s">
        <v>44</v>
      </c>
      <c r="B27" s="135" t="s">
        <v>45</v>
      </c>
      <c r="C27" s="135"/>
      <c r="D27" s="135"/>
      <c r="E27" s="135"/>
      <c r="F27" s="135"/>
      <c r="G27" s="135"/>
      <c r="H27" s="135"/>
    </row>
    <row r="28" spans="1:8" ht="53.25" customHeight="1">
      <c r="A28" s="14" t="s">
        <v>46</v>
      </c>
      <c r="B28" s="139" t="s">
        <v>47</v>
      </c>
      <c r="C28" s="139"/>
      <c r="D28" s="139"/>
      <c r="E28" s="139"/>
      <c r="F28" s="139"/>
      <c r="G28" s="139"/>
      <c r="H28" s="139"/>
    </row>
    <row r="29" spans="1:8" ht="45" customHeight="1">
      <c r="A29" s="14" t="s">
        <v>48</v>
      </c>
      <c r="B29" s="155" t="s">
        <v>49</v>
      </c>
      <c r="C29" s="156"/>
      <c r="D29" s="156"/>
      <c r="E29" s="156"/>
      <c r="F29" s="156"/>
      <c r="G29" s="156"/>
      <c r="H29" s="157"/>
    </row>
    <row r="30" spans="1:8" ht="45" customHeight="1">
      <c r="A30" s="14" t="s">
        <v>50</v>
      </c>
      <c r="B30" s="155" t="s">
        <v>51</v>
      </c>
      <c r="C30" s="156"/>
      <c r="D30" s="156"/>
      <c r="E30" s="156"/>
      <c r="F30" s="156"/>
      <c r="G30" s="156"/>
      <c r="H30" s="157"/>
    </row>
    <row r="31" spans="1:8" ht="45" customHeight="1">
      <c r="A31" s="14" t="s">
        <v>52</v>
      </c>
      <c r="B31" s="155" t="s">
        <v>53</v>
      </c>
      <c r="C31" s="156"/>
      <c r="D31" s="156"/>
      <c r="E31" s="156"/>
      <c r="F31" s="156"/>
      <c r="G31" s="156"/>
      <c r="H31" s="157"/>
    </row>
    <row r="32" spans="1:8" ht="33" customHeight="1">
      <c r="A32" s="15" t="s">
        <v>54</v>
      </c>
      <c r="B32" s="139" t="s">
        <v>55</v>
      </c>
      <c r="C32" s="139"/>
      <c r="D32" s="139"/>
      <c r="E32" s="139"/>
      <c r="F32" s="139"/>
      <c r="G32" s="139"/>
      <c r="H32" s="139"/>
    </row>
    <row r="33" spans="1:8" ht="39" customHeight="1">
      <c r="A33" s="14" t="s">
        <v>56</v>
      </c>
      <c r="B33" s="135" t="s">
        <v>57</v>
      </c>
      <c r="C33" s="135"/>
      <c r="D33" s="135"/>
      <c r="E33" s="135"/>
      <c r="F33" s="135"/>
      <c r="G33" s="135"/>
      <c r="H33" s="135"/>
    </row>
    <row r="34" spans="1:8" ht="39" customHeight="1">
      <c r="A34" s="134" t="s">
        <v>58</v>
      </c>
      <c r="B34" s="134"/>
      <c r="C34" s="134"/>
      <c r="D34" s="134"/>
      <c r="E34" s="134"/>
      <c r="F34" s="134"/>
      <c r="G34" s="134"/>
      <c r="H34" s="134"/>
    </row>
    <row r="35" spans="1:8" ht="79.5" customHeight="1">
      <c r="A35" s="131" t="s">
        <v>59</v>
      </c>
      <c r="B35" s="132"/>
      <c r="C35" s="132"/>
      <c r="D35" s="132"/>
      <c r="E35" s="132"/>
      <c r="F35" s="132"/>
      <c r="G35" s="132"/>
      <c r="H35" s="133"/>
    </row>
    <row r="36" spans="1:8" ht="33" customHeight="1">
      <c r="A36" s="14" t="s">
        <v>60</v>
      </c>
      <c r="B36" s="139" t="s">
        <v>61</v>
      </c>
      <c r="C36" s="139"/>
      <c r="D36" s="139"/>
      <c r="E36" s="139"/>
      <c r="F36" s="139"/>
      <c r="G36" s="139"/>
      <c r="H36" s="139"/>
    </row>
    <row r="37" spans="1:8" ht="33" customHeight="1">
      <c r="A37" s="14" t="s">
        <v>62</v>
      </c>
      <c r="B37" s="139" t="s">
        <v>63</v>
      </c>
      <c r="C37" s="139"/>
      <c r="D37" s="139"/>
      <c r="E37" s="139"/>
      <c r="F37" s="139"/>
      <c r="G37" s="139"/>
      <c r="H37" s="139"/>
    </row>
    <row r="38" spans="1:8" ht="33" customHeight="1">
      <c r="A38" s="21"/>
      <c r="B38" s="22"/>
      <c r="C38" s="22"/>
      <c r="D38" s="22"/>
      <c r="E38" s="22"/>
      <c r="F38" s="22"/>
      <c r="G38" s="22"/>
      <c r="H38" s="23"/>
    </row>
    <row r="39" spans="1:8" ht="34.5" customHeight="1">
      <c r="A39" s="134" t="s">
        <v>64</v>
      </c>
      <c r="B39" s="134"/>
      <c r="C39" s="134"/>
      <c r="D39" s="134"/>
      <c r="E39" s="134"/>
      <c r="F39" s="134"/>
      <c r="G39" s="134"/>
      <c r="H39" s="134"/>
    </row>
    <row r="40" spans="1:8" ht="34.5" customHeight="1">
      <c r="A40" s="14" t="s">
        <v>65</v>
      </c>
      <c r="B40" s="139" t="s">
        <v>66</v>
      </c>
      <c r="C40" s="139"/>
      <c r="D40" s="139"/>
      <c r="E40" s="139"/>
      <c r="F40" s="139"/>
      <c r="G40" s="139"/>
      <c r="H40" s="139"/>
    </row>
    <row r="41" spans="1:8" ht="29.25" customHeight="1">
      <c r="A41" s="14" t="s">
        <v>67</v>
      </c>
      <c r="B41" s="139" t="s">
        <v>68</v>
      </c>
      <c r="C41" s="139"/>
      <c r="D41" s="139"/>
      <c r="E41" s="139"/>
      <c r="F41" s="139"/>
      <c r="G41" s="139"/>
      <c r="H41" s="139"/>
    </row>
    <row r="42" spans="1:8" ht="42" customHeight="1">
      <c r="A42" s="14" t="s">
        <v>69</v>
      </c>
      <c r="B42" s="139" t="s">
        <v>70</v>
      </c>
      <c r="C42" s="139"/>
      <c r="D42" s="139"/>
      <c r="E42" s="139"/>
      <c r="F42" s="139"/>
      <c r="G42" s="139"/>
      <c r="H42" s="139"/>
    </row>
    <row r="43" spans="1:8" ht="42" customHeight="1">
      <c r="A43" s="14" t="s">
        <v>71</v>
      </c>
      <c r="B43" s="155" t="s">
        <v>72</v>
      </c>
      <c r="C43" s="156"/>
      <c r="D43" s="156"/>
      <c r="E43" s="156"/>
      <c r="F43" s="156"/>
      <c r="G43" s="156"/>
      <c r="H43" s="157"/>
    </row>
    <row r="44" spans="1:8" ht="42" customHeight="1">
      <c r="A44" s="14" t="s">
        <v>73</v>
      </c>
      <c r="B44" s="155" t="s">
        <v>74</v>
      </c>
      <c r="C44" s="156"/>
      <c r="D44" s="156"/>
      <c r="E44" s="156"/>
      <c r="F44" s="156"/>
      <c r="G44" s="156"/>
      <c r="H44" s="157"/>
    </row>
    <row r="45" spans="1:8" ht="42" customHeight="1">
      <c r="A45" s="14" t="s">
        <v>75</v>
      </c>
      <c r="B45" s="155" t="s">
        <v>76</v>
      </c>
      <c r="C45" s="156"/>
      <c r="D45" s="156"/>
      <c r="E45" s="156"/>
      <c r="F45" s="156"/>
      <c r="G45" s="156"/>
      <c r="H45" s="157"/>
    </row>
    <row r="46" spans="1:8" ht="86.1" customHeight="1">
      <c r="A46" s="16" t="s">
        <v>77</v>
      </c>
      <c r="B46" s="140" t="s">
        <v>78</v>
      </c>
      <c r="C46" s="140"/>
      <c r="D46" s="140"/>
      <c r="E46" s="140"/>
      <c r="F46" s="140"/>
      <c r="G46" s="140"/>
      <c r="H46" s="140"/>
    </row>
    <row r="47" spans="1:8" ht="39.75" customHeight="1">
      <c r="A47" s="16" t="s">
        <v>79</v>
      </c>
      <c r="B47" s="142" t="s">
        <v>80</v>
      </c>
      <c r="C47" s="143"/>
      <c r="D47" s="143"/>
      <c r="E47" s="143"/>
      <c r="F47" s="143"/>
      <c r="G47" s="143"/>
      <c r="H47" s="144"/>
    </row>
    <row r="48" spans="1:8" ht="31.5" customHeight="1">
      <c r="A48" s="16" t="s">
        <v>81</v>
      </c>
      <c r="B48" s="140" t="s">
        <v>82</v>
      </c>
      <c r="C48" s="140"/>
      <c r="D48" s="140"/>
      <c r="E48" s="140"/>
      <c r="F48" s="140"/>
      <c r="G48" s="140"/>
      <c r="H48" s="140"/>
    </row>
    <row r="49" spans="1:8" ht="45">
      <c r="A49" s="16" t="s">
        <v>83</v>
      </c>
      <c r="B49" s="140" t="s">
        <v>84</v>
      </c>
      <c r="C49" s="140"/>
      <c r="D49" s="140"/>
      <c r="E49" s="140"/>
      <c r="F49" s="140"/>
      <c r="G49" s="140"/>
      <c r="H49" s="140"/>
    </row>
    <row r="50" spans="1:8" ht="43.5" customHeight="1">
      <c r="A50" s="16" t="s">
        <v>85</v>
      </c>
      <c r="B50" s="140" t="s">
        <v>86</v>
      </c>
      <c r="C50" s="140"/>
      <c r="D50" s="140"/>
      <c r="E50" s="140"/>
      <c r="F50" s="140"/>
      <c r="G50" s="140"/>
      <c r="H50" s="140"/>
    </row>
    <row r="51" spans="1:8" ht="40.5" customHeight="1">
      <c r="A51" s="16" t="s">
        <v>87</v>
      </c>
      <c r="B51" s="140" t="s">
        <v>88</v>
      </c>
      <c r="C51" s="140"/>
      <c r="D51" s="140"/>
      <c r="E51" s="140"/>
      <c r="F51" s="140"/>
      <c r="G51" s="140"/>
      <c r="H51" s="140"/>
    </row>
    <row r="52" spans="1:8" ht="75.75" customHeight="1">
      <c r="A52" s="17" t="s">
        <v>89</v>
      </c>
      <c r="B52" s="141" t="s">
        <v>90</v>
      </c>
      <c r="C52" s="141"/>
      <c r="D52" s="141"/>
      <c r="E52" s="141"/>
      <c r="F52" s="141"/>
      <c r="G52" s="141"/>
      <c r="H52" s="141"/>
    </row>
    <row r="53" spans="1:8" ht="41.25" customHeight="1">
      <c r="A53" s="17" t="s">
        <v>91</v>
      </c>
      <c r="B53" s="141" t="s">
        <v>92</v>
      </c>
      <c r="C53" s="141"/>
      <c r="D53" s="141"/>
      <c r="E53" s="141"/>
      <c r="F53" s="141"/>
      <c r="G53" s="141"/>
      <c r="H53" s="141"/>
    </row>
    <row r="54" spans="1:8" ht="47.45" customHeight="1">
      <c r="A54" s="17" t="s">
        <v>93</v>
      </c>
      <c r="B54" s="141" t="s">
        <v>94</v>
      </c>
      <c r="C54" s="141"/>
      <c r="D54" s="141"/>
      <c r="E54" s="141"/>
      <c r="F54" s="141"/>
      <c r="G54" s="141"/>
      <c r="H54" s="141"/>
    </row>
    <row r="55" spans="1:8" ht="57.6" customHeight="1">
      <c r="A55" s="17" t="s">
        <v>95</v>
      </c>
      <c r="B55" s="141" t="s">
        <v>96</v>
      </c>
      <c r="C55" s="141"/>
      <c r="D55" s="141"/>
      <c r="E55" s="141"/>
      <c r="F55" s="141"/>
      <c r="G55" s="141"/>
      <c r="H55" s="141"/>
    </row>
    <row r="56" spans="1:8" ht="31.5" customHeight="1">
      <c r="A56" s="17" t="s">
        <v>97</v>
      </c>
      <c r="B56" s="141" t="s">
        <v>98</v>
      </c>
      <c r="C56" s="141"/>
      <c r="D56" s="141"/>
      <c r="E56" s="141"/>
      <c r="F56" s="141"/>
      <c r="G56" s="141"/>
      <c r="H56" s="141"/>
    </row>
    <row r="57" spans="1:8" ht="70.5" customHeight="1">
      <c r="A57" s="17" t="s">
        <v>99</v>
      </c>
      <c r="B57" s="141" t="s">
        <v>100</v>
      </c>
      <c r="C57" s="141"/>
      <c r="D57" s="141"/>
      <c r="E57" s="141"/>
      <c r="F57" s="141"/>
      <c r="G57" s="141"/>
      <c r="H57" s="141"/>
    </row>
    <row r="58" spans="1:8" ht="33.75" customHeight="1">
      <c r="A58" s="147"/>
      <c r="B58" s="147"/>
      <c r="C58" s="147"/>
      <c r="D58" s="147"/>
      <c r="E58" s="147"/>
      <c r="F58" s="147"/>
      <c r="G58" s="147"/>
      <c r="H58" s="148"/>
    </row>
    <row r="59" spans="1:8" ht="32.25" customHeight="1">
      <c r="A59" s="150" t="s">
        <v>101</v>
      </c>
      <c r="B59" s="150"/>
      <c r="C59" s="150"/>
      <c r="D59" s="150"/>
      <c r="E59" s="150"/>
      <c r="F59" s="150"/>
      <c r="G59" s="150"/>
      <c r="H59" s="150"/>
    </row>
    <row r="60" spans="1:8" ht="34.5" customHeight="1">
      <c r="A60" s="14" t="s">
        <v>102</v>
      </c>
      <c r="B60" s="145" t="s">
        <v>103</v>
      </c>
      <c r="C60" s="145"/>
      <c r="D60" s="145"/>
      <c r="E60" s="145"/>
      <c r="F60" s="145"/>
      <c r="G60" s="145"/>
      <c r="H60" s="145"/>
    </row>
    <row r="61" spans="1:8" ht="60" customHeight="1">
      <c r="A61" s="14" t="s">
        <v>104</v>
      </c>
      <c r="B61" s="154" t="s">
        <v>105</v>
      </c>
      <c r="C61" s="154"/>
      <c r="D61" s="154"/>
      <c r="E61" s="154"/>
      <c r="F61" s="154"/>
      <c r="G61" s="154"/>
      <c r="H61" s="154"/>
    </row>
    <row r="62" spans="1:8" ht="41.25" customHeight="1">
      <c r="A62" s="14" t="s">
        <v>106</v>
      </c>
      <c r="B62" s="151" t="s">
        <v>107</v>
      </c>
      <c r="C62" s="152"/>
      <c r="D62" s="152"/>
      <c r="E62" s="152"/>
      <c r="F62" s="152"/>
      <c r="G62" s="152"/>
      <c r="H62" s="153"/>
    </row>
    <row r="63" spans="1:8" ht="42" customHeight="1">
      <c r="A63" s="14" t="s">
        <v>108</v>
      </c>
      <c r="B63" s="139" t="s">
        <v>109</v>
      </c>
      <c r="C63" s="139"/>
      <c r="D63" s="139"/>
      <c r="E63" s="139"/>
      <c r="F63" s="139"/>
      <c r="G63" s="139"/>
      <c r="H63" s="139"/>
    </row>
    <row r="64" spans="1:8" ht="31.5" customHeight="1">
      <c r="A64" s="14" t="s">
        <v>110</v>
      </c>
      <c r="B64" s="145" t="s">
        <v>111</v>
      </c>
      <c r="C64" s="145"/>
      <c r="D64" s="145"/>
      <c r="E64" s="145"/>
      <c r="F64" s="145"/>
      <c r="G64" s="145"/>
      <c r="H64" s="145"/>
    </row>
    <row r="65" spans="1:8" ht="45.75" customHeight="1">
      <c r="A65" s="14" t="s">
        <v>112</v>
      </c>
      <c r="B65" s="145" t="s">
        <v>113</v>
      </c>
      <c r="C65" s="145"/>
      <c r="D65" s="145"/>
      <c r="E65" s="145"/>
      <c r="F65" s="145"/>
      <c r="G65" s="145"/>
      <c r="H65" s="145"/>
    </row>
    <row r="66" spans="1:8" ht="30.75" customHeight="1">
      <c r="A66" s="149"/>
      <c r="B66" s="149"/>
      <c r="C66" s="149"/>
      <c r="D66" s="149"/>
      <c r="E66" s="149"/>
      <c r="F66" s="149"/>
      <c r="G66" s="149"/>
      <c r="H66" s="149"/>
    </row>
    <row r="67" spans="1:8" ht="34.5" customHeight="1">
      <c r="A67" s="150" t="s">
        <v>114</v>
      </c>
      <c r="B67" s="150"/>
      <c r="C67" s="150"/>
      <c r="D67" s="150"/>
      <c r="E67" s="150"/>
      <c r="F67" s="150"/>
      <c r="G67" s="150"/>
      <c r="H67" s="150"/>
    </row>
    <row r="68" spans="1:8" ht="39.75" customHeight="1">
      <c r="A68" s="17" t="s">
        <v>115</v>
      </c>
      <c r="B68" s="145" t="s">
        <v>116</v>
      </c>
      <c r="C68" s="145"/>
      <c r="D68" s="145"/>
      <c r="E68" s="145"/>
      <c r="F68" s="145"/>
      <c r="G68" s="145"/>
      <c r="H68" s="145"/>
    </row>
    <row r="69" spans="1:8" ht="39.75" customHeight="1">
      <c r="A69" s="17" t="s">
        <v>117</v>
      </c>
      <c r="B69" s="145" t="s">
        <v>118</v>
      </c>
      <c r="C69" s="145"/>
      <c r="D69" s="145"/>
      <c r="E69" s="145"/>
      <c r="F69" s="145"/>
      <c r="G69" s="145"/>
      <c r="H69" s="145"/>
    </row>
    <row r="70" spans="1:8" ht="42" customHeight="1">
      <c r="A70" s="17" t="s">
        <v>119</v>
      </c>
      <c r="B70" s="141" t="s">
        <v>120</v>
      </c>
      <c r="C70" s="141"/>
      <c r="D70" s="141"/>
      <c r="E70" s="141"/>
      <c r="F70" s="141"/>
      <c r="G70" s="141"/>
      <c r="H70" s="141"/>
    </row>
    <row r="71" spans="1:8" ht="33.75" customHeight="1">
      <c r="A71" s="17" t="s">
        <v>121</v>
      </c>
      <c r="B71" s="145" t="s">
        <v>122</v>
      </c>
      <c r="C71" s="145"/>
      <c r="D71" s="145"/>
      <c r="E71" s="145"/>
      <c r="F71" s="145"/>
      <c r="G71" s="145"/>
      <c r="H71" s="145"/>
    </row>
    <row r="72" spans="1:8" ht="33" customHeight="1">
      <c r="A72" s="17" t="s">
        <v>123</v>
      </c>
      <c r="B72" s="145" t="s">
        <v>124</v>
      </c>
      <c r="C72" s="145"/>
      <c r="D72" s="145"/>
      <c r="E72" s="145"/>
      <c r="F72" s="145"/>
      <c r="G72" s="145"/>
      <c r="H72" s="145"/>
    </row>
    <row r="73" spans="1:8" ht="33.75" customHeight="1">
      <c r="A73" s="146"/>
      <c r="B73" s="146"/>
      <c r="C73" s="146"/>
      <c r="D73" s="146"/>
      <c r="E73" s="146"/>
      <c r="F73" s="146"/>
      <c r="G73" s="146"/>
      <c r="H73" s="146"/>
    </row>
    <row r="74" spans="1:8" ht="54.75" customHeight="1"/>
    <row r="76" spans="1:8" ht="134.44999999999999" customHeight="1"/>
    <row r="77" spans="1:8" ht="64.5" customHeight="1"/>
    <row r="78" spans="1:8" ht="49.5" customHeight="1"/>
    <row r="87" ht="40.5" customHeight="1"/>
  </sheetData>
  <mergeCells count="72">
    <mergeCell ref="B9:H9"/>
    <mergeCell ref="B43:H43"/>
    <mergeCell ref="B44:H44"/>
    <mergeCell ref="B45:H45"/>
    <mergeCell ref="A59:H59"/>
    <mergeCell ref="B15:H15"/>
    <mergeCell ref="B10:H10"/>
    <mergeCell ref="B11:H11"/>
    <mergeCell ref="B12:H12"/>
    <mergeCell ref="B13:H13"/>
    <mergeCell ref="B25:H25"/>
    <mergeCell ref="B18:H18"/>
    <mergeCell ref="A21:H21"/>
    <mergeCell ref="B26:H26"/>
    <mergeCell ref="B14:H14"/>
    <mergeCell ref="B56:H56"/>
    <mergeCell ref="B28:H28"/>
    <mergeCell ref="B32:H32"/>
    <mergeCell ref="A39:H39"/>
    <mergeCell ref="B40:H40"/>
    <mergeCell ref="B41:H41"/>
    <mergeCell ref="B29:H29"/>
    <mergeCell ref="B30:H30"/>
    <mergeCell ref="B31:H31"/>
    <mergeCell ref="B33:H33"/>
    <mergeCell ref="A34:H34"/>
    <mergeCell ref="B36:H36"/>
    <mergeCell ref="B37:H37"/>
    <mergeCell ref="A35:H35"/>
    <mergeCell ref="B71:H71"/>
    <mergeCell ref="B72:H72"/>
    <mergeCell ref="A73:H73"/>
    <mergeCell ref="B70:H70"/>
    <mergeCell ref="B48:H48"/>
    <mergeCell ref="A58:H58"/>
    <mergeCell ref="A66:H66"/>
    <mergeCell ref="A67:H67"/>
    <mergeCell ref="B62:H62"/>
    <mergeCell ref="B63:H63"/>
    <mergeCell ref="B64:H64"/>
    <mergeCell ref="B65:H65"/>
    <mergeCell ref="B60:H60"/>
    <mergeCell ref="B61:H61"/>
    <mergeCell ref="B57:H57"/>
    <mergeCell ref="B49:H49"/>
    <mergeCell ref="B69:H69"/>
    <mergeCell ref="B68:H68"/>
    <mergeCell ref="B52:H52"/>
    <mergeCell ref="B53:H53"/>
    <mergeCell ref="B54:H54"/>
    <mergeCell ref="B42:H42"/>
    <mergeCell ref="B46:H46"/>
    <mergeCell ref="B50:H50"/>
    <mergeCell ref="B51:H51"/>
    <mergeCell ref="B55:H55"/>
    <mergeCell ref="B47:H47"/>
    <mergeCell ref="B27:H27"/>
    <mergeCell ref="A19:H19"/>
    <mergeCell ref="B16:H16"/>
    <mergeCell ref="B17:H17"/>
    <mergeCell ref="A20:H20"/>
    <mergeCell ref="B23:H23"/>
    <mergeCell ref="B24:H24"/>
    <mergeCell ref="B22:H22"/>
    <mergeCell ref="B8:H8"/>
    <mergeCell ref="A1:H1"/>
    <mergeCell ref="B5:H5"/>
    <mergeCell ref="B6:H6"/>
    <mergeCell ref="B7:H7"/>
    <mergeCell ref="A2:H2"/>
    <mergeCell ref="B3:H3"/>
    <mergeCell ref="B4:H4"/>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43"/>
  <sheetViews>
    <sheetView topLeftCell="J8" zoomScale="70" zoomScaleNormal="70" workbookViewId="0">
      <pane ySplit="1" topLeftCell="A42" activePane="bottomLeft" state="frozen"/>
      <selection pane="bottomLeft" activeCell="AF43" sqref="AF43"/>
      <selection activeCell="A8" sqref="A8"/>
    </sheetView>
  </sheetViews>
  <sheetFormatPr defaultColWidth="11.28515625" defaultRowHeight="18.75"/>
  <cols>
    <col min="1" max="1" width="26.28515625" style="1" customWidth="1"/>
    <col min="2" max="2" width="54.28515625" style="1" customWidth="1"/>
    <col min="3" max="3" width="20.28515625" style="1" customWidth="1"/>
    <col min="4" max="4" width="19.140625" style="1" customWidth="1"/>
    <col min="5" max="5" width="20.28515625" style="1" customWidth="1"/>
    <col min="6" max="6" width="19.85546875" style="20" customWidth="1"/>
    <col min="7" max="7" width="19.28515625" style="1" customWidth="1"/>
    <col min="8" max="8" width="27.140625" style="1" customWidth="1"/>
    <col min="9" max="9" width="27.7109375" style="1" customWidth="1"/>
    <col min="10" max="10" width="21" style="1" customWidth="1"/>
    <col min="11" max="11" width="35.140625" style="4" customWidth="1"/>
    <col min="12" max="12" width="31.140625" style="4" hidden="1" customWidth="1"/>
    <col min="13" max="13" width="26.85546875" style="4" hidden="1" customWidth="1"/>
    <col min="14" max="14" width="40.7109375" style="4" hidden="1" customWidth="1"/>
    <col min="15" max="15" width="24.7109375" style="5" hidden="1" customWidth="1"/>
    <col min="16" max="17" width="27.28515625" style="5" hidden="1" customWidth="1"/>
    <col min="18" max="18" width="27.28515625" style="4" hidden="1" customWidth="1"/>
    <col min="19" max="24" width="27.28515625" style="5" hidden="1" customWidth="1"/>
    <col min="25" max="25" width="27.28515625" style="5" customWidth="1"/>
    <col min="26" max="26" width="24.28515625" style="1" customWidth="1"/>
    <col min="27" max="27" width="30.140625" style="1" hidden="1" customWidth="1"/>
    <col min="28" max="28" width="30.140625" style="4" hidden="1" customWidth="1"/>
    <col min="29" max="29" width="27.28515625" style="1" hidden="1" customWidth="1"/>
    <col min="30" max="30" width="21.28515625" style="1" hidden="1" customWidth="1"/>
    <col min="31" max="31" width="21.140625" style="1" customWidth="1"/>
    <col min="32" max="32" width="25.5703125" style="1" customWidth="1"/>
    <col min="33" max="16384" width="11.28515625" style="1"/>
  </cols>
  <sheetData>
    <row r="1" spans="1:32" s="36" customFormat="1" ht="18" hidden="1" customHeight="1">
      <c r="A1" s="158"/>
      <c r="B1" s="158"/>
      <c r="C1" s="159" t="s">
        <v>125</v>
      </c>
      <c r="D1" s="160"/>
      <c r="E1" s="160"/>
      <c r="F1" s="160"/>
      <c r="G1" s="160"/>
      <c r="H1" s="160"/>
      <c r="I1" s="160"/>
      <c r="J1" s="160"/>
      <c r="K1" s="160"/>
      <c r="L1" s="160"/>
      <c r="M1" s="160"/>
      <c r="N1" s="160"/>
      <c r="O1" s="160"/>
      <c r="P1" s="160"/>
      <c r="Q1" s="161"/>
      <c r="R1" s="160"/>
      <c r="S1" s="160"/>
      <c r="T1" s="160"/>
      <c r="U1" s="160"/>
      <c r="V1" s="160"/>
      <c r="W1" s="160"/>
      <c r="X1" s="160"/>
      <c r="Y1" s="160"/>
      <c r="Z1" s="160"/>
      <c r="AA1" s="160"/>
      <c r="AB1" s="160"/>
      <c r="AC1" s="26" t="s">
        <v>126</v>
      </c>
    </row>
    <row r="2" spans="1:32" s="36" customFormat="1" ht="18" hidden="1" customHeight="1">
      <c r="A2" s="158"/>
      <c r="B2" s="158"/>
      <c r="C2" s="159" t="s">
        <v>127</v>
      </c>
      <c r="D2" s="160"/>
      <c r="E2" s="160"/>
      <c r="F2" s="160"/>
      <c r="G2" s="160"/>
      <c r="H2" s="160"/>
      <c r="I2" s="160"/>
      <c r="J2" s="160"/>
      <c r="K2" s="160"/>
      <c r="L2" s="160"/>
      <c r="M2" s="160"/>
      <c r="N2" s="160"/>
      <c r="O2" s="160"/>
      <c r="P2" s="160"/>
      <c r="Q2" s="161"/>
      <c r="R2" s="160"/>
      <c r="S2" s="160"/>
      <c r="T2" s="160"/>
      <c r="U2" s="160"/>
      <c r="V2" s="160"/>
      <c r="W2" s="160"/>
      <c r="X2" s="160"/>
      <c r="Y2" s="160"/>
      <c r="Z2" s="160"/>
      <c r="AA2" s="160"/>
      <c r="AB2" s="160"/>
      <c r="AC2" s="26" t="s">
        <v>128</v>
      </c>
    </row>
    <row r="3" spans="1:32" s="36" customFormat="1" ht="18" hidden="1" customHeight="1">
      <c r="A3" s="158"/>
      <c r="B3" s="158"/>
      <c r="C3" s="159" t="s">
        <v>129</v>
      </c>
      <c r="D3" s="160"/>
      <c r="E3" s="160"/>
      <c r="F3" s="160"/>
      <c r="G3" s="160"/>
      <c r="H3" s="160"/>
      <c r="I3" s="160"/>
      <c r="J3" s="160"/>
      <c r="K3" s="160"/>
      <c r="L3" s="160"/>
      <c r="M3" s="160"/>
      <c r="N3" s="160"/>
      <c r="O3" s="160"/>
      <c r="P3" s="160"/>
      <c r="Q3" s="161"/>
      <c r="R3" s="160"/>
      <c r="S3" s="160"/>
      <c r="T3" s="160"/>
      <c r="U3" s="160"/>
      <c r="V3" s="160"/>
      <c r="W3" s="160"/>
      <c r="X3" s="160"/>
      <c r="Y3" s="160"/>
      <c r="Z3" s="160"/>
      <c r="AA3" s="160"/>
      <c r="AB3" s="160"/>
      <c r="AC3" s="26" t="s">
        <v>130</v>
      </c>
    </row>
    <row r="4" spans="1:32" s="36" customFormat="1" ht="18" hidden="1" customHeight="1">
      <c r="A4" s="158"/>
      <c r="B4" s="158"/>
      <c r="C4" s="159" t="s">
        <v>131</v>
      </c>
      <c r="D4" s="160"/>
      <c r="E4" s="160"/>
      <c r="F4" s="160"/>
      <c r="G4" s="160"/>
      <c r="H4" s="160"/>
      <c r="I4" s="160"/>
      <c r="J4" s="160"/>
      <c r="K4" s="160"/>
      <c r="L4" s="160"/>
      <c r="M4" s="160"/>
      <c r="N4" s="160"/>
      <c r="O4" s="160"/>
      <c r="P4" s="160"/>
      <c r="Q4" s="161"/>
      <c r="R4" s="160"/>
      <c r="S4" s="160"/>
      <c r="T4" s="160"/>
      <c r="U4" s="160"/>
      <c r="V4" s="160"/>
      <c r="W4" s="160"/>
      <c r="X4" s="160"/>
      <c r="Y4" s="160"/>
      <c r="Z4" s="160"/>
      <c r="AA4" s="160"/>
      <c r="AB4" s="160"/>
      <c r="AC4" s="26" t="s">
        <v>132</v>
      </c>
    </row>
    <row r="5" spans="1:32" hidden="1">
      <c r="A5" s="162" t="s">
        <v>133</v>
      </c>
      <c r="B5" s="162"/>
      <c r="C5" s="207" t="s">
        <v>134</v>
      </c>
      <c r="D5" s="167"/>
      <c r="E5" s="167"/>
      <c r="F5" s="167"/>
      <c r="G5" s="167"/>
      <c r="H5" s="167"/>
      <c r="I5" s="167"/>
      <c r="J5" s="167"/>
      <c r="K5" s="167"/>
      <c r="L5" s="167"/>
      <c r="M5" s="167"/>
      <c r="N5" s="167"/>
      <c r="O5" s="167"/>
      <c r="P5" s="167"/>
      <c r="Q5" s="166"/>
      <c r="R5" s="167"/>
      <c r="S5" s="167"/>
      <c r="T5" s="167"/>
      <c r="U5" s="167"/>
      <c r="V5" s="167"/>
      <c r="W5" s="167"/>
      <c r="X5" s="167"/>
      <c r="Y5" s="167"/>
      <c r="Z5" s="167"/>
      <c r="AA5" s="167"/>
      <c r="AB5" s="167"/>
    </row>
    <row r="6" spans="1:32" ht="18" hidden="1">
      <c r="A6" s="163" t="s">
        <v>135</v>
      </c>
      <c r="B6" s="164"/>
      <c r="C6" s="164"/>
      <c r="D6" s="164"/>
      <c r="E6" s="164"/>
      <c r="F6" s="164"/>
      <c r="G6" s="164"/>
      <c r="H6" s="164"/>
      <c r="I6" s="164"/>
      <c r="J6" s="164"/>
      <c r="K6" s="164"/>
      <c r="L6" s="164"/>
      <c r="M6" s="164"/>
      <c r="N6" s="164"/>
      <c r="O6" s="164"/>
      <c r="P6" s="164"/>
      <c r="Q6" s="165"/>
      <c r="R6" s="164"/>
      <c r="S6" s="164"/>
      <c r="T6" s="164"/>
      <c r="U6" s="164"/>
      <c r="V6" s="164"/>
      <c r="W6" s="164"/>
      <c r="X6" s="164"/>
      <c r="Y6" s="164"/>
      <c r="Z6" s="164"/>
      <c r="AA6" s="164"/>
      <c r="AB6" s="164"/>
    </row>
    <row r="7" spans="1:32" ht="15" hidden="1">
      <c r="A7" s="120" t="s">
        <v>136</v>
      </c>
      <c r="B7" s="120"/>
      <c r="C7" s="120"/>
      <c r="D7" s="120"/>
      <c r="E7" s="120"/>
      <c r="F7" s="120"/>
      <c r="G7" s="120"/>
      <c r="H7" s="120"/>
      <c r="I7" s="120"/>
      <c r="J7" s="120"/>
      <c r="K7" s="120"/>
      <c r="L7" s="120"/>
      <c r="M7" s="120"/>
      <c r="N7" s="120"/>
      <c r="O7" s="120"/>
      <c r="P7" s="120" t="s">
        <v>137</v>
      </c>
      <c r="Q7" s="120"/>
      <c r="R7" s="120"/>
      <c r="S7" s="120"/>
      <c r="T7" s="120" t="s">
        <v>138</v>
      </c>
      <c r="U7" s="120"/>
      <c r="V7" s="120"/>
      <c r="W7" s="120"/>
      <c r="X7" s="120"/>
      <c r="Y7" s="120" t="s">
        <v>139</v>
      </c>
      <c r="Z7" s="120"/>
      <c r="AA7" s="120"/>
      <c r="AB7" s="120"/>
    </row>
    <row r="8" spans="1:32" s="3" customFormat="1" ht="64.5" customHeight="1">
      <c r="A8" s="2" t="s">
        <v>2</v>
      </c>
      <c r="B8" s="2" t="s">
        <v>4</v>
      </c>
      <c r="C8" s="2" t="s">
        <v>140</v>
      </c>
      <c r="D8" s="2" t="s">
        <v>141</v>
      </c>
      <c r="E8" s="2" t="s">
        <v>142</v>
      </c>
      <c r="F8" s="2" t="s">
        <v>143</v>
      </c>
      <c r="G8" s="2" t="s">
        <v>14</v>
      </c>
      <c r="H8" s="2" t="s">
        <v>16</v>
      </c>
      <c r="I8" s="2" t="s">
        <v>18</v>
      </c>
      <c r="J8" s="19" t="s">
        <v>144</v>
      </c>
      <c r="K8" s="2" t="s">
        <v>145</v>
      </c>
      <c r="L8" s="2" t="s">
        <v>146</v>
      </c>
      <c r="M8" s="2" t="s">
        <v>147</v>
      </c>
      <c r="N8" s="2" t="s">
        <v>28</v>
      </c>
      <c r="O8" s="2" t="s">
        <v>30</v>
      </c>
      <c r="P8" s="2" t="s">
        <v>148</v>
      </c>
      <c r="Q8" s="2" t="s">
        <v>149</v>
      </c>
      <c r="R8" s="2" t="s">
        <v>150</v>
      </c>
      <c r="S8" s="2" t="s">
        <v>151</v>
      </c>
      <c r="T8" s="2" t="s">
        <v>152</v>
      </c>
      <c r="U8" s="2" t="s">
        <v>153</v>
      </c>
      <c r="V8" s="2" t="s">
        <v>154</v>
      </c>
      <c r="W8" s="2" t="s">
        <v>155</v>
      </c>
      <c r="X8" s="2" t="s">
        <v>156</v>
      </c>
      <c r="Y8" s="2" t="s">
        <v>157</v>
      </c>
      <c r="Z8" s="2" t="s">
        <v>158</v>
      </c>
      <c r="AA8" s="2" t="s">
        <v>159</v>
      </c>
      <c r="AB8" s="2" t="s">
        <v>160</v>
      </c>
      <c r="AC8" s="2" t="s">
        <v>161</v>
      </c>
      <c r="AD8" s="2" t="s">
        <v>162</v>
      </c>
      <c r="AE8" s="2" t="s">
        <v>163</v>
      </c>
      <c r="AF8" s="2" t="s">
        <v>164</v>
      </c>
    </row>
    <row r="9" spans="1:32" ht="174" customHeight="1">
      <c r="A9" s="37" t="s">
        <v>165</v>
      </c>
      <c r="B9" s="37" t="s">
        <v>166</v>
      </c>
      <c r="C9" s="37" t="s">
        <v>167</v>
      </c>
      <c r="D9" s="37" t="s">
        <v>168</v>
      </c>
      <c r="E9" s="37" t="s">
        <v>169</v>
      </c>
      <c r="F9" s="37" t="s">
        <v>170</v>
      </c>
      <c r="G9" s="37" t="s">
        <v>171</v>
      </c>
      <c r="H9" s="37" t="s">
        <v>172</v>
      </c>
      <c r="I9" s="37" t="s">
        <v>173</v>
      </c>
      <c r="J9" s="37">
        <v>0</v>
      </c>
      <c r="K9" s="37" t="s">
        <v>174</v>
      </c>
      <c r="L9" s="38">
        <v>0.5</v>
      </c>
      <c r="M9" s="37" t="s">
        <v>175</v>
      </c>
      <c r="N9" s="37" t="s">
        <v>176</v>
      </c>
      <c r="O9" s="37">
        <v>4</v>
      </c>
      <c r="P9" s="39" t="s">
        <v>177</v>
      </c>
      <c r="Q9" s="37">
        <v>2</v>
      </c>
      <c r="R9" s="37">
        <v>1</v>
      </c>
      <c r="S9" s="37">
        <v>1</v>
      </c>
      <c r="T9" s="39" t="s">
        <v>177</v>
      </c>
      <c r="U9" s="51">
        <v>2</v>
      </c>
      <c r="V9" s="54">
        <f>Y9+Z9+AA9+AB9</f>
        <v>1</v>
      </c>
      <c r="W9" s="51"/>
      <c r="X9" s="51">
        <f>W9+V9+U9+IF(T9="No Programada",0,T9)</f>
        <v>3</v>
      </c>
      <c r="Y9" s="39">
        <v>0</v>
      </c>
      <c r="Z9" s="103">
        <v>1</v>
      </c>
      <c r="AA9" s="39"/>
      <c r="AB9" s="51"/>
      <c r="AC9" s="57">
        <f>(Y9+Z9+AA9+AB9)/R9*L9</f>
        <v>0.5</v>
      </c>
      <c r="AD9" s="41">
        <f>(Y9+Z9+AA9+AB9+X9)/O9*L9</f>
        <v>0.5</v>
      </c>
      <c r="AE9" s="57">
        <f>Y9+Z9+AA9+AB9/R9</f>
        <v>1</v>
      </c>
      <c r="AF9" s="57">
        <f>(Y9+Z9+AA9+AB9+X9)/O9</f>
        <v>1</v>
      </c>
    </row>
    <row r="10" spans="1:32" ht="174" customHeight="1">
      <c r="A10" s="37" t="s">
        <v>165</v>
      </c>
      <c r="B10" s="37" t="s">
        <v>166</v>
      </c>
      <c r="C10" s="37" t="s">
        <v>167</v>
      </c>
      <c r="D10" s="37" t="s">
        <v>168</v>
      </c>
      <c r="E10" s="37" t="s">
        <v>169</v>
      </c>
      <c r="F10" s="37" t="s">
        <v>170</v>
      </c>
      <c r="G10" s="37" t="s">
        <v>171</v>
      </c>
      <c r="H10" s="37" t="s">
        <v>178</v>
      </c>
      <c r="I10" s="37" t="s">
        <v>173</v>
      </c>
      <c r="J10" s="37">
        <v>4</v>
      </c>
      <c r="K10" s="37" t="s">
        <v>179</v>
      </c>
      <c r="L10" s="38">
        <v>0.15</v>
      </c>
      <c r="M10" s="37" t="s">
        <v>175</v>
      </c>
      <c r="N10" s="37" t="s">
        <v>180</v>
      </c>
      <c r="O10" s="37">
        <v>6</v>
      </c>
      <c r="P10" s="39" t="s">
        <v>177</v>
      </c>
      <c r="Q10" s="37">
        <v>2</v>
      </c>
      <c r="R10" s="37">
        <v>2</v>
      </c>
      <c r="S10" s="37">
        <v>2</v>
      </c>
      <c r="T10" s="39" t="s">
        <v>177</v>
      </c>
      <c r="U10" s="51">
        <v>2</v>
      </c>
      <c r="V10" s="54">
        <f t="shared" ref="V10:V41" si="0">Y10+Z10+AA10+AB10</f>
        <v>0</v>
      </c>
      <c r="W10" s="51"/>
      <c r="X10" s="51">
        <f t="shared" ref="X10:X39" si="1">W10+V10+U10+IF(T10="No Programada",0,T10)</f>
        <v>2</v>
      </c>
      <c r="Y10" s="39">
        <v>0</v>
      </c>
      <c r="Z10" s="104">
        <v>0</v>
      </c>
      <c r="AA10" s="39"/>
      <c r="AB10" s="51"/>
      <c r="AC10" s="57">
        <f t="shared" ref="AC10:AC39" si="2">(Y10+Z10+AA10+AB10)/R10*L10</f>
        <v>0</v>
      </c>
      <c r="AD10" s="41">
        <f t="shared" ref="AD10:AD39" si="3">(Y10+Z10+AA10+AB10+X10)/O10*L10</f>
        <v>4.9999999999999996E-2</v>
      </c>
      <c r="AE10" s="57">
        <f t="shared" ref="AE10:AE39" si="4">Y10+Z10+AA10+AB10/R10</f>
        <v>0</v>
      </c>
      <c r="AF10" s="57">
        <f t="shared" ref="AF10:AF39" si="5">(Y10+Z10+AA10+AB10+X10)/O10</f>
        <v>0.33333333333333331</v>
      </c>
    </row>
    <row r="11" spans="1:32" ht="174" customHeight="1">
      <c r="A11" s="37" t="s">
        <v>165</v>
      </c>
      <c r="B11" s="37" t="s">
        <v>166</v>
      </c>
      <c r="C11" s="37" t="s">
        <v>167</v>
      </c>
      <c r="D11" s="37" t="s">
        <v>168</v>
      </c>
      <c r="E11" s="37" t="s">
        <v>169</v>
      </c>
      <c r="F11" s="37" t="s">
        <v>170</v>
      </c>
      <c r="G11" s="37" t="s">
        <v>171</v>
      </c>
      <c r="H11" s="37" t="s">
        <v>181</v>
      </c>
      <c r="I11" s="37" t="s">
        <v>173</v>
      </c>
      <c r="J11" s="37">
        <v>61</v>
      </c>
      <c r="K11" s="37" t="s">
        <v>182</v>
      </c>
      <c r="L11" s="38">
        <v>0.1</v>
      </c>
      <c r="M11" s="37" t="s">
        <v>175</v>
      </c>
      <c r="N11" s="37" t="s">
        <v>183</v>
      </c>
      <c r="O11" s="37">
        <v>360</v>
      </c>
      <c r="P11" s="39" t="s">
        <v>177</v>
      </c>
      <c r="Q11" s="37">
        <v>130</v>
      </c>
      <c r="R11" s="37">
        <v>115</v>
      </c>
      <c r="S11" s="37">
        <v>115</v>
      </c>
      <c r="T11" s="39" t="s">
        <v>177</v>
      </c>
      <c r="U11" s="51">
        <v>130</v>
      </c>
      <c r="V11" s="54">
        <f t="shared" si="0"/>
        <v>0</v>
      </c>
      <c r="W11" s="51"/>
      <c r="X11" s="51">
        <f t="shared" si="1"/>
        <v>130</v>
      </c>
      <c r="Y11" s="39">
        <v>0</v>
      </c>
      <c r="Z11" s="104">
        <v>0</v>
      </c>
      <c r="AA11" s="39"/>
      <c r="AB11" s="51"/>
      <c r="AC11" s="57">
        <f t="shared" si="2"/>
        <v>0</v>
      </c>
      <c r="AD11" s="41">
        <f t="shared" si="3"/>
        <v>3.6111111111111115E-2</v>
      </c>
      <c r="AE11" s="57">
        <f t="shared" si="4"/>
        <v>0</v>
      </c>
      <c r="AF11" s="57">
        <f t="shared" si="5"/>
        <v>0.3611111111111111</v>
      </c>
    </row>
    <row r="12" spans="1:32" ht="174" customHeight="1">
      <c r="A12" s="37" t="s">
        <v>184</v>
      </c>
      <c r="B12" s="37" t="s">
        <v>166</v>
      </c>
      <c r="C12" s="37" t="s">
        <v>167</v>
      </c>
      <c r="D12" s="37" t="s">
        <v>168</v>
      </c>
      <c r="E12" s="37" t="s">
        <v>169</v>
      </c>
      <c r="F12" s="37" t="s">
        <v>170</v>
      </c>
      <c r="G12" s="37" t="s">
        <v>171</v>
      </c>
      <c r="H12" s="37" t="s">
        <v>185</v>
      </c>
      <c r="I12" s="37" t="s">
        <v>173</v>
      </c>
      <c r="J12" s="37">
        <v>160</v>
      </c>
      <c r="K12" s="37" t="s">
        <v>186</v>
      </c>
      <c r="L12" s="38">
        <v>0.25</v>
      </c>
      <c r="M12" s="37" t="s">
        <v>175</v>
      </c>
      <c r="N12" s="37" t="s">
        <v>187</v>
      </c>
      <c r="O12" s="37">
        <v>320</v>
      </c>
      <c r="P12" s="39" t="s">
        <v>177</v>
      </c>
      <c r="Q12" s="52">
        <v>132</v>
      </c>
      <c r="R12" s="52">
        <v>94</v>
      </c>
      <c r="S12" s="52">
        <v>94</v>
      </c>
      <c r="T12" s="39" t="s">
        <v>177</v>
      </c>
      <c r="U12" s="51">
        <v>132</v>
      </c>
      <c r="V12" s="54">
        <f t="shared" si="0"/>
        <v>99</v>
      </c>
      <c r="W12" s="51"/>
      <c r="X12" s="51">
        <f t="shared" si="1"/>
        <v>231</v>
      </c>
      <c r="Y12" s="39">
        <v>0</v>
      </c>
      <c r="Z12" s="104">
        <v>99</v>
      </c>
      <c r="AA12" s="39"/>
      <c r="AB12" s="51"/>
      <c r="AC12" s="57">
        <f t="shared" si="2"/>
        <v>0.26329787234042551</v>
      </c>
      <c r="AD12" s="41">
        <f t="shared" si="3"/>
        <v>0.2578125</v>
      </c>
      <c r="AE12" s="118">
        <v>1</v>
      </c>
      <c r="AF12" s="118">
        <v>1</v>
      </c>
    </row>
    <row r="13" spans="1:32" ht="174" customHeight="1">
      <c r="A13" s="37"/>
      <c r="B13" s="37"/>
      <c r="C13" s="37"/>
      <c r="D13" s="37"/>
      <c r="E13" s="37"/>
      <c r="F13" s="124" t="s">
        <v>188</v>
      </c>
      <c r="G13" s="125"/>
      <c r="H13" s="125"/>
      <c r="I13" s="125"/>
      <c r="J13" s="125"/>
      <c r="K13" s="125"/>
      <c r="L13" s="125"/>
      <c r="M13" s="125"/>
      <c r="N13" s="125"/>
      <c r="O13" s="125"/>
      <c r="P13" s="125"/>
      <c r="Q13" s="125"/>
      <c r="R13" s="125"/>
      <c r="S13" s="125"/>
      <c r="T13" s="125"/>
      <c r="U13" s="125"/>
      <c r="V13" s="125"/>
      <c r="W13" s="125"/>
      <c r="X13" s="125"/>
      <c r="Y13" s="125"/>
      <c r="Z13" s="125"/>
      <c r="AA13" s="125"/>
      <c r="AB13" s="126"/>
      <c r="AC13" s="58">
        <f>SUM(AC9:AC12)</f>
        <v>0.76329787234042556</v>
      </c>
      <c r="AD13" s="58">
        <f>SUM(AD9:AD12)</f>
        <v>0.84392361111111114</v>
      </c>
      <c r="AE13" s="58">
        <f>AVERAGE(AE9:AE12)</f>
        <v>0.5</v>
      </c>
      <c r="AF13" s="98">
        <f>AVERAGE(AF9:AF12)</f>
        <v>0.67361111111111116</v>
      </c>
    </row>
    <row r="14" spans="1:32" ht="174" customHeight="1">
      <c r="A14" s="37" t="s">
        <v>184</v>
      </c>
      <c r="B14" s="37" t="s">
        <v>166</v>
      </c>
      <c r="C14" s="37" t="s">
        <v>167</v>
      </c>
      <c r="D14" s="37" t="s">
        <v>168</v>
      </c>
      <c r="E14" s="37" t="s">
        <v>169</v>
      </c>
      <c r="F14" s="37" t="s">
        <v>189</v>
      </c>
      <c r="G14" s="37" t="s">
        <v>190</v>
      </c>
      <c r="H14" s="37" t="s">
        <v>191</v>
      </c>
      <c r="I14" s="37" t="s">
        <v>173</v>
      </c>
      <c r="J14" s="37">
        <v>4116</v>
      </c>
      <c r="K14" s="37" t="s">
        <v>192</v>
      </c>
      <c r="L14" s="41">
        <v>0.2</v>
      </c>
      <c r="M14" s="37" t="s">
        <v>175</v>
      </c>
      <c r="N14" s="37" t="s">
        <v>187</v>
      </c>
      <c r="O14" s="37">
        <v>4827</v>
      </c>
      <c r="P14" s="39" t="s">
        <v>177</v>
      </c>
      <c r="Q14" s="52">
        <v>2102</v>
      </c>
      <c r="R14" s="52">
        <v>1363</v>
      </c>
      <c r="S14" s="52">
        <v>1362</v>
      </c>
      <c r="T14" s="39" t="s">
        <v>177</v>
      </c>
      <c r="U14" s="51">
        <v>2102</v>
      </c>
      <c r="V14" s="64">
        <f t="shared" si="0"/>
        <v>488</v>
      </c>
      <c r="W14" s="51"/>
      <c r="X14" s="51">
        <f t="shared" si="1"/>
        <v>2590</v>
      </c>
      <c r="Y14" s="39">
        <v>274</v>
      </c>
      <c r="Z14" s="104">
        <v>214</v>
      </c>
      <c r="AA14" s="39"/>
      <c r="AB14" s="51"/>
      <c r="AC14" s="57">
        <f t="shared" si="2"/>
        <v>7.1606749816581078E-2</v>
      </c>
      <c r="AD14" s="41">
        <f t="shared" si="3"/>
        <v>0.12753262896208825</v>
      </c>
      <c r="AE14" s="57">
        <f>V14/R14</f>
        <v>0.35803374908290536</v>
      </c>
      <c r="AF14" s="57">
        <f t="shared" si="5"/>
        <v>0.63766314481044128</v>
      </c>
    </row>
    <row r="15" spans="1:32" ht="174" customHeight="1">
      <c r="A15" s="37" t="s">
        <v>165</v>
      </c>
      <c r="B15" s="37" t="s">
        <v>166</v>
      </c>
      <c r="C15" s="37" t="s">
        <v>167</v>
      </c>
      <c r="D15" s="37" t="s">
        <v>168</v>
      </c>
      <c r="E15" s="37" t="s">
        <v>169</v>
      </c>
      <c r="F15" s="37" t="s">
        <v>189</v>
      </c>
      <c r="G15" s="37" t="s">
        <v>190</v>
      </c>
      <c r="H15" s="37" t="s">
        <v>193</v>
      </c>
      <c r="I15" s="37" t="s">
        <v>173</v>
      </c>
      <c r="J15" s="37">
        <v>90</v>
      </c>
      <c r="K15" s="37" t="s">
        <v>194</v>
      </c>
      <c r="L15" s="41">
        <v>0.1</v>
      </c>
      <c r="M15" s="37" t="s">
        <v>175</v>
      </c>
      <c r="N15" s="37" t="s">
        <v>195</v>
      </c>
      <c r="O15" s="37">
        <v>400</v>
      </c>
      <c r="P15" s="39" t="s">
        <v>177</v>
      </c>
      <c r="Q15" s="52">
        <v>183</v>
      </c>
      <c r="R15" s="52">
        <v>109</v>
      </c>
      <c r="S15" s="52">
        <v>108</v>
      </c>
      <c r="T15" s="39" t="s">
        <v>177</v>
      </c>
      <c r="U15" s="51">
        <v>183</v>
      </c>
      <c r="V15" s="54">
        <f t="shared" si="0"/>
        <v>0</v>
      </c>
      <c r="W15" s="51"/>
      <c r="X15" s="51">
        <f t="shared" si="1"/>
        <v>183</v>
      </c>
      <c r="Y15" s="39">
        <v>0</v>
      </c>
      <c r="Z15" s="104">
        <v>0</v>
      </c>
      <c r="AA15" s="39"/>
      <c r="AB15" s="51"/>
      <c r="AC15" s="57">
        <f t="shared" si="2"/>
        <v>0</v>
      </c>
      <c r="AD15" s="41">
        <f t="shared" si="3"/>
        <v>4.5750000000000006E-2</v>
      </c>
      <c r="AE15" s="57">
        <f t="shared" si="4"/>
        <v>0</v>
      </c>
      <c r="AF15" s="57">
        <f t="shared" si="5"/>
        <v>0.45750000000000002</v>
      </c>
    </row>
    <row r="16" spans="1:32" ht="174" customHeight="1">
      <c r="A16" s="37" t="s">
        <v>165</v>
      </c>
      <c r="B16" s="37" t="s">
        <v>166</v>
      </c>
      <c r="C16" s="37" t="s">
        <v>167</v>
      </c>
      <c r="D16" s="37" t="s">
        <v>168</v>
      </c>
      <c r="E16" s="37" t="s">
        <v>169</v>
      </c>
      <c r="F16" s="37" t="s">
        <v>189</v>
      </c>
      <c r="G16" s="37" t="s">
        <v>190</v>
      </c>
      <c r="H16" s="37" t="s">
        <v>196</v>
      </c>
      <c r="I16" s="37" t="s">
        <v>173</v>
      </c>
      <c r="J16" s="37">
        <v>0</v>
      </c>
      <c r="K16" s="37" t="s">
        <v>197</v>
      </c>
      <c r="L16" s="41">
        <v>0.15</v>
      </c>
      <c r="M16" s="37" t="s">
        <v>175</v>
      </c>
      <c r="N16" s="37" t="s">
        <v>198</v>
      </c>
      <c r="O16" s="37">
        <v>8</v>
      </c>
      <c r="P16" s="39" t="s">
        <v>177</v>
      </c>
      <c r="Q16" s="52">
        <v>4</v>
      </c>
      <c r="R16" s="52">
        <v>2</v>
      </c>
      <c r="S16" s="52">
        <v>2</v>
      </c>
      <c r="T16" s="39" t="s">
        <v>177</v>
      </c>
      <c r="U16" s="51">
        <v>4</v>
      </c>
      <c r="V16" s="54">
        <f t="shared" si="0"/>
        <v>0</v>
      </c>
      <c r="W16" s="51"/>
      <c r="X16" s="51">
        <f t="shared" si="1"/>
        <v>4</v>
      </c>
      <c r="Y16" s="40">
        <v>0</v>
      </c>
      <c r="Z16" s="103">
        <v>0</v>
      </c>
      <c r="AA16" s="39"/>
      <c r="AB16" s="51"/>
      <c r="AC16" s="57">
        <f t="shared" si="2"/>
        <v>0</v>
      </c>
      <c r="AD16" s="41">
        <f t="shared" si="3"/>
        <v>7.4999999999999997E-2</v>
      </c>
      <c r="AE16" s="57">
        <f t="shared" si="4"/>
        <v>0</v>
      </c>
      <c r="AF16" s="57">
        <f t="shared" si="5"/>
        <v>0.5</v>
      </c>
    </row>
    <row r="17" spans="1:32" ht="174" customHeight="1">
      <c r="A17" s="37" t="s">
        <v>165</v>
      </c>
      <c r="B17" s="37" t="s">
        <v>166</v>
      </c>
      <c r="C17" s="37" t="s">
        <v>167</v>
      </c>
      <c r="D17" s="37" t="s">
        <v>168</v>
      </c>
      <c r="E17" s="37" t="s">
        <v>169</v>
      </c>
      <c r="F17" s="37" t="s">
        <v>189</v>
      </c>
      <c r="G17" s="37" t="s">
        <v>190</v>
      </c>
      <c r="H17" s="37" t="s">
        <v>199</v>
      </c>
      <c r="I17" s="37" t="s">
        <v>173</v>
      </c>
      <c r="J17" s="37">
        <v>0</v>
      </c>
      <c r="K17" s="37" t="s">
        <v>200</v>
      </c>
      <c r="L17" s="41">
        <v>0.1</v>
      </c>
      <c r="M17" s="37" t="s">
        <v>175</v>
      </c>
      <c r="N17" s="37" t="s">
        <v>201</v>
      </c>
      <c r="O17" s="37">
        <v>80</v>
      </c>
      <c r="P17" s="39" t="s">
        <v>177</v>
      </c>
      <c r="Q17" s="52">
        <v>30</v>
      </c>
      <c r="R17" s="52">
        <v>25</v>
      </c>
      <c r="S17" s="52">
        <v>25</v>
      </c>
      <c r="T17" s="39" t="s">
        <v>177</v>
      </c>
      <c r="U17" s="51">
        <v>30</v>
      </c>
      <c r="V17" s="54">
        <f t="shared" si="0"/>
        <v>0</v>
      </c>
      <c r="W17" s="51"/>
      <c r="X17" s="51">
        <f t="shared" si="1"/>
        <v>30</v>
      </c>
      <c r="Y17" s="39">
        <v>0</v>
      </c>
      <c r="Z17" s="104">
        <v>0</v>
      </c>
      <c r="AA17" s="39"/>
      <c r="AB17" s="51"/>
      <c r="AC17" s="57">
        <f t="shared" si="2"/>
        <v>0</v>
      </c>
      <c r="AD17" s="41">
        <f t="shared" si="3"/>
        <v>3.7500000000000006E-2</v>
      </c>
      <c r="AE17" s="57">
        <f t="shared" si="4"/>
        <v>0</v>
      </c>
      <c r="AF17" s="57">
        <f t="shared" si="5"/>
        <v>0.375</v>
      </c>
    </row>
    <row r="18" spans="1:32" ht="174" customHeight="1">
      <c r="A18" s="37" t="s">
        <v>202</v>
      </c>
      <c r="B18" s="37" t="s">
        <v>166</v>
      </c>
      <c r="C18" s="37" t="s">
        <v>167</v>
      </c>
      <c r="D18" s="37" t="s">
        <v>168</v>
      </c>
      <c r="E18" s="37" t="s">
        <v>169</v>
      </c>
      <c r="F18" s="37" t="s">
        <v>189</v>
      </c>
      <c r="G18" s="37" t="s">
        <v>190</v>
      </c>
      <c r="H18" s="37" t="s">
        <v>203</v>
      </c>
      <c r="I18" s="37" t="s">
        <v>173</v>
      </c>
      <c r="J18" s="37">
        <v>0</v>
      </c>
      <c r="K18" s="37" t="s">
        <v>204</v>
      </c>
      <c r="L18" s="41">
        <v>0.15</v>
      </c>
      <c r="M18" s="37" t="s">
        <v>175</v>
      </c>
      <c r="N18" s="37" t="s">
        <v>205</v>
      </c>
      <c r="O18" s="37">
        <v>500</v>
      </c>
      <c r="P18" s="39" t="s">
        <v>177</v>
      </c>
      <c r="Q18" s="52">
        <v>254</v>
      </c>
      <c r="R18" s="52">
        <v>123</v>
      </c>
      <c r="S18" s="52">
        <v>123</v>
      </c>
      <c r="T18" s="39" t="s">
        <v>177</v>
      </c>
      <c r="U18" s="51">
        <v>254</v>
      </c>
      <c r="V18" s="54">
        <f t="shared" si="0"/>
        <v>0</v>
      </c>
      <c r="W18" s="51"/>
      <c r="X18" s="51">
        <f t="shared" si="1"/>
        <v>254</v>
      </c>
      <c r="Y18" s="39">
        <v>0</v>
      </c>
      <c r="Z18" s="104">
        <v>0</v>
      </c>
      <c r="AA18" s="39"/>
      <c r="AB18" s="51"/>
      <c r="AC18" s="57">
        <f t="shared" si="2"/>
        <v>0</v>
      </c>
      <c r="AD18" s="41">
        <f t="shared" si="3"/>
        <v>7.6200000000000004E-2</v>
      </c>
      <c r="AE18" s="57">
        <f t="shared" si="4"/>
        <v>0</v>
      </c>
      <c r="AF18" s="57">
        <f t="shared" si="5"/>
        <v>0.50800000000000001</v>
      </c>
    </row>
    <row r="19" spans="1:32" ht="174" customHeight="1">
      <c r="A19" s="37" t="s">
        <v>206</v>
      </c>
      <c r="B19" s="37" t="s">
        <v>166</v>
      </c>
      <c r="C19" s="37" t="s">
        <v>167</v>
      </c>
      <c r="D19" s="37" t="s">
        <v>168</v>
      </c>
      <c r="E19" s="37" t="s">
        <v>169</v>
      </c>
      <c r="F19" s="37" t="s">
        <v>189</v>
      </c>
      <c r="G19" s="37" t="s">
        <v>190</v>
      </c>
      <c r="H19" s="37" t="s">
        <v>207</v>
      </c>
      <c r="I19" s="37" t="s">
        <v>173</v>
      </c>
      <c r="J19" s="37">
        <v>1</v>
      </c>
      <c r="K19" s="37" t="s">
        <v>208</v>
      </c>
      <c r="L19" s="41">
        <v>0.04</v>
      </c>
      <c r="M19" s="37" t="s">
        <v>175</v>
      </c>
      <c r="N19" s="37" t="s">
        <v>209</v>
      </c>
      <c r="O19" s="37">
        <v>2</v>
      </c>
      <c r="P19" s="39" t="s">
        <v>177</v>
      </c>
      <c r="Q19" s="52">
        <v>1</v>
      </c>
      <c r="R19" s="52">
        <v>1</v>
      </c>
      <c r="S19" s="52" t="s">
        <v>177</v>
      </c>
      <c r="T19" s="39" t="s">
        <v>177</v>
      </c>
      <c r="U19" s="51">
        <v>1</v>
      </c>
      <c r="V19" s="54">
        <f t="shared" si="0"/>
        <v>1</v>
      </c>
      <c r="W19" s="51"/>
      <c r="X19" s="51">
        <f t="shared" si="1"/>
        <v>2</v>
      </c>
      <c r="Y19" s="39">
        <v>0</v>
      </c>
      <c r="Z19" s="104">
        <v>1</v>
      </c>
      <c r="AA19" s="39"/>
      <c r="AB19" s="51"/>
      <c r="AC19" s="57">
        <f t="shared" si="2"/>
        <v>0.04</v>
      </c>
      <c r="AD19" s="41">
        <f t="shared" si="3"/>
        <v>0.06</v>
      </c>
      <c r="AE19" s="118">
        <f t="shared" si="4"/>
        <v>1</v>
      </c>
      <c r="AF19" s="118">
        <v>1</v>
      </c>
    </row>
    <row r="20" spans="1:32" ht="174" customHeight="1">
      <c r="A20" s="37" t="s">
        <v>202</v>
      </c>
      <c r="B20" s="37" t="s">
        <v>166</v>
      </c>
      <c r="C20" s="37" t="s">
        <v>167</v>
      </c>
      <c r="D20" s="37" t="s">
        <v>168</v>
      </c>
      <c r="E20" s="37" t="s">
        <v>169</v>
      </c>
      <c r="F20" s="37" t="s">
        <v>189</v>
      </c>
      <c r="G20" s="37" t="s">
        <v>190</v>
      </c>
      <c r="H20" s="37" t="s">
        <v>210</v>
      </c>
      <c r="I20" s="37" t="s">
        <v>173</v>
      </c>
      <c r="J20" s="37">
        <v>3</v>
      </c>
      <c r="K20" s="37" t="s">
        <v>211</v>
      </c>
      <c r="L20" s="41">
        <v>0.05</v>
      </c>
      <c r="M20" s="37" t="s">
        <v>175</v>
      </c>
      <c r="N20" s="37" t="s">
        <v>212</v>
      </c>
      <c r="O20" s="37">
        <v>4</v>
      </c>
      <c r="P20" s="39" t="s">
        <v>177</v>
      </c>
      <c r="Q20" s="52">
        <v>0</v>
      </c>
      <c r="R20" s="52">
        <v>2</v>
      </c>
      <c r="S20" s="52">
        <v>2</v>
      </c>
      <c r="T20" s="39" t="s">
        <v>177</v>
      </c>
      <c r="U20" s="51">
        <v>0</v>
      </c>
      <c r="V20" s="54">
        <f t="shared" si="0"/>
        <v>2</v>
      </c>
      <c r="W20" s="51"/>
      <c r="X20" s="51">
        <f t="shared" si="1"/>
        <v>2</v>
      </c>
      <c r="Y20" s="39">
        <v>2</v>
      </c>
      <c r="Z20" s="104">
        <v>0</v>
      </c>
      <c r="AA20" s="39"/>
      <c r="AB20" s="51"/>
      <c r="AC20" s="57">
        <f t="shared" si="2"/>
        <v>0.05</v>
      </c>
      <c r="AD20" s="41">
        <f t="shared" si="3"/>
        <v>0.05</v>
      </c>
      <c r="AE20" s="57">
        <v>1</v>
      </c>
      <c r="AF20" s="57">
        <f t="shared" si="5"/>
        <v>1</v>
      </c>
    </row>
    <row r="21" spans="1:32" ht="174" customHeight="1">
      <c r="A21" s="37" t="s">
        <v>213</v>
      </c>
      <c r="B21" s="37" t="s">
        <v>166</v>
      </c>
      <c r="C21" s="37" t="s">
        <v>167</v>
      </c>
      <c r="D21" s="37" t="s">
        <v>168</v>
      </c>
      <c r="E21" s="37" t="s">
        <v>169</v>
      </c>
      <c r="F21" s="37" t="s">
        <v>189</v>
      </c>
      <c r="G21" s="37" t="s">
        <v>190</v>
      </c>
      <c r="H21" s="37" t="s">
        <v>214</v>
      </c>
      <c r="I21" s="37" t="s">
        <v>173</v>
      </c>
      <c r="J21" s="37">
        <v>0</v>
      </c>
      <c r="K21" s="37" t="s">
        <v>215</v>
      </c>
      <c r="L21" s="41">
        <v>0.04</v>
      </c>
      <c r="M21" s="37" t="s">
        <v>175</v>
      </c>
      <c r="N21" s="37" t="s">
        <v>216</v>
      </c>
      <c r="O21" s="37">
        <v>2</v>
      </c>
      <c r="P21" s="39" t="s">
        <v>177</v>
      </c>
      <c r="Q21" s="96">
        <v>0</v>
      </c>
      <c r="R21" s="52">
        <v>1</v>
      </c>
      <c r="S21" s="52">
        <v>1</v>
      </c>
      <c r="T21" s="39" t="s">
        <v>177</v>
      </c>
      <c r="U21" s="51">
        <v>0</v>
      </c>
      <c r="V21" s="54">
        <f t="shared" si="0"/>
        <v>1</v>
      </c>
      <c r="W21" s="51"/>
      <c r="X21" s="51">
        <f t="shared" si="1"/>
        <v>1</v>
      </c>
      <c r="Y21" s="39">
        <v>0</v>
      </c>
      <c r="Z21" s="104">
        <v>1</v>
      </c>
      <c r="AA21" s="39"/>
      <c r="AB21" s="51"/>
      <c r="AC21" s="57">
        <f t="shared" si="2"/>
        <v>0.04</v>
      </c>
      <c r="AD21" s="41">
        <f t="shared" si="3"/>
        <v>0.04</v>
      </c>
      <c r="AE21" s="57">
        <f t="shared" si="4"/>
        <v>1</v>
      </c>
      <c r="AF21" s="57">
        <f t="shared" si="5"/>
        <v>1</v>
      </c>
    </row>
    <row r="22" spans="1:32" ht="174" customHeight="1">
      <c r="A22" s="37" t="s">
        <v>217</v>
      </c>
      <c r="B22" s="37" t="s">
        <v>166</v>
      </c>
      <c r="C22" s="37" t="s">
        <v>167</v>
      </c>
      <c r="D22" s="37" t="s">
        <v>168</v>
      </c>
      <c r="E22" s="37" t="s">
        <v>169</v>
      </c>
      <c r="F22" s="37" t="s">
        <v>189</v>
      </c>
      <c r="G22" s="37" t="s">
        <v>190</v>
      </c>
      <c r="H22" s="37" t="s">
        <v>218</v>
      </c>
      <c r="I22" s="37" t="s">
        <v>173</v>
      </c>
      <c r="J22" s="37">
        <v>0</v>
      </c>
      <c r="K22" s="37" t="s">
        <v>219</v>
      </c>
      <c r="L22" s="41">
        <v>0.05</v>
      </c>
      <c r="M22" s="37" t="s">
        <v>175</v>
      </c>
      <c r="N22" s="37" t="s">
        <v>220</v>
      </c>
      <c r="O22" s="37">
        <v>1</v>
      </c>
      <c r="P22" s="39" t="s">
        <v>177</v>
      </c>
      <c r="Q22" s="96">
        <v>1</v>
      </c>
      <c r="R22" s="52">
        <v>1</v>
      </c>
      <c r="S22" s="52">
        <v>1</v>
      </c>
      <c r="T22" s="39" t="s">
        <v>177</v>
      </c>
      <c r="U22" s="51">
        <v>1</v>
      </c>
      <c r="V22" s="54">
        <f t="shared" si="0"/>
        <v>1</v>
      </c>
      <c r="W22" s="51"/>
      <c r="X22" s="51">
        <f t="shared" si="1"/>
        <v>2</v>
      </c>
      <c r="Y22" s="39">
        <v>0</v>
      </c>
      <c r="Z22" s="104">
        <v>1</v>
      </c>
      <c r="AA22" s="39"/>
      <c r="AB22" s="51"/>
      <c r="AC22" s="57">
        <f t="shared" si="2"/>
        <v>0.05</v>
      </c>
      <c r="AD22" s="41">
        <f t="shared" si="3"/>
        <v>0.15000000000000002</v>
      </c>
      <c r="AE22" s="118">
        <f t="shared" si="4"/>
        <v>1</v>
      </c>
      <c r="AF22" s="118">
        <v>1</v>
      </c>
    </row>
    <row r="23" spans="1:32" ht="174" customHeight="1">
      <c r="A23" s="37" t="s">
        <v>202</v>
      </c>
      <c r="B23" s="37" t="s">
        <v>166</v>
      </c>
      <c r="C23" s="37" t="s">
        <v>167</v>
      </c>
      <c r="D23" s="37" t="s">
        <v>168</v>
      </c>
      <c r="E23" s="37" t="s">
        <v>169</v>
      </c>
      <c r="F23" s="37" t="s">
        <v>189</v>
      </c>
      <c r="G23" s="37" t="s">
        <v>190</v>
      </c>
      <c r="H23" s="37" t="s">
        <v>221</v>
      </c>
      <c r="I23" s="37" t="s">
        <v>173</v>
      </c>
      <c r="J23" s="37">
        <v>0</v>
      </c>
      <c r="K23" s="37" t="s">
        <v>222</v>
      </c>
      <c r="L23" s="41">
        <v>0.04</v>
      </c>
      <c r="M23" s="37" t="s">
        <v>175</v>
      </c>
      <c r="N23" s="37" t="s">
        <v>212</v>
      </c>
      <c r="O23" s="37">
        <v>1</v>
      </c>
      <c r="P23" s="39" t="s">
        <v>177</v>
      </c>
      <c r="Q23" s="52">
        <v>1</v>
      </c>
      <c r="R23" s="52">
        <v>1</v>
      </c>
      <c r="S23" s="52">
        <v>1</v>
      </c>
      <c r="T23" s="39" t="s">
        <v>177</v>
      </c>
      <c r="U23" s="51">
        <v>1</v>
      </c>
      <c r="V23" s="54">
        <f t="shared" si="0"/>
        <v>1</v>
      </c>
      <c r="W23" s="51"/>
      <c r="X23" s="51">
        <f t="shared" si="1"/>
        <v>2</v>
      </c>
      <c r="Y23" s="39">
        <v>0</v>
      </c>
      <c r="Z23" s="104">
        <v>1</v>
      </c>
      <c r="AA23" s="39"/>
      <c r="AB23" s="51"/>
      <c r="AC23" s="57">
        <f t="shared" si="2"/>
        <v>0.04</v>
      </c>
      <c r="AD23" s="41">
        <f t="shared" si="3"/>
        <v>0.12</v>
      </c>
      <c r="AE23" s="118">
        <f t="shared" si="4"/>
        <v>1</v>
      </c>
      <c r="AF23" s="118">
        <v>1</v>
      </c>
    </row>
    <row r="24" spans="1:32" ht="174" customHeight="1">
      <c r="A24" s="37" t="s">
        <v>202</v>
      </c>
      <c r="B24" s="37" t="s">
        <v>166</v>
      </c>
      <c r="C24" s="37" t="s">
        <v>167</v>
      </c>
      <c r="D24" s="37" t="s">
        <v>168</v>
      </c>
      <c r="E24" s="37" t="s">
        <v>169</v>
      </c>
      <c r="F24" s="37" t="s">
        <v>189</v>
      </c>
      <c r="G24" s="37" t="s">
        <v>190</v>
      </c>
      <c r="H24" s="37" t="s">
        <v>223</v>
      </c>
      <c r="I24" s="37" t="s">
        <v>173</v>
      </c>
      <c r="J24" s="37">
        <v>0</v>
      </c>
      <c r="K24" s="37" t="s">
        <v>224</v>
      </c>
      <c r="L24" s="41">
        <v>0.05</v>
      </c>
      <c r="M24" s="37" t="s">
        <v>175</v>
      </c>
      <c r="N24" s="37" t="s">
        <v>225</v>
      </c>
      <c r="O24" s="37">
        <v>5</v>
      </c>
      <c r="P24" s="39" t="s">
        <v>177</v>
      </c>
      <c r="Q24" s="52">
        <v>2</v>
      </c>
      <c r="R24" s="52">
        <v>2</v>
      </c>
      <c r="S24" s="52">
        <v>1</v>
      </c>
      <c r="T24" s="39" t="s">
        <v>177</v>
      </c>
      <c r="U24" s="51">
        <v>2</v>
      </c>
      <c r="V24" s="54">
        <f t="shared" si="0"/>
        <v>0</v>
      </c>
      <c r="W24" s="51"/>
      <c r="X24" s="51">
        <f t="shared" si="1"/>
        <v>2</v>
      </c>
      <c r="Y24" s="39">
        <v>0</v>
      </c>
      <c r="Z24" s="104">
        <v>0</v>
      </c>
      <c r="AA24" s="39"/>
      <c r="AB24" s="51"/>
      <c r="AC24" s="57">
        <f t="shared" si="2"/>
        <v>0</v>
      </c>
      <c r="AD24" s="41">
        <f t="shared" si="3"/>
        <v>2.0000000000000004E-2</v>
      </c>
      <c r="AE24" s="57">
        <f t="shared" si="4"/>
        <v>0</v>
      </c>
      <c r="AF24" s="57">
        <f t="shared" si="5"/>
        <v>0.4</v>
      </c>
    </row>
    <row r="25" spans="1:32" ht="174" customHeight="1">
      <c r="A25" s="37" t="s">
        <v>165</v>
      </c>
      <c r="B25" s="37" t="s">
        <v>166</v>
      </c>
      <c r="C25" s="37" t="s">
        <v>167</v>
      </c>
      <c r="D25" s="37" t="s">
        <v>168</v>
      </c>
      <c r="E25" s="37" t="s">
        <v>169</v>
      </c>
      <c r="F25" s="37" t="s">
        <v>189</v>
      </c>
      <c r="G25" s="37" t="s">
        <v>190</v>
      </c>
      <c r="H25" s="37" t="s">
        <v>226</v>
      </c>
      <c r="I25" s="37" t="s">
        <v>173</v>
      </c>
      <c r="J25" s="37">
        <v>0</v>
      </c>
      <c r="K25" s="37" t="s">
        <v>227</v>
      </c>
      <c r="L25" s="41">
        <v>0.03</v>
      </c>
      <c r="M25" s="37" t="s">
        <v>175</v>
      </c>
      <c r="N25" s="37" t="s">
        <v>228</v>
      </c>
      <c r="O25" s="37">
        <v>8</v>
      </c>
      <c r="P25" s="39" t="s">
        <v>177</v>
      </c>
      <c r="Q25" s="52">
        <v>3</v>
      </c>
      <c r="R25" s="52">
        <v>3</v>
      </c>
      <c r="S25" s="52">
        <v>2</v>
      </c>
      <c r="T25" s="39" t="s">
        <v>177</v>
      </c>
      <c r="U25" s="51">
        <v>3</v>
      </c>
      <c r="V25" s="54">
        <f t="shared" si="0"/>
        <v>0</v>
      </c>
      <c r="W25" s="51"/>
      <c r="X25" s="51">
        <f t="shared" si="1"/>
        <v>3</v>
      </c>
      <c r="Y25" s="39">
        <v>0</v>
      </c>
      <c r="Z25" s="104">
        <v>0</v>
      </c>
      <c r="AA25" s="39"/>
      <c r="AB25" s="51"/>
      <c r="AC25" s="57">
        <f t="shared" si="2"/>
        <v>0</v>
      </c>
      <c r="AD25" s="41">
        <f t="shared" si="3"/>
        <v>1.125E-2</v>
      </c>
      <c r="AE25" s="57">
        <f t="shared" si="4"/>
        <v>0</v>
      </c>
      <c r="AF25" s="57">
        <f t="shared" si="5"/>
        <v>0.375</v>
      </c>
    </row>
    <row r="26" spans="1:32" ht="174" customHeight="1">
      <c r="A26" s="37"/>
      <c r="B26" s="37"/>
      <c r="C26" s="37"/>
      <c r="D26" s="37"/>
      <c r="E26" s="37"/>
      <c r="F26" s="124" t="s">
        <v>229</v>
      </c>
      <c r="G26" s="125"/>
      <c r="H26" s="125"/>
      <c r="I26" s="125"/>
      <c r="J26" s="125"/>
      <c r="K26" s="125"/>
      <c r="L26" s="125"/>
      <c r="M26" s="125"/>
      <c r="N26" s="125"/>
      <c r="O26" s="125"/>
      <c r="P26" s="125"/>
      <c r="Q26" s="125"/>
      <c r="R26" s="125"/>
      <c r="S26" s="125"/>
      <c r="T26" s="125"/>
      <c r="U26" s="125"/>
      <c r="V26" s="125"/>
      <c r="W26" s="125"/>
      <c r="X26" s="125"/>
      <c r="Y26" s="125"/>
      <c r="Z26" s="125"/>
      <c r="AA26" s="125"/>
      <c r="AB26" s="126"/>
      <c r="AC26" s="58">
        <f>SUM(AC14:AC25)</f>
        <v>0.29160674981658108</v>
      </c>
      <c r="AD26" s="58">
        <f>SUM(AD14:AD25)</f>
        <v>0.81323262896208826</v>
      </c>
      <c r="AE26" s="98">
        <f>AVERAGE(AE14:AE25)</f>
        <v>0.44650281242357542</v>
      </c>
      <c r="AF26" s="98">
        <f>AVERAGE(AF14:AF25)</f>
        <v>0.68776359540087018</v>
      </c>
    </row>
    <row r="27" spans="1:32" ht="174" customHeight="1">
      <c r="A27" s="37" t="s">
        <v>165</v>
      </c>
      <c r="B27" s="37" t="s">
        <v>166</v>
      </c>
      <c r="C27" s="37" t="s">
        <v>167</v>
      </c>
      <c r="D27" s="37" t="s">
        <v>168</v>
      </c>
      <c r="E27" s="37" t="s">
        <v>169</v>
      </c>
      <c r="F27" s="37" t="s">
        <v>230</v>
      </c>
      <c r="G27" s="37" t="s">
        <v>231</v>
      </c>
      <c r="H27" s="37" t="s">
        <v>232</v>
      </c>
      <c r="I27" s="37" t="s">
        <v>173</v>
      </c>
      <c r="J27" s="37">
        <v>0</v>
      </c>
      <c r="K27" s="37" t="s">
        <v>233</v>
      </c>
      <c r="L27" s="38">
        <v>0.5</v>
      </c>
      <c r="M27" s="37" t="s">
        <v>234</v>
      </c>
      <c r="N27" s="37" t="s">
        <v>180</v>
      </c>
      <c r="O27" s="37">
        <v>9</v>
      </c>
      <c r="P27" s="39" t="s">
        <v>177</v>
      </c>
      <c r="Q27" s="52">
        <v>3</v>
      </c>
      <c r="R27" s="52">
        <v>3</v>
      </c>
      <c r="S27" s="52">
        <v>3</v>
      </c>
      <c r="T27" s="39" t="s">
        <v>177</v>
      </c>
      <c r="U27" s="51">
        <v>2</v>
      </c>
      <c r="V27" s="54">
        <f t="shared" si="0"/>
        <v>0</v>
      </c>
      <c r="W27" s="51"/>
      <c r="X27" s="51">
        <f t="shared" si="1"/>
        <v>2</v>
      </c>
      <c r="Y27" s="39">
        <v>0</v>
      </c>
      <c r="Z27" s="104">
        <v>0</v>
      </c>
      <c r="AA27" s="39"/>
      <c r="AB27" s="51"/>
      <c r="AC27" s="57">
        <f t="shared" si="2"/>
        <v>0</v>
      </c>
      <c r="AD27" s="41">
        <v>0.13059999999999999</v>
      </c>
      <c r="AE27" s="57">
        <f t="shared" si="4"/>
        <v>0</v>
      </c>
      <c r="AF27" s="57">
        <v>0.2611</v>
      </c>
    </row>
    <row r="28" spans="1:32" ht="174" customHeight="1">
      <c r="A28" s="37" t="s">
        <v>165</v>
      </c>
      <c r="B28" s="37" t="s">
        <v>166</v>
      </c>
      <c r="C28" s="37" t="s">
        <v>167</v>
      </c>
      <c r="D28" s="37" t="s">
        <v>168</v>
      </c>
      <c r="E28" s="37" t="s">
        <v>169</v>
      </c>
      <c r="F28" s="37" t="s">
        <v>230</v>
      </c>
      <c r="G28" s="37" t="s">
        <v>231</v>
      </c>
      <c r="H28" s="37" t="s">
        <v>235</v>
      </c>
      <c r="I28" s="37" t="s">
        <v>173</v>
      </c>
      <c r="J28" s="37">
        <v>0</v>
      </c>
      <c r="K28" s="37" t="s">
        <v>236</v>
      </c>
      <c r="L28" s="38">
        <v>0.1</v>
      </c>
      <c r="M28" s="37" t="s">
        <v>175</v>
      </c>
      <c r="N28" s="37" t="s">
        <v>237</v>
      </c>
      <c r="O28" s="37">
        <v>2</v>
      </c>
      <c r="P28" s="39" t="s">
        <v>177</v>
      </c>
      <c r="Q28" s="52">
        <v>1</v>
      </c>
      <c r="R28" s="52">
        <v>1</v>
      </c>
      <c r="S28" s="52" t="s">
        <v>177</v>
      </c>
      <c r="T28" s="39" t="s">
        <v>177</v>
      </c>
      <c r="U28" s="51">
        <v>1</v>
      </c>
      <c r="V28" s="54">
        <f t="shared" si="0"/>
        <v>2</v>
      </c>
      <c r="W28" s="51"/>
      <c r="X28" s="51">
        <f t="shared" si="1"/>
        <v>3</v>
      </c>
      <c r="Y28" s="39">
        <v>0</v>
      </c>
      <c r="Z28" s="104">
        <v>2</v>
      </c>
      <c r="AA28" s="39"/>
      <c r="AB28" s="51"/>
      <c r="AC28" s="57">
        <f t="shared" si="2"/>
        <v>0.2</v>
      </c>
      <c r="AD28" s="41">
        <f t="shared" si="3"/>
        <v>0.25</v>
      </c>
      <c r="AE28" s="118">
        <v>1</v>
      </c>
      <c r="AF28" s="118">
        <v>1</v>
      </c>
    </row>
    <row r="29" spans="1:32" ht="174" customHeight="1">
      <c r="A29" s="37" t="s">
        <v>165</v>
      </c>
      <c r="B29" s="37" t="s">
        <v>166</v>
      </c>
      <c r="C29" s="37" t="s">
        <v>167</v>
      </c>
      <c r="D29" s="37" t="s">
        <v>168</v>
      </c>
      <c r="E29" s="37" t="s">
        <v>169</v>
      </c>
      <c r="F29" s="37" t="s">
        <v>230</v>
      </c>
      <c r="G29" s="37" t="s">
        <v>231</v>
      </c>
      <c r="H29" s="37" t="s">
        <v>238</v>
      </c>
      <c r="I29" s="37" t="s">
        <v>173</v>
      </c>
      <c r="J29" s="37">
        <v>40</v>
      </c>
      <c r="K29" s="37" t="s">
        <v>239</v>
      </c>
      <c r="L29" s="38">
        <v>0.3</v>
      </c>
      <c r="M29" s="37" t="s">
        <v>234</v>
      </c>
      <c r="N29" s="37" t="s">
        <v>240</v>
      </c>
      <c r="O29" s="37">
        <v>80</v>
      </c>
      <c r="P29" s="39" t="s">
        <v>177</v>
      </c>
      <c r="Q29" s="52">
        <v>26</v>
      </c>
      <c r="R29" s="52">
        <v>27</v>
      </c>
      <c r="S29" s="52">
        <v>27</v>
      </c>
      <c r="T29" s="39" t="s">
        <v>177</v>
      </c>
      <c r="U29" s="51">
        <v>26</v>
      </c>
      <c r="V29" s="54">
        <f t="shared" si="0"/>
        <v>0</v>
      </c>
      <c r="W29" s="51"/>
      <c r="X29" s="51">
        <f t="shared" si="1"/>
        <v>26</v>
      </c>
      <c r="Y29" s="39">
        <v>0</v>
      </c>
      <c r="Z29" s="104">
        <v>0</v>
      </c>
      <c r="AA29" s="39"/>
      <c r="AB29" s="51"/>
      <c r="AC29" s="57">
        <f t="shared" si="2"/>
        <v>0</v>
      </c>
      <c r="AD29" s="41">
        <f t="shared" si="3"/>
        <v>9.7500000000000003E-2</v>
      </c>
      <c r="AE29" s="57">
        <f t="shared" si="4"/>
        <v>0</v>
      </c>
      <c r="AF29" s="57">
        <f t="shared" si="5"/>
        <v>0.32500000000000001</v>
      </c>
    </row>
    <row r="30" spans="1:32" ht="174" customHeight="1">
      <c r="A30" s="37" t="s">
        <v>165</v>
      </c>
      <c r="B30" s="37" t="s">
        <v>166</v>
      </c>
      <c r="C30" s="37" t="s">
        <v>167</v>
      </c>
      <c r="D30" s="37" t="s">
        <v>168</v>
      </c>
      <c r="E30" s="37" t="s">
        <v>169</v>
      </c>
      <c r="F30" s="37" t="s">
        <v>230</v>
      </c>
      <c r="G30" s="37" t="s">
        <v>231</v>
      </c>
      <c r="H30" s="37" t="s">
        <v>241</v>
      </c>
      <c r="I30" s="37" t="s">
        <v>173</v>
      </c>
      <c r="J30" s="37" t="s">
        <v>242</v>
      </c>
      <c r="K30" s="37" t="s">
        <v>243</v>
      </c>
      <c r="L30" s="38">
        <v>0.1</v>
      </c>
      <c r="M30" s="37" t="s">
        <v>234</v>
      </c>
      <c r="N30" s="37" t="s">
        <v>244</v>
      </c>
      <c r="O30" s="37">
        <v>25</v>
      </c>
      <c r="P30" s="39" t="s">
        <v>177</v>
      </c>
      <c r="Q30" s="37">
        <v>8</v>
      </c>
      <c r="R30" s="37">
        <v>8</v>
      </c>
      <c r="S30" s="37">
        <v>9</v>
      </c>
      <c r="T30" s="39" t="s">
        <v>177</v>
      </c>
      <c r="U30" s="51">
        <v>8</v>
      </c>
      <c r="V30" s="54">
        <f t="shared" si="0"/>
        <v>0</v>
      </c>
      <c r="W30" s="51"/>
      <c r="X30" s="51">
        <f t="shared" si="1"/>
        <v>8</v>
      </c>
      <c r="Y30" s="39">
        <v>0</v>
      </c>
      <c r="Z30" s="104">
        <v>0</v>
      </c>
      <c r="AA30" s="39"/>
      <c r="AB30" s="51"/>
      <c r="AC30" s="57">
        <f t="shared" si="2"/>
        <v>0</v>
      </c>
      <c r="AD30" s="41">
        <f t="shared" si="3"/>
        <v>3.2000000000000001E-2</v>
      </c>
      <c r="AE30" s="57">
        <f t="shared" si="4"/>
        <v>0</v>
      </c>
      <c r="AF30" s="57">
        <f t="shared" si="5"/>
        <v>0.32</v>
      </c>
    </row>
    <row r="31" spans="1:32" ht="174" customHeight="1">
      <c r="A31" s="37"/>
      <c r="B31" s="37"/>
      <c r="C31" s="37"/>
      <c r="D31" s="37"/>
      <c r="E31" s="37"/>
      <c r="F31" s="170" t="s">
        <v>245</v>
      </c>
      <c r="G31" s="171"/>
      <c r="H31" s="171"/>
      <c r="I31" s="171"/>
      <c r="J31" s="171"/>
      <c r="K31" s="171"/>
      <c r="L31" s="171"/>
      <c r="M31" s="171"/>
      <c r="N31" s="171"/>
      <c r="O31" s="171"/>
      <c r="P31" s="171"/>
      <c r="Q31" s="171"/>
      <c r="R31" s="171"/>
      <c r="S31" s="171"/>
      <c r="T31" s="171"/>
      <c r="U31" s="171"/>
      <c r="V31" s="171"/>
      <c r="W31" s="171"/>
      <c r="X31" s="171"/>
      <c r="Y31" s="171"/>
      <c r="Z31" s="171"/>
      <c r="AA31" s="171"/>
      <c r="AB31" s="172"/>
      <c r="AC31" s="58">
        <f>SUM(AC27:AC30)</f>
        <v>0.2</v>
      </c>
      <c r="AD31" s="58">
        <f>SUM(AD27:AD30)</f>
        <v>0.5101</v>
      </c>
      <c r="AE31" s="58">
        <f>AVERAGE(AE27:AE30)</f>
        <v>0.25</v>
      </c>
      <c r="AF31" s="98">
        <f>AVERAGE(AF27:AF30)</f>
        <v>0.47652499999999998</v>
      </c>
    </row>
    <row r="32" spans="1:32" ht="174" customHeight="1">
      <c r="A32" s="37" t="s">
        <v>213</v>
      </c>
      <c r="B32" s="37" t="s">
        <v>166</v>
      </c>
      <c r="C32" s="37" t="s">
        <v>167</v>
      </c>
      <c r="D32" s="37" t="s">
        <v>168</v>
      </c>
      <c r="E32" s="37" t="s">
        <v>169</v>
      </c>
      <c r="F32" s="37" t="s">
        <v>246</v>
      </c>
      <c r="G32" s="37" t="s">
        <v>247</v>
      </c>
      <c r="H32" s="37" t="s">
        <v>248</v>
      </c>
      <c r="I32" s="37" t="s">
        <v>173</v>
      </c>
      <c r="J32" s="37">
        <v>0</v>
      </c>
      <c r="K32" s="37" t="s">
        <v>249</v>
      </c>
      <c r="L32" s="38">
        <v>0.6</v>
      </c>
      <c r="M32" s="37" t="s">
        <v>175</v>
      </c>
      <c r="N32" s="37" t="s">
        <v>216</v>
      </c>
      <c r="O32" s="37">
        <v>1</v>
      </c>
      <c r="P32" s="39">
        <v>1</v>
      </c>
      <c r="Q32" s="37">
        <v>1</v>
      </c>
      <c r="R32" s="37">
        <v>1</v>
      </c>
      <c r="S32" s="37">
        <v>1</v>
      </c>
      <c r="T32" s="39">
        <v>1</v>
      </c>
      <c r="U32" s="51">
        <v>1</v>
      </c>
      <c r="V32" s="54">
        <f t="shared" si="0"/>
        <v>0.5</v>
      </c>
      <c r="W32" s="51"/>
      <c r="X32" s="51">
        <f t="shared" si="1"/>
        <v>2.5</v>
      </c>
      <c r="Y32" s="39">
        <v>0.25</v>
      </c>
      <c r="Z32" s="104">
        <v>0.25</v>
      </c>
      <c r="AA32" s="39"/>
      <c r="AB32" s="51"/>
      <c r="AC32" s="57">
        <f t="shared" si="2"/>
        <v>0.3</v>
      </c>
      <c r="AD32" s="41">
        <v>0.6</v>
      </c>
      <c r="AE32" s="57">
        <f t="shared" si="4"/>
        <v>0.5</v>
      </c>
      <c r="AF32" s="57">
        <v>1</v>
      </c>
    </row>
    <row r="33" spans="1:32" ht="174" customHeight="1">
      <c r="A33" s="37" t="s">
        <v>217</v>
      </c>
      <c r="B33" s="37" t="s">
        <v>166</v>
      </c>
      <c r="C33" s="37" t="s">
        <v>167</v>
      </c>
      <c r="D33" s="37" t="s">
        <v>168</v>
      </c>
      <c r="E33" s="37" t="s">
        <v>169</v>
      </c>
      <c r="F33" s="37" t="s">
        <v>246</v>
      </c>
      <c r="G33" s="37" t="s">
        <v>247</v>
      </c>
      <c r="H33" s="37" t="s">
        <v>250</v>
      </c>
      <c r="I33" s="37" t="s">
        <v>173</v>
      </c>
      <c r="J33" s="37">
        <v>0</v>
      </c>
      <c r="K33" s="37" t="s">
        <v>251</v>
      </c>
      <c r="L33" s="38">
        <v>0.2</v>
      </c>
      <c r="M33" s="37" t="s">
        <v>175</v>
      </c>
      <c r="N33" s="37" t="s">
        <v>220</v>
      </c>
      <c r="O33" s="37">
        <v>1</v>
      </c>
      <c r="P33" s="96" t="s">
        <v>177</v>
      </c>
      <c r="Q33" s="52" t="s">
        <v>177</v>
      </c>
      <c r="R33" s="52">
        <v>1</v>
      </c>
      <c r="S33" s="52">
        <v>1</v>
      </c>
      <c r="T33" s="39">
        <v>0</v>
      </c>
      <c r="U33" s="51">
        <v>0</v>
      </c>
      <c r="V33" s="54">
        <f t="shared" si="0"/>
        <v>0</v>
      </c>
      <c r="W33" s="51"/>
      <c r="X33" s="51">
        <f t="shared" si="1"/>
        <v>0</v>
      </c>
      <c r="Y33" s="39">
        <v>0</v>
      </c>
      <c r="Z33" s="104">
        <v>0</v>
      </c>
      <c r="AA33" s="39"/>
      <c r="AB33" s="51"/>
      <c r="AC33" s="57">
        <f t="shared" si="2"/>
        <v>0</v>
      </c>
      <c r="AD33" s="41">
        <f t="shared" si="3"/>
        <v>0</v>
      </c>
      <c r="AE33" s="57">
        <f t="shared" si="4"/>
        <v>0</v>
      </c>
      <c r="AF33" s="57">
        <f t="shared" si="5"/>
        <v>0</v>
      </c>
    </row>
    <row r="34" spans="1:32" ht="174" customHeight="1">
      <c r="A34" s="37" t="s">
        <v>165</v>
      </c>
      <c r="B34" s="37" t="s">
        <v>166</v>
      </c>
      <c r="C34" s="37" t="s">
        <v>167</v>
      </c>
      <c r="D34" s="37" t="s">
        <v>168</v>
      </c>
      <c r="E34" s="37" t="s">
        <v>169</v>
      </c>
      <c r="F34" s="37" t="s">
        <v>246</v>
      </c>
      <c r="G34" s="37" t="s">
        <v>247</v>
      </c>
      <c r="H34" s="37" t="s">
        <v>252</v>
      </c>
      <c r="I34" s="37" t="s">
        <v>173</v>
      </c>
      <c r="J34" s="37">
        <v>0</v>
      </c>
      <c r="K34" s="37" t="s">
        <v>253</v>
      </c>
      <c r="L34" s="38">
        <v>0.2</v>
      </c>
      <c r="M34" s="37" t="s">
        <v>175</v>
      </c>
      <c r="N34" s="37" t="s">
        <v>254</v>
      </c>
      <c r="O34" s="37">
        <v>1</v>
      </c>
      <c r="P34" s="96" t="s">
        <v>177</v>
      </c>
      <c r="Q34" s="52">
        <v>1</v>
      </c>
      <c r="R34" s="52">
        <v>1</v>
      </c>
      <c r="S34" s="52">
        <v>1</v>
      </c>
      <c r="T34" s="39">
        <v>0</v>
      </c>
      <c r="U34" s="51">
        <v>1</v>
      </c>
      <c r="V34" s="54">
        <f t="shared" si="0"/>
        <v>0</v>
      </c>
      <c r="W34" s="51"/>
      <c r="X34" s="51">
        <f t="shared" si="1"/>
        <v>1</v>
      </c>
      <c r="Y34" s="39">
        <v>0</v>
      </c>
      <c r="Z34" s="104">
        <v>0</v>
      </c>
      <c r="AA34" s="39"/>
      <c r="AB34" s="51"/>
      <c r="AC34" s="57">
        <f t="shared" si="2"/>
        <v>0</v>
      </c>
      <c r="AD34" s="41">
        <f t="shared" si="3"/>
        <v>0.2</v>
      </c>
      <c r="AE34" s="57">
        <f t="shared" si="4"/>
        <v>0</v>
      </c>
      <c r="AF34" s="57">
        <f t="shared" si="5"/>
        <v>1</v>
      </c>
    </row>
    <row r="35" spans="1:32" ht="174" customHeight="1">
      <c r="A35" s="37"/>
      <c r="B35" s="37"/>
      <c r="C35" s="37"/>
      <c r="D35" s="37"/>
      <c r="E35" s="37"/>
      <c r="F35" s="124" t="s">
        <v>255</v>
      </c>
      <c r="G35" s="125"/>
      <c r="H35" s="125"/>
      <c r="I35" s="125"/>
      <c r="J35" s="125"/>
      <c r="K35" s="125"/>
      <c r="L35" s="125"/>
      <c r="M35" s="125"/>
      <c r="N35" s="125"/>
      <c r="O35" s="125"/>
      <c r="P35" s="125"/>
      <c r="Q35" s="125"/>
      <c r="R35" s="125"/>
      <c r="S35" s="125"/>
      <c r="T35" s="125"/>
      <c r="U35" s="125"/>
      <c r="V35" s="125"/>
      <c r="W35" s="125"/>
      <c r="X35" s="125"/>
      <c r="Y35" s="125"/>
      <c r="Z35" s="125"/>
      <c r="AA35" s="125"/>
      <c r="AB35" s="126"/>
      <c r="AC35" s="58">
        <f>SUM(AC32:AC34)</f>
        <v>0.3</v>
      </c>
      <c r="AD35" s="58">
        <f>SUM(AD32:AD34)</f>
        <v>0.8</v>
      </c>
      <c r="AE35" s="98">
        <f>AVERAGE(AE32:AE34)</f>
        <v>0.16666666666666666</v>
      </c>
      <c r="AF35" s="98">
        <f>AVERAGE(AF32:AF34)</f>
        <v>0.66666666666666663</v>
      </c>
    </row>
    <row r="36" spans="1:32" ht="174" customHeight="1">
      <c r="A36" s="37" t="s">
        <v>256</v>
      </c>
      <c r="B36" s="37" t="s">
        <v>166</v>
      </c>
      <c r="C36" s="37" t="s">
        <v>257</v>
      </c>
      <c r="D36" s="37" t="s">
        <v>168</v>
      </c>
      <c r="E36" s="37" t="s">
        <v>258</v>
      </c>
      <c r="F36" s="37" t="s">
        <v>259</v>
      </c>
      <c r="G36" s="37" t="s">
        <v>260</v>
      </c>
      <c r="H36" s="37" t="s">
        <v>261</v>
      </c>
      <c r="I36" s="37" t="s">
        <v>173</v>
      </c>
      <c r="J36" s="37">
        <v>4</v>
      </c>
      <c r="K36" s="37" t="s">
        <v>262</v>
      </c>
      <c r="L36" s="38">
        <v>0.15</v>
      </c>
      <c r="M36" s="37" t="s">
        <v>175</v>
      </c>
      <c r="N36" s="37" t="s">
        <v>263</v>
      </c>
      <c r="O36" s="37">
        <v>4</v>
      </c>
      <c r="P36" s="96">
        <v>1</v>
      </c>
      <c r="Q36" s="52">
        <v>1</v>
      </c>
      <c r="R36" s="52">
        <v>1</v>
      </c>
      <c r="S36" s="52">
        <v>1</v>
      </c>
      <c r="T36" s="39">
        <v>1</v>
      </c>
      <c r="U36" s="51">
        <v>0</v>
      </c>
      <c r="V36" s="54">
        <f t="shared" si="0"/>
        <v>0</v>
      </c>
      <c r="W36" s="51"/>
      <c r="X36" s="51">
        <f t="shared" si="1"/>
        <v>1</v>
      </c>
      <c r="Y36" s="39">
        <v>0</v>
      </c>
      <c r="Z36" s="104">
        <v>0</v>
      </c>
      <c r="AA36" s="39"/>
      <c r="AB36" s="51"/>
      <c r="AC36" s="57">
        <f t="shared" si="2"/>
        <v>0</v>
      </c>
      <c r="AD36" s="41">
        <f t="shared" si="3"/>
        <v>3.7499999999999999E-2</v>
      </c>
      <c r="AE36" s="57">
        <f t="shared" si="4"/>
        <v>0</v>
      </c>
      <c r="AF36" s="57">
        <f t="shared" si="5"/>
        <v>0.25</v>
      </c>
    </row>
    <row r="37" spans="1:32" ht="174" customHeight="1">
      <c r="A37" s="37" t="s">
        <v>256</v>
      </c>
      <c r="B37" s="37" t="s">
        <v>166</v>
      </c>
      <c r="C37" s="37" t="s">
        <v>257</v>
      </c>
      <c r="D37" s="37" t="s">
        <v>168</v>
      </c>
      <c r="E37" s="37" t="s">
        <v>258</v>
      </c>
      <c r="F37" s="37" t="s">
        <v>259</v>
      </c>
      <c r="G37" s="37" t="s">
        <v>260</v>
      </c>
      <c r="H37" s="37" t="s">
        <v>264</v>
      </c>
      <c r="I37" s="37" t="s">
        <v>173</v>
      </c>
      <c r="J37" s="37">
        <v>56</v>
      </c>
      <c r="K37" s="37" t="s">
        <v>265</v>
      </c>
      <c r="L37" s="38">
        <v>0.3</v>
      </c>
      <c r="M37" s="37" t="s">
        <v>175</v>
      </c>
      <c r="N37" s="37" t="s">
        <v>263</v>
      </c>
      <c r="O37" s="37">
        <v>60</v>
      </c>
      <c r="P37" s="39">
        <v>15</v>
      </c>
      <c r="Q37" s="37">
        <v>15</v>
      </c>
      <c r="R37" s="37">
        <v>15</v>
      </c>
      <c r="S37" s="37">
        <v>15</v>
      </c>
      <c r="T37" s="39">
        <v>15</v>
      </c>
      <c r="U37" s="51">
        <v>16</v>
      </c>
      <c r="V37" s="54">
        <f t="shared" si="0"/>
        <v>9</v>
      </c>
      <c r="W37" s="51"/>
      <c r="X37" s="51">
        <f t="shared" si="1"/>
        <v>40</v>
      </c>
      <c r="Y37" s="39">
        <v>8</v>
      </c>
      <c r="Z37" s="104">
        <v>1</v>
      </c>
      <c r="AA37" s="39"/>
      <c r="AB37" s="51"/>
      <c r="AC37" s="57">
        <f t="shared" si="2"/>
        <v>0.18</v>
      </c>
      <c r="AD37" s="41">
        <f t="shared" si="3"/>
        <v>0.245</v>
      </c>
      <c r="AE37" s="57">
        <v>1</v>
      </c>
      <c r="AF37" s="57">
        <f t="shared" si="5"/>
        <v>0.81666666666666665</v>
      </c>
    </row>
    <row r="38" spans="1:32" ht="174" customHeight="1">
      <c r="A38" s="37" t="s">
        <v>256</v>
      </c>
      <c r="B38" s="37" t="s">
        <v>166</v>
      </c>
      <c r="C38" s="37" t="s">
        <v>257</v>
      </c>
      <c r="D38" s="37" t="s">
        <v>168</v>
      </c>
      <c r="E38" s="37" t="s">
        <v>258</v>
      </c>
      <c r="F38" s="37" t="s">
        <v>259</v>
      </c>
      <c r="G38" s="37" t="s">
        <v>260</v>
      </c>
      <c r="H38" s="37" t="s">
        <v>266</v>
      </c>
      <c r="I38" s="37" t="s">
        <v>173</v>
      </c>
      <c r="J38" s="37">
        <v>0</v>
      </c>
      <c r="K38" s="37" t="s">
        <v>267</v>
      </c>
      <c r="L38" s="38">
        <v>0.15</v>
      </c>
      <c r="M38" s="37" t="s">
        <v>175</v>
      </c>
      <c r="N38" s="37" t="s">
        <v>268</v>
      </c>
      <c r="O38" s="37">
        <v>4</v>
      </c>
      <c r="P38" s="39">
        <v>1</v>
      </c>
      <c r="Q38" s="37">
        <v>1</v>
      </c>
      <c r="R38" s="37">
        <v>1</v>
      </c>
      <c r="S38" s="37">
        <v>1</v>
      </c>
      <c r="T38" s="39">
        <v>1</v>
      </c>
      <c r="U38" s="51">
        <v>1</v>
      </c>
      <c r="V38" s="54">
        <f t="shared" si="0"/>
        <v>0</v>
      </c>
      <c r="W38" s="51"/>
      <c r="X38" s="51">
        <f t="shared" si="1"/>
        <v>2</v>
      </c>
      <c r="Y38" s="39">
        <v>0</v>
      </c>
      <c r="Z38" s="105">
        <v>0</v>
      </c>
      <c r="AA38" s="39"/>
      <c r="AB38" s="51"/>
      <c r="AC38" s="57">
        <f t="shared" si="2"/>
        <v>0</v>
      </c>
      <c r="AD38" s="41">
        <v>0.15</v>
      </c>
      <c r="AE38" s="57">
        <f t="shared" si="4"/>
        <v>0</v>
      </c>
      <c r="AF38" s="57">
        <v>1</v>
      </c>
    </row>
    <row r="39" spans="1:32" ht="174" customHeight="1">
      <c r="A39" s="37" t="s">
        <v>256</v>
      </c>
      <c r="B39" s="37" t="s">
        <v>166</v>
      </c>
      <c r="C39" s="37" t="s">
        <v>257</v>
      </c>
      <c r="D39" s="37" t="s">
        <v>168</v>
      </c>
      <c r="E39" s="37" t="s">
        <v>258</v>
      </c>
      <c r="F39" s="37" t="s">
        <v>259</v>
      </c>
      <c r="G39" s="37" t="s">
        <v>260</v>
      </c>
      <c r="H39" s="37" t="s">
        <v>269</v>
      </c>
      <c r="I39" s="37" t="s">
        <v>173</v>
      </c>
      <c r="J39" s="37">
        <v>0</v>
      </c>
      <c r="K39" s="37" t="s">
        <v>270</v>
      </c>
      <c r="L39" s="38">
        <v>0.4</v>
      </c>
      <c r="M39" s="37" t="s">
        <v>175</v>
      </c>
      <c r="N39" s="37" t="s">
        <v>268</v>
      </c>
      <c r="O39" s="37">
        <v>5</v>
      </c>
      <c r="P39" s="97">
        <v>2</v>
      </c>
      <c r="Q39" s="37">
        <v>1</v>
      </c>
      <c r="R39" s="37">
        <v>1</v>
      </c>
      <c r="S39" s="37">
        <v>1</v>
      </c>
      <c r="T39" s="97">
        <v>2</v>
      </c>
      <c r="U39" s="51">
        <v>1</v>
      </c>
      <c r="V39" s="54">
        <f t="shared" si="0"/>
        <v>1</v>
      </c>
      <c r="W39" s="51"/>
      <c r="X39" s="51">
        <f t="shared" si="1"/>
        <v>4</v>
      </c>
      <c r="Y39" s="39">
        <v>0</v>
      </c>
      <c r="Z39" s="106">
        <v>1</v>
      </c>
      <c r="AA39" s="39"/>
      <c r="AB39" s="51"/>
      <c r="AC39" s="57">
        <f t="shared" si="2"/>
        <v>0.4</v>
      </c>
      <c r="AD39" s="41">
        <f t="shared" si="3"/>
        <v>0.4</v>
      </c>
      <c r="AE39" s="57">
        <f t="shared" si="4"/>
        <v>1</v>
      </c>
      <c r="AF39" s="57">
        <f t="shared" si="5"/>
        <v>1</v>
      </c>
    </row>
    <row r="40" spans="1:32" ht="174" customHeight="1">
      <c r="A40" s="37"/>
      <c r="B40" s="37"/>
      <c r="C40" s="37"/>
      <c r="D40" s="37"/>
      <c r="E40" s="37"/>
      <c r="F40" s="124" t="s">
        <v>271</v>
      </c>
      <c r="G40" s="125"/>
      <c r="H40" s="125"/>
      <c r="I40" s="125"/>
      <c r="J40" s="125"/>
      <c r="K40" s="125"/>
      <c r="L40" s="125"/>
      <c r="M40" s="125"/>
      <c r="N40" s="125"/>
      <c r="O40" s="125"/>
      <c r="P40" s="125"/>
      <c r="Q40" s="125"/>
      <c r="R40" s="125"/>
      <c r="S40" s="125"/>
      <c r="T40" s="125"/>
      <c r="U40" s="125"/>
      <c r="V40" s="125"/>
      <c r="W40" s="125"/>
      <c r="X40" s="125"/>
      <c r="Y40" s="125"/>
      <c r="Z40" s="125"/>
      <c r="AA40" s="125"/>
      <c r="AB40" s="126"/>
      <c r="AC40" s="102">
        <f>SUM(AC36:AC39)</f>
        <v>0.58000000000000007</v>
      </c>
      <c r="AD40" s="58">
        <f>SUM(AD36:AD39)</f>
        <v>0.83250000000000002</v>
      </c>
      <c r="AE40" s="98">
        <f>AVERAGE(AE36:AE39)</f>
        <v>0.5</v>
      </c>
      <c r="AF40" s="98">
        <f>AVERAGE(AF36:AF39)</f>
        <v>0.76666666666666661</v>
      </c>
    </row>
    <row r="41" spans="1:32" s="50" customFormat="1" ht="225">
      <c r="A41" s="52" t="s">
        <v>272</v>
      </c>
      <c r="B41" s="52" t="s">
        <v>273</v>
      </c>
      <c r="C41" s="52" t="s">
        <v>274</v>
      </c>
      <c r="D41" s="52" t="s">
        <v>275</v>
      </c>
      <c r="E41" s="52" t="s">
        <v>276</v>
      </c>
      <c r="F41" s="52" t="s">
        <v>277</v>
      </c>
      <c r="G41" s="52" t="s">
        <v>278</v>
      </c>
      <c r="H41" s="52" t="s">
        <v>279</v>
      </c>
      <c r="I41" s="52" t="s">
        <v>173</v>
      </c>
      <c r="J41" s="52" t="s">
        <v>242</v>
      </c>
      <c r="K41" s="52" t="s">
        <v>280</v>
      </c>
      <c r="L41" s="53">
        <v>1</v>
      </c>
      <c r="M41" s="37" t="s">
        <v>175</v>
      </c>
      <c r="N41" s="52" t="s">
        <v>198</v>
      </c>
      <c r="O41" s="52">
        <v>1</v>
      </c>
      <c r="P41" s="52" t="s">
        <v>177</v>
      </c>
      <c r="Q41" s="52">
        <v>1</v>
      </c>
      <c r="R41" s="52" t="s">
        <v>177</v>
      </c>
      <c r="S41" s="52" t="s">
        <v>177</v>
      </c>
      <c r="T41" s="52" t="s">
        <v>177</v>
      </c>
      <c r="U41" s="52">
        <v>1</v>
      </c>
      <c r="V41" s="54" t="e">
        <f t="shared" si="0"/>
        <v>#VALUE!</v>
      </c>
      <c r="W41" s="52"/>
      <c r="X41" s="52">
        <v>0</v>
      </c>
      <c r="Y41" s="52">
        <v>0</v>
      </c>
      <c r="Z41" s="107" t="s">
        <v>281</v>
      </c>
      <c r="AA41" s="52"/>
      <c r="AB41" s="51"/>
      <c r="AC41" s="57">
        <v>0</v>
      </c>
      <c r="AD41" s="41">
        <v>1</v>
      </c>
      <c r="AE41" s="57">
        <v>0</v>
      </c>
      <c r="AF41" s="57">
        <v>1</v>
      </c>
    </row>
    <row r="42" spans="1:32" ht="135" customHeight="1">
      <c r="F42" s="168" t="s">
        <v>282</v>
      </c>
      <c r="G42" s="169"/>
      <c r="H42" s="169"/>
      <c r="I42" s="169"/>
      <c r="J42" s="169"/>
      <c r="K42" s="169"/>
      <c r="L42" s="169"/>
      <c r="M42" s="169"/>
      <c r="N42" s="169"/>
      <c r="O42" s="169"/>
      <c r="P42" s="169"/>
      <c r="Q42" s="169"/>
      <c r="R42" s="169"/>
      <c r="S42" s="169"/>
      <c r="T42" s="169"/>
      <c r="U42" s="169"/>
      <c r="V42" s="169"/>
      <c r="W42" s="169"/>
      <c r="X42" s="169"/>
      <c r="Y42" s="169"/>
      <c r="Z42" s="169"/>
      <c r="AA42" s="169"/>
      <c r="AB42" s="169"/>
      <c r="AC42" s="62">
        <f>SUM(AC41)</f>
        <v>0</v>
      </c>
      <c r="AD42" s="62">
        <f>SUM(AD41)</f>
        <v>1</v>
      </c>
      <c r="AE42" s="62">
        <f>AVERAGE(AE41)</f>
        <v>0</v>
      </c>
      <c r="AF42" s="62">
        <f>AVERAGE(AF41)</f>
        <v>1</v>
      </c>
    </row>
    <row r="43" spans="1:32">
      <c r="Y43" s="119" t="s">
        <v>283</v>
      </c>
      <c r="Z43" s="119"/>
      <c r="AA43" s="119"/>
      <c r="AB43" s="119"/>
      <c r="AC43" s="63">
        <f>(AC13+AC26+AC31+AC35+AC40+AC42)/6</f>
        <v>0.35581743702616775</v>
      </c>
      <c r="AD43" s="63">
        <f t="shared" ref="AD43:AF43" si="6">(AD13+AD26+AD31+AD35+AD40+AD42)/6</f>
        <v>0.79995937334553313</v>
      </c>
      <c r="AE43" s="63">
        <f t="shared" si="6"/>
        <v>0.31052824651504035</v>
      </c>
      <c r="AF43" s="63">
        <f t="shared" si="6"/>
        <v>0.71187217330755248</v>
      </c>
    </row>
  </sheetData>
  <autoFilter ref="A8:AC41" xr:uid="{00000000-0001-0000-0100-000000000000}"/>
  <mergeCells count="19">
    <mergeCell ref="Y43:AB43"/>
    <mergeCell ref="F42:AB42"/>
    <mergeCell ref="F13:AB13"/>
    <mergeCell ref="F26:AB26"/>
    <mergeCell ref="F31:AB31"/>
    <mergeCell ref="F35:AB35"/>
    <mergeCell ref="F40:AB40"/>
    <mergeCell ref="A5:B5"/>
    <mergeCell ref="A6:AB6"/>
    <mergeCell ref="C5:AB5"/>
    <mergeCell ref="A7:O7"/>
    <mergeCell ref="P7:S7"/>
    <mergeCell ref="T7:X7"/>
    <mergeCell ref="Y7:AB7"/>
    <mergeCell ref="A1:B4"/>
    <mergeCell ref="C1:AB1"/>
    <mergeCell ref="C2:AB2"/>
    <mergeCell ref="C3:AB3"/>
    <mergeCell ref="C4:AB4"/>
  </mergeCells>
  <dataValidations count="2">
    <dataValidation type="list" allowBlank="1" showInputMessage="1" showErrorMessage="1" sqref="M41 M43:M258" xr:uid="{00000000-0002-0000-0100-000000000000}">
      <formula1>#REF!</formula1>
    </dataValidation>
    <dataValidation type="list" allowBlank="1" showInputMessage="1" showErrorMessage="1" sqref="M9:M12 M14:M25 M27:M30 M32:M34 M36:M39" xr:uid="{ECF051FC-C854-45E4-84B8-61E14C9F4AD4}">
      <formula1>$X$9:$X$10</formula1>
    </dataValidation>
  </dataValidation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7D12D-3B20-4E66-88BE-F3409F39F072}">
  <dimension ref="A1:AA20"/>
  <sheetViews>
    <sheetView zoomScale="55" zoomScaleNormal="55" workbookViewId="0">
      <selection activeCell="T10" sqref="T10"/>
    </sheetView>
  </sheetViews>
  <sheetFormatPr defaultColWidth="10.7109375" defaultRowHeight="15"/>
  <cols>
    <col min="1" max="1" width="20.85546875" customWidth="1"/>
    <col min="2" max="2" width="30.7109375" customWidth="1"/>
    <col min="3" max="3" width="33.7109375" customWidth="1"/>
    <col min="4" max="4" width="32" customWidth="1"/>
    <col min="5" max="6" width="28.7109375" customWidth="1"/>
    <col min="7" max="7" width="33.28515625" bestFit="1" customWidth="1"/>
    <col min="8" max="8" width="33.28515625" customWidth="1"/>
    <col min="9" max="9" width="34" bestFit="1" customWidth="1"/>
    <col min="10" max="11" width="30.28515625" customWidth="1"/>
    <col min="12" max="12" width="13.7109375" customWidth="1"/>
    <col min="13" max="13" width="14.28515625" customWidth="1"/>
    <col min="14" max="14" width="13.28515625" customWidth="1"/>
    <col min="15" max="15" width="12.7109375" customWidth="1"/>
    <col min="16" max="17" width="12.28515625" customWidth="1"/>
    <col min="18" max="18" width="12.85546875" customWidth="1"/>
    <col min="19" max="19" width="13.7109375" customWidth="1"/>
    <col min="20" max="20" width="13.28515625" customWidth="1"/>
    <col min="21" max="23" width="12.28515625" customWidth="1"/>
    <col min="24" max="24" width="15.7109375" customWidth="1"/>
    <col min="25" max="25" width="27.28515625" customWidth="1"/>
    <col min="26" max="26" width="39.28515625" bestFit="1" customWidth="1"/>
    <col min="27" max="27" width="54.7109375" bestFit="1" customWidth="1"/>
    <col min="30" max="30" width="0" hidden="1" customWidth="1"/>
  </cols>
  <sheetData>
    <row r="1" spans="1:27" s="1" customFormat="1" ht="22.5" customHeight="1">
      <c r="A1" s="175"/>
      <c r="B1" s="176"/>
      <c r="C1" s="181" t="s">
        <v>125</v>
      </c>
      <c r="D1" s="182"/>
      <c r="E1" s="182"/>
      <c r="F1" s="182"/>
      <c r="G1" s="182"/>
      <c r="H1" s="182"/>
      <c r="I1" s="182"/>
      <c r="J1" s="182"/>
      <c r="K1" s="182"/>
      <c r="L1" s="182"/>
      <c r="M1" s="182"/>
      <c r="N1" s="182"/>
      <c r="O1" s="182"/>
      <c r="P1" s="182"/>
      <c r="Q1" s="182"/>
      <c r="R1" s="182"/>
      <c r="S1" s="182"/>
      <c r="T1" s="182"/>
      <c r="U1" s="182"/>
      <c r="V1" s="182"/>
      <c r="W1" s="182"/>
      <c r="X1" s="182"/>
      <c r="Y1" s="182"/>
      <c r="Z1" s="183"/>
      <c r="AA1" s="26" t="s">
        <v>126</v>
      </c>
    </row>
    <row r="2" spans="1:27" s="1" customFormat="1" ht="22.5" customHeight="1">
      <c r="A2" s="177"/>
      <c r="B2" s="178"/>
      <c r="C2" s="181" t="s">
        <v>127</v>
      </c>
      <c r="D2" s="182"/>
      <c r="E2" s="182"/>
      <c r="F2" s="182"/>
      <c r="G2" s="182"/>
      <c r="H2" s="182"/>
      <c r="I2" s="182"/>
      <c r="J2" s="182"/>
      <c r="K2" s="182"/>
      <c r="L2" s="182"/>
      <c r="M2" s="182"/>
      <c r="N2" s="182"/>
      <c r="O2" s="182"/>
      <c r="P2" s="182"/>
      <c r="Q2" s="182"/>
      <c r="R2" s="182"/>
      <c r="S2" s="182"/>
      <c r="T2" s="182"/>
      <c r="U2" s="182"/>
      <c r="V2" s="182"/>
      <c r="W2" s="182"/>
      <c r="X2" s="182"/>
      <c r="Y2" s="182"/>
      <c r="Z2" s="183"/>
      <c r="AA2" s="26" t="s">
        <v>128</v>
      </c>
    </row>
    <row r="3" spans="1:27" s="1" customFormat="1" ht="22.5" customHeight="1">
      <c r="A3" s="177"/>
      <c r="B3" s="178"/>
      <c r="C3" s="181" t="s">
        <v>129</v>
      </c>
      <c r="D3" s="182"/>
      <c r="E3" s="182"/>
      <c r="F3" s="182"/>
      <c r="G3" s="182"/>
      <c r="H3" s="182"/>
      <c r="I3" s="182"/>
      <c r="J3" s="182"/>
      <c r="K3" s="182"/>
      <c r="L3" s="182"/>
      <c r="M3" s="182"/>
      <c r="N3" s="182"/>
      <c r="O3" s="182"/>
      <c r="P3" s="182"/>
      <c r="Q3" s="182"/>
      <c r="R3" s="182"/>
      <c r="S3" s="182"/>
      <c r="T3" s="182"/>
      <c r="U3" s="182"/>
      <c r="V3" s="182"/>
      <c r="W3" s="182"/>
      <c r="X3" s="182"/>
      <c r="Y3" s="182"/>
      <c r="Z3" s="183"/>
      <c r="AA3" s="26" t="s">
        <v>130</v>
      </c>
    </row>
    <row r="4" spans="1:27" s="1" customFormat="1" ht="22.5" customHeight="1">
      <c r="A4" s="179"/>
      <c r="B4" s="180"/>
      <c r="C4" s="181" t="s">
        <v>284</v>
      </c>
      <c r="D4" s="182"/>
      <c r="E4" s="182"/>
      <c r="F4" s="182"/>
      <c r="G4" s="182"/>
      <c r="H4" s="182"/>
      <c r="I4" s="182"/>
      <c r="J4" s="182"/>
      <c r="K4" s="182"/>
      <c r="L4" s="182"/>
      <c r="M4" s="182"/>
      <c r="N4" s="182"/>
      <c r="O4" s="182"/>
      <c r="P4" s="182"/>
      <c r="Q4" s="182"/>
      <c r="R4" s="182"/>
      <c r="S4" s="182"/>
      <c r="T4" s="182"/>
      <c r="U4" s="182"/>
      <c r="V4" s="182"/>
      <c r="W4" s="182"/>
      <c r="X4" s="182"/>
      <c r="Y4" s="182"/>
      <c r="Z4" s="183"/>
      <c r="AA4" s="26" t="s">
        <v>285</v>
      </c>
    </row>
    <row r="5" spans="1:27" s="1" customFormat="1" ht="26.25" customHeight="1">
      <c r="A5" s="184" t="s">
        <v>286</v>
      </c>
      <c r="B5" s="185"/>
      <c r="C5" s="184" t="s">
        <v>287</v>
      </c>
      <c r="D5" s="186"/>
      <c r="E5" s="186"/>
      <c r="F5" s="186"/>
      <c r="G5" s="186"/>
      <c r="H5" s="186"/>
      <c r="I5" s="186"/>
      <c r="J5" s="186"/>
      <c r="K5" s="186"/>
      <c r="L5" s="186"/>
      <c r="M5" s="186"/>
      <c r="N5" s="186"/>
      <c r="O5" s="186"/>
      <c r="P5" s="186"/>
      <c r="Q5" s="186"/>
      <c r="R5" s="186"/>
      <c r="S5" s="186"/>
      <c r="T5" s="186"/>
      <c r="U5" s="186"/>
      <c r="V5" s="186"/>
      <c r="W5" s="186"/>
      <c r="X5" s="186"/>
      <c r="Y5" s="186"/>
      <c r="Z5" s="186"/>
      <c r="AA5" s="186"/>
    </row>
    <row r="6" spans="1:27" s="1" customFormat="1" ht="15" customHeight="1">
      <c r="A6" s="187" t="s">
        <v>288</v>
      </c>
      <c r="B6" s="187"/>
      <c r="C6" s="187"/>
      <c r="D6" s="187"/>
      <c r="E6" s="187"/>
      <c r="F6" s="187"/>
      <c r="G6" s="187"/>
      <c r="H6" s="187"/>
      <c r="I6" s="187"/>
      <c r="J6" s="187"/>
      <c r="K6" s="187"/>
      <c r="L6" s="187"/>
      <c r="M6" s="187"/>
      <c r="N6" s="187"/>
      <c r="O6" s="187"/>
      <c r="P6" s="187"/>
      <c r="Q6" s="187"/>
      <c r="R6" s="187"/>
      <c r="S6" s="187"/>
      <c r="T6" s="187"/>
      <c r="U6" s="187"/>
      <c r="V6" s="187"/>
      <c r="W6" s="187"/>
      <c r="X6" s="187"/>
      <c r="Y6" s="188"/>
      <c r="Z6" s="191" t="s">
        <v>289</v>
      </c>
      <c r="AA6" s="192"/>
    </row>
    <row r="7" spans="1:27" s="1" customFormat="1" ht="15.75" thickBot="1">
      <c r="A7" s="189"/>
      <c r="B7" s="189"/>
      <c r="C7" s="189"/>
      <c r="D7" s="189"/>
      <c r="E7" s="189"/>
      <c r="F7" s="189"/>
      <c r="G7" s="189"/>
      <c r="H7" s="189"/>
      <c r="I7" s="189"/>
      <c r="J7" s="189"/>
      <c r="K7" s="189"/>
      <c r="L7" s="189"/>
      <c r="M7" s="189"/>
      <c r="N7" s="189"/>
      <c r="O7" s="189"/>
      <c r="P7" s="189"/>
      <c r="Q7" s="189"/>
      <c r="R7" s="189"/>
      <c r="S7" s="189"/>
      <c r="T7" s="189"/>
      <c r="U7" s="189"/>
      <c r="V7" s="189"/>
      <c r="W7" s="189"/>
      <c r="X7" s="189"/>
      <c r="Y7" s="190"/>
      <c r="Z7" s="193"/>
      <c r="AA7" s="194"/>
    </row>
    <row r="8" spans="1:27" s="20" customFormat="1" ht="66.75" customHeight="1">
      <c r="A8" s="2" t="s">
        <v>10</v>
      </c>
      <c r="B8" s="2" t="s">
        <v>290</v>
      </c>
      <c r="C8" s="2" t="s">
        <v>291</v>
      </c>
      <c r="D8" s="2" t="s">
        <v>292</v>
      </c>
      <c r="E8" s="2" t="s">
        <v>42</v>
      </c>
      <c r="F8" s="2" t="s">
        <v>44</v>
      </c>
      <c r="G8" s="2" t="s">
        <v>46</v>
      </c>
      <c r="H8" s="2" t="s">
        <v>48</v>
      </c>
      <c r="I8" s="2" t="s">
        <v>50</v>
      </c>
      <c r="J8" s="2" t="s">
        <v>52</v>
      </c>
      <c r="K8" s="2" t="s">
        <v>293</v>
      </c>
      <c r="L8" s="56" t="s">
        <v>294</v>
      </c>
      <c r="M8" s="56" t="s">
        <v>295</v>
      </c>
      <c r="N8" s="56" t="s">
        <v>296</v>
      </c>
      <c r="O8" s="56" t="s">
        <v>297</v>
      </c>
      <c r="P8" s="56" t="s">
        <v>298</v>
      </c>
      <c r="Q8" s="56" t="s">
        <v>299</v>
      </c>
      <c r="R8" s="56" t="s">
        <v>300</v>
      </c>
      <c r="S8" s="56" t="s">
        <v>301</v>
      </c>
      <c r="T8" s="56" t="s">
        <v>302</v>
      </c>
      <c r="U8" s="56" t="s">
        <v>303</v>
      </c>
      <c r="V8" s="56" t="s">
        <v>304</v>
      </c>
      <c r="W8" s="56" t="s">
        <v>305</v>
      </c>
      <c r="X8" s="56" t="s">
        <v>306</v>
      </c>
      <c r="Y8" s="2" t="s">
        <v>56</v>
      </c>
      <c r="Z8" s="2" t="s">
        <v>60</v>
      </c>
      <c r="AA8" s="2" t="s">
        <v>62</v>
      </c>
    </row>
    <row r="9" spans="1:27" ht="165">
      <c r="A9" s="42" t="s">
        <v>307</v>
      </c>
      <c r="B9" s="42" t="s">
        <v>308</v>
      </c>
      <c r="C9" s="42" t="s">
        <v>309</v>
      </c>
      <c r="D9" s="45" t="s">
        <v>310</v>
      </c>
      <c r="E9" s="42" t="s">
        <v>311</v>
      </c>
      <c r="F9" s="42" t="s">
        <v>312</v>
      </c>
      <c r="G9" s="42" t="s">
        <v>313</v>
      </c>
      <c r="H9" s="42" t="s">
        <v>314</v>
      </c>
      <c r="I9" s="43" t="s">
        <v>315</v>
      </c>
      <c r="J9" s="43" t="s">
        <v>316</v>
      </c>
      <c r="K9" s="42" t="s">
        <v>317</v>
      </c>
      <c r="L9" s="195">
        <v>0.25</v>
      </c>
      <c r="M9" s="196"/>
      <c r="N9" s="196"/>
      <c r="O9" s="55"/>
      <c r="P9" s="55"/>
      <c r="Q9" s="55"/>
      <c r="R9" s="55"/>
      <c r="S9" s="55"/>
      <c r="T9" s="55"/>
      <c r="U9" s="55"/>
      <c r="V9" s="55"/>
      <c r="W9" s="55"/>
      <c r="X9" s="55"/>
      <c r="Y9" s="42" t="s">
        <v>318</v>
      </c>
      <c r="Z9" s="42" t="s">
        <v>319</v>
      </c>
      <c r="AA9" s="43" t="s">
        <v>320</v>
      </c>
    </row>
    <row r="10" spans="1:27" ht="315">
      <c r="A10" s="42" t="s">
        <v>321</v>
      </c>
      <c r="B10" s="42" t="s">
        <v>322</v>
      </c>
      <c r="C10" s="42" t="s">
        <v>323</v>
      </c>
      <c r="D10" s="45" t="s">
        <v>310</v>
      </c>
      <c r="E10" s="42" t="s">
        <v>324</v>
      </c>
      <c r="F10" s="42" t="s">
        <v>325</v>
      </c>
      <c r="G10" s="42" t="s">
        <v>326</v>
      </c>
      <c r="H10" s="42" t="s">
        <v>327</v>
      </c>
      <c r="I10" s="43" t="s">
        <v>328</v>
      </c>
      <c r="J10" s="43" t="s">
        <v>316</v>
      </c>
      <c r="K10" s="42" t="s">
        <v>329</v>
      </c>
      <c r="L10" s="174">
        <v>1</v>
      </c>
      <c r="M10" s="173"/>
      <c r="N10" s="173"/>
      <c r="O10" s="55"/>
      <c r="P10" s="55"/>
      <c r="Q10" s="55"/>
      <c r="R10" s="55"/>
      <c r="S10" s="55"/>
      <c r="T10" s="55"/>
      <c r="U10" s="55"/>
      <c r="V10" s="55"/>
      <c r="W10" s="55"/>
      <c r="X10" s="55"/>
      <c r="Y10" s="43" t="s">
        <v>330</v>
      </c>
      <c r="Z10" s="42" t="s">
        <v>331</v>
      </c>
      <c r="AA10" s="42" t="s">
        <v>332</v>
      </c>
    </row>
    <row r="11" spans="1:27" ht="315">
      <c r="A11" s="42" t="s">
        <v>333</v>
      </c>
      <c r="B11" s="42" t="s">
        <v>322</v>
      </c>
      <c r="C11" s="42" t="s">
        <v>334</v>
      </c>
      <c r="D11" s="45" t="s">
        <v>310</v>
      </c>
      <c r="E11" s="42" t="s">
        <v>324</v>
      </c>
      <c r="F11" s="42" t="s">
        <v>325</v>
      </c>
      <c r="G11" s="42" t="s">
        <v>335</v>
      </c>
      <c r="H11" s="44" t="s">
        <v>336</v>
      </c>
      <c r="I11" s="43" t="s">
        <v>328</v>
      </c>
      <c r="J11" s="43" t="s">
        <v>316</v>
      </c>
      <c r="K11" s="42" t="s">
        <v>337</v>
      </c>
      <c r="L11" s="195">
        <v>0.2</v>
      </c>
      <c r="M11" s="196"/>
      <c r="N11" s="196"/>
      <c r="O11" s="55"/>
      <c r="P11" s="55"/>
      <c r="Q11" s="55"/>
      <c r="R11" s="55"/>
      <c r="S11" s="55"/>
      <c r="T11" s="55"/>
      <c r="U11" s="55"/>
      <c r="V11" s="55"/>
      <c r="W11" s="55"/>
      <c r="X11" s="55"/>
      <c r="Y11" s="42" t="s">
        <v>338</v>
      </c>
      <c r="Z11" s="42" t="s">
        <v>339</v>
      </c>
      <c r="AA11" s="42" t="s">
        <v>340</v>
      </c>
    </row>
    <row r="12" spans="1:27" ht="210">
      <c r="A12" s="45" t="s">
        <v>341</v>
      </c>
      <c r="B12" s="45" t="s">
        <v>342</v>
      </c>
      <c r="C12" s="45" t="s">
        <v>343</v>
      </c>
      <c r="D12" s="45" t="s">
        <v>310</v>
      </c>
      <c r="E12" s="42" t="s">
        <v>344</v>
      </c>
      <c r="F12" s="42" t="s">
        <v>345</v>
      </c>
      <c r="G12" s="45" t="s">
        <v>346</v>
      </c>
      <c r="H12" s="45" t="s">
        <v>347</v>
      </c>
      <c r="I12" s="46" t="s">
        <v>315</v>
      </c>
      <c r="J12" s="45" t="s">
        <v>316</v>
      </c>
      <c r="K12" s="45" t="s">
        <v>348</v>
      </c>
      <c r="L12" s="173" t="s">
        <v>349</v>
      </c>
      <c r="M12" s="173"/>
      <c r="N12" s="173"/>
      <c r="O12" s="55"/>
      <c r="P12" s="55"/>
      <c r="Q12" s="55"/>
      <c r="R12" s="55"/>
      <c r="S12" s="55"/>
      <c r="T12" s="55"/>
      <c r="U12" s="55"/>
      <c r="V12" s="55"/>
      <c r="W12" s="55"/>
      <c r="X12" s="55"/>
      <c r="Y12" s="45" t="s">
        <v>318</v>
      </c>
      <c r="Z12" s="45" t="s">
        <v>350</v>
      </c>
      <c r="AA12" s="45" t="s">
        <v>351</v>
      </c>
    </row>
    <row r="13" spans="1:27" ht="165">
      <c r="A13" s="45" t="s">
        <v>352</v>
      </c>
      <c r="B13" s="45" t="s">
        <v>342</v>
      </c>
      <c r="C13" s="45" t="s">
        <v>343</v>
      </c>
      <c r="D13" s="45" t="s">
        <v>310</v>
      </c>
      <c r="E13" s="42" t="s">
        <v>311</v>
      </c>
      <c r="F13" s="42" t="s">
        <v>312</v>
      </c>
      <c r="G13" s="45" t="s">
        <v>353</v>
      </c>
      <c r="H13" s="45" t="s">
        <v>354</v>
      </c>
      <c r="I13" s="46" t="s">
        <v>315</v>
      </c>
      <c r="J13" s="45" t="s">
        <v>316</v>
      </c>
      <c r="K13" s="45" t="s">
        <v>348</v>
      </c>
      <c r="L13" s="173" t="s">
        <v>349</v>
      </c>
      <c r="M13" s="173"/>
      <c r="N13" s="173"/>
      <c r="O13" s="55"/>
      <c r="P13" s="55"/>
      <c r="Q13" s="55"/>
      <c r="R13" s="55"/>
      <c r="S13" s="55"/>
      <c r="T13" s="55"/>
      <c r="U13" s="55"/>
      <c r="V13" s="55"/>
      <c r="W13" s="55"/>
      <c r="X13" s="55"/>
      <c r="Y13" s="45" t="s">
        <v>318</v>
      </c>
      <c r="Z13" s="45" t="s">
        <v>355</v>
      </c>
      <c r="AA13" s="45" t="s">
        <v>356</v>
      </c>
    </row>
    <row r="14" spans="1:27" ht="165">
      <c r="A14" s="45" t="s">
        <v>357</v>
      </c>
      <c r="B14" s="45" t="s">
        <v>358</v>
      </c>
      <c r="C14" s="45" t="s">
        <v>359</v>
      </c>
      <c r="D14" s="45" t="s">
        <v>310</v>
      </c>
      <c r="E14" s="42" t="s">
        <v>311</v>
      </c>
      <c r="F14" s="42" t="s">
        <v>312</v>
      </c>
      <c r="G14" s="45" t="s">
        <v>360</v>
      </c>
      <c r="H14" s="45" t="s">
        <v>361</v>
      </c>
      <c r="I14" s="46" t="s">
        <v>328</v>
      </c>
      <c r="J14" s="45" t="s">
        <v>316</v>
      </c>
      <c r="K14" s="45" t="s">
        <v>362</v>
      </c>
      <c r="L14" s="173"/>
      <c r="M14" s="173"/>
      <c r="N14" s="173"/>
      <c r="O14" s="55"/>
      <c r="P14" s="55"/>
      <c r="Q14" s="55"/>
      <c r="R14" s="55"/>
      <c r="S14" s="55"/>
      <c r="T14" s="55"/>
      <c r="U14" s="55"/>
      <c r="V14" s="55"/>
      <c r="W14" s="55"/>
      <c r="X14" s="55"/>
      <c r="Y14" s="45" t="s">
        <v>318</v>
      </c>
      <c r="Z14" s="45" t="s">
        <v>363</v>
      </c>
      <c r="AA14" s="45" t="s">
        <v>364</v>
      </c>
    </row>
    <row r="15" spans="1:27" ht="390">
      <c r="A15" s="42" t="s">
        <v>365</v>
      </c>
      <c r="B15" s="42" t="s">
        <v>342</v>
      </c>
      <c r="C15" s="42" t="s">
        <v>343</v>
      </c>
      <c r="D15" s="45" t="s">
        <v>310</v>
      </c>
      <c r="E15" s="42" t="s">
        <v>311</v>
      </c>
      <c r="F15" s="42" t="s">
        <v>312</v>
      </c>
      <c r="G15" s="42" t="s">
        <v>366</v>
      </c>
      <c r="H15" s="42" t="s">
        <v>367</v>
      </c>
      <c r="I15" s="43" t="s">
        <v>328</v>
      </c>
      <c r="J15" s="43" t="s">
        <v>316</v>
      </c>
      <c r="K15" s="42" t="s">
        <v>348</v>
      </c>
      <c r="L15" s="173" t="s">
        <v>349</v>
      </c>
      <c r="M15" s="173"/>
      <c r="N15" s="173"/>
      <c r="O15" s="55"/>
      <c r="P15" s="55"/>
      <c r="Q15" s="55"/>
      <c r="R15" s="55"/>
      <c r="S15" s="55"/>
      <c r="T15" s="55"/>
      <c r="U15" s="55"/>
      <c r="V15" s="55"/>
      <c r="W15" s="55"/>
      <c r="X15" s="55"/>
      <c r="Y15" s="42" t="s">
        <v>318</v>
      </c>
      <c r="Z15" s="42" t="s">
        <v>368</v>
      </c>
      <c r="AA15" s="42" t="s">
        <v>369</v>
      </c>
    </row>
    <row r="16" spans="1:27" ht="285">
      <c r="A16" s="45" t="s">
        <v>370</v>
      </c>
      <c r="B16" s="45" t="s">
        <v>342</v>
      </c>
      <c r="C16" s="45" t="s">
        <v>343</v>
      </c>
      <c r="D16" s="45" t="s">
        <v>310</v>
      </c>
      <c r="E16" s="45" t="s">
        <v>371</v>
      </c>
      <c r="F16" s="47" t="s">
        <v>372</v>
      </c>
      <c r="G16" s="45" t="s">
        <v>373</v>
      </c>
      <c r="H16" s="45" t="s">
        <v>374</v>
      </c>
      <c r="I16" s="46" t="s">
        <v>328</v>
      </c>
      <c r="J16" s="45" t="s">
        <v>316</v>
      </c>
      <c r="K16" s="45" t="s">
        <v>348</v>
      </c>
      <c r="L16" s="173" t="s">
        <v>349</v>
      </c>
      <c r="M16" s="173"/>
      <c r="N16" s="173"/>
      <c r="O16" s="55"/>
      <c r="P16" s="55"/>
      <c r="Q16" s="55"/>
      <c r="R16" s="55"/>
      <c r="S16" s="55"/>
      <c r="T16" s="55"/>
      <c r="U16" s="55"/>
      <c r="V16" s="55"/>
      <c r="W16" s="55"/>
      <c r="X16" s="55"/>
      <c r="Y16" s="45" t="s">
        <v>318</v>
      </c>
      <c r="Z16" s="48" t="s">
        <v>375</v>
      </c>
      <c r="AA16" s="48" t="s">
        <v>376</v>
      </c>
    </row>
    <row r="17" spans="1:27" ht="210">
      <c r="A17" s="45" t="s">
        <v>377</v>
      </c>
      <c r="B17" s="45" t="s">
        <v>342</v>
      </c>
      <c r="C17" s="45" t="s">
        <v>378</v>
      </c>
      <c r="D17" s="45" t="s">
        <v>310</v>
      </c>
      <c r="E17" s="45" t="s">
        <v>371</v>
      </c>
      <c r="F17" s="47" t="s">
        <v>372</v>
      </c>
      <c r="G17" s="45" t="s">
        <v>379</v>
      </c>
      <c r="H17" s="45" t="s">
        <v>380</v>
      </c>
      <c r="I17" s="46" t="s">
        <v>328</v>
      </c>
      <c r="J17" s="45" t="s">
        <v>316</v>
      </c>
      <c r="K17" s="45" t="s">
        <v>381</v>
      </c>
      <c r="L17" s="173" t="s">
        <v>349</v>
      </c>
      <c r="M17" s="173"/>
      <c r="N17" s="173"/>
      <c r="O17" s="55"/>
      <c r="P17" s="55"/>
      <c r="Q17" s="55"/>
      <c r="R17" s="55"/>
      <c r="S17" s="55"/>
      <c r="T17" s="55"/>
      <c r="U17" s="55"/>
      <c r="V17" s="55"/>
      <c r="W17" s="55"/>
      <c r="X17" s="55"/>
      <c r="Y17" s="45" t="s">
        <v>318</v>
      </c>
      <c r="Z17" s="48" t="s">
        <v>382</v>
      </c>
      <c r="AA17" s="48" t="s">
        <v>383</v>
      </c>
    </row>
    <row r="18" spans="1:27" ht="210">
      <c r="A18" s="42" t="s">
        <v>384</v>
      </c>
      <c r="B18" s="42" t="s">
        <v>342</v>
      </c>
      <c r="C18" s="42" t="s">
        <v>378</v>
      </c>
      <c r="D18" s="45" t="s">
        <v>310</v>
      </c>
      <c r="E18" s="45" t="s">
        <v>371</v>
      </c>
      <c r="F18" s="47" t="s">
        <v>372</v>
      </c>
      <c r="G18" s="45" t="s">
        <v>385</v>
      </c>
      <c r="H18" s="45" t="s">
        <v>386</v>
      </c>
      <c r="I18" s="45" t="s">
        <v>328</v>
      </c>
      <c r="J18" s="45" t="s">
        <v>316</v>
      </c>
      <c r="K18" s="45" t="s">
        <v>381</v>
      </c>
      <c r="L18" s="173" t="s">
        <v>349</v>
      </c>
      <c r="M18" s="173"/>
      <c r="N18" s="173"/>
      <c r="O18" s="55"/>
      <c r="P18" s="55"/>
      <c r="Q18" s="55"/>
      <c r="R18" s="55"/>
      <c r="S18" s="55"/>
      <c r="T18" s="55"/>
      <c r="U18" s="55"/>
      <c r="V18" s="55"/>
      <c r="W18" s="55"/>
      <c r="X18" s="55"/>
      <c r="Y18" s="42" t="s">
        <v>318</v>
      </c>
      <c r="Z18" s="49" t="s">
        <v>382</v>
      </c>
      <c r="AA18" s="49" t="s">
        <v>383</v>
      </c>
    </row>
    <row r="19" spans="1:27" ht="210">
      <c r="A19" s="42" t="s">
        <v>179</v>
      </c>
      <c r="B19" s="42" t="s">
        <v>322</v>
      </c>
      <c r="C19" s="42" t="s">
        <v>387</v>
      </c>
      <c r="D19" s="45" t="s">
        <v>310</v>
      </c>
      <c r="E19" s="45" t="s">
        <v>388</v>
      </c>
      <c r="F19" s="42" t="s">
        <v>389</v>
      </c>
      <c r="G19" s="42" t="s">
        <v>390</v>
      </c>
      <c r="H19" s="42" t="s">
        <v>391</v>
      </c>
      <c r="I19" s="43" t="s">
        <v>328</v>
      </c>
      <c r="J19" s="43" t="s">
        <v>316</v>
      </c>
      <c r="K19" s="42" t="s">
        <v>348</v>
      </c>
      <c r="L19" s="173" t="s">
        <v>349</v>
      </c>
      <c r="M19" s="173"/>
      <c r="N19" s="173"/>
      <c r="O19" s="55"/>
      <c r="P19" s="55"/>
      <c r="Q19" s="55"/>
      <c r="R19" s="55"/>
      <c r="S19" s="55"/>
      <c r="T19" s="55"/>
      <c r="U19" s="55"/>
      <c r="V19" s="55"/>
      <c r="W19" s="55"/>
      <c r="X19" s="55"/>
      <c r="Y19" s="42" t="s">
        <v>318</v>
      </c>
      <c r="Z19" s="49" t="s">
        <v>382</v>
      </c>
      <c r="AA19" s="49" t="s">
        <v>383</v>
      </c>
    </row>
    <row r="20" spans="1:27" ht="169.5" customHeight="1">
      <c r="A20" s="45" t="s">
        <v>392</v>
      </c>
      <c r="B20" s="45" t="s">
        <v>393</v>
      </c>
      <c r="C20" s="45" t="s">
        <v>394</v>
      </c>
      <c r="D20" s="45" t="s">
        <v>310</v>
      </c>
      <c r="E20" s="45" t="s">
        <v>324</v>
      </c>
      <c r="F20" s="42" t="s">
        <v>312</v>
      </c>
      <c r="G20" s="45" t="s">
        <v>395</v>
      </c>
      <c r="H20" s="45" t="s">
        <v>396</v>
      </c>
      <c r="I20" s="46" t="s">
        <v>328</v>
      </c>
      <c r="J20" s="46" t="s">
        <v>316</v>
      </c>
      <c r="K20" s="45" t="s">
        <v>381</v>
      </c>
      <c r="L20" s="174">
        <v>0.25</v>
      </c>
      <c r="M20" s="173"/>
      <c r="N20" s="173"/>
      <c r="O20" s="55"/>
      <c r="P20" s="55"/>
      <c r="Q20" s="55"/>
      <c r="R20" s="55"/>
      <c r="S20" s="55"/>
      <c r="T20" s="55"/>
      <c r="U20" s="55"/>
      <c r="V20" s="55"/>
      <c r="W20" s="55"/>
      <c r="X20" s="55"/>
      <c r="Y20" s="45" t="s">
        <v>318</v>
      </c>
      <c r="Z20" s="45" t="s">
        <v>397</v>
      </c>
      <c r="AA20" s="45" t="s">
        <v>398</v>
      </c>
    </row>
  </sheetData>
  <mergeCells count="21">
    <mergeCell ref="L12:N12"/>
    <mergeCell ref="A1:B4"/>
    <mergeCell ref="C1:Z1"/>
    <mergeCell ref="C2:Z2"/>
    <mergeCell ref="C3:Z3"/>
    <mergeCell ref="C4:Z4"/>
    <mergeCell ref="A5:B5"/>
    <mergeCell ref="C5:AA5"/>
    <mergeCell ref="A6:Y7"/>
    <mergeCell ref="Z6:AA7"/>
    <mergeCell ref="L9:N9"/>
    <mergeCell ref="L10:N10"/>
    <mergeCell ref="L11:N11"/>
    <mergeCell ref="L19:N19"/>
    <mergeCell ref="L20:N20"/>
    <mergeCell ref="L13:N13"/>
    <mergeCell ref="L14:N14"/>
    <mergeCell ref="L15:N15"/>
    <mergeCell ref="L16:N16"/>
    <mergeCell ref="L17:N17"/>
    <mergeCell ref="L18:N18"/>
  </mergeCells>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F99"/>
  <sheetViews>
    <sheetView showGridLines="0" tabSelected="1" topLeftCell="M8" zoomScale="70" zoomScaleNormal="70" workbookViewId="0">
      <pane ySplit="1" topLeftCell="A94" activePane="bottomLeft" state="frozen"/>
      <selection pane="bottomLeft" activeCell="T97" sqref="T97"/>
      <selection activeCell="A8" sqref="A8"/>
    </sheetView>
  </sheetViews>
  <sheetFormatPr defaultColWidth="10.85546875" defaultRowHeight="15"/>
  <cols>
    <col min="1" max="1" width="22.85546875" style="1" customWidth="1"/>
    <col min="2" max="2" width="20.85546875" style="1" customWidth="1"/>
    <col min="3" max="3" width="19.7109375" style="1" customWidth="1"/>
    <col min="4" max="4" width="24.85546875" style="1" customWidth="1"/>
    <col min="5" max="5" width="25.7109375" style="1" customWidth="1"/>
    <col min="6" max="6" width="23.85546875" style="1" customWidth="1"/>
    <col min="7" max="7" width="33.85546875" style="1" customWidth="1"/>
    <col min="8" max="8" width="30.85546875" style="1" customWidth="1"/>
    <col min="9" max="9" width="24.140625" style="1" customWidth="1"/>
    <col min="10" max="10" width="22.28515625" style="1" customWidth="1"/>
    <col min="11" max="11" width="36.7109375" style="1" customWidth="1"/>
    <col min="12" max="12" width="25.7109375" style="1" customWidth="1"/>
    <col min="13" max="13" width="18.85546875" style="1" customWidth="1"/>
    <col min="14" max="14" width="27.28515625" style="1" customWidth="1"/>
    <col min="15" max="15" width="26.85546875" style="1" customWidth="1"/>
    <col min="16" max="16" width="29.28515625" style="1" customWidth="1"/>
    <col min="17" max="17" width="29.140625" style="1" customWidth="1"/>
    <col min="18" max="18" width="29.28515625" style="1" customWidth="1"/>
    <col min="19" max="20" width="30.140625" style="1" customWidth="1"/>
    <col min="21" max="21" width="21.140625" style="1" customWidth="1"/>
    <col min="22" max="22" width="21.7109375" style="1" customWidth="1"/>
    <col min="23" max="23" width="20.85546875" style="1" customWidth="1"/>
    <col min="24" max="24" width="29" style="1" customWidth="1"/>
    <col min="25" max="25" width="31.7109375" style="1" customWidth="1"/>
    <col min="26" max="26" width="32.85546875" style="1" customWidth="1"/>
    <col min="27" max="27" width="55.28515625" style="1" customWidth="1"/>
    <col min="28" max="28" width="57.42578125" style="1" customWidth="1"/>
    <col min="29" max="29" width="27.28515625" style="1" customWidth="1"/>
    <col min="30" max="30" width="49" style="1" customWidth="1"/>
    <col min="31" max="31" width="37" style="1" customWidth="1"/>
    <col min="32" max="32" width="29.28515625" style="1" customWidth="1"/>
    <col min="33" max="33" width="27.140625" style="1" customWidth="1"/>
    <col min="34" max="34" width="33.140625" style="1" customWidth="1"/>
    <col min="35" max="36" width="34.28515625" style="1" customWidth="1"/>
    <col min="37" max="39" width="30.85546875" style="1" customWidth="1"/>
    <col min="40" max="40" width="26.7109375" style="1" customWidth="1"/>
    <col min="41" max="41" width="35.28515625" style="1" customWidth="1"/>
    <col min="42" max="42" width="32.7109375" style="1" customWidth="1"/>
    <col min="43" max="43" width="33.42578125" style="1" customWidth="1"/>
    <col min="44" max="44" width="30.7109375" style="1" customWidth="1"/>
    <col min="45" max="45" width="31.28515625" style="1" customWidth="1"/>
    <col min="46" max="46" width="33.5703125" style="1" customWidth="1"/>
    <col min="47" max="47" width="32.140625" style="1" customWidth="1"/>
    <col min="48" max="48" width="31.42578125" style="1" customWidth="1"/>
    <col min="49" max="49" width="32.5703125" style="1" customWidth="1"/>
    <col min="50" max="50" width="26.28515625" style="1" customWidth="1"/>
    <col min="51" max="51" width="27.28515625" style="1" customWidth="1"/>
    <col min="52" max="52" width="35.28515625" style="1" customWidth="1"/>
    <col min="53" max="53" width="30.28515625" style="1" customWidth="1"/>
    <col min="54" max="54" width="31" style="1" customWidth="1"/>
    <col min="55" max="57" width="33.7109375" style="1" customWidth="1"/>
    <col min="58" max="58" width="33.28515625" style="1" customWidth="1"/>
    <col min="59" max="16384" width="10.85546875" style="1"/>
  </cols>
  <sheetData>
    <row r="1" spans="1:58" s="4" customFormat="1" ht="20.25" hidden="1" customHeight="1">
      <c r="A1" s="122" t="s">
        <v>399</v>
      </c>
      <c r="B1" s="122"/>
      <c r="C1" s="123" t="s">
        <v>125</v>
      </c>
      <c r="D1" s="123"/>
      <c r="E1" s="123"/>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23"/>
      <c r="AV1" s="123"/>
      <c r="AW1" s="123"/>
      <c r="AX1" s="65" t="s">
        <v>126</v>
      </c>
    </row>
    <row r="2" spans="1:58" s="4" customFormat="1" ht="26.25" hidden="1" customHeight="1">
      <c r="A2" s="122"/>
      <c r="B2" s="122"/>
      <c r="C2" s="123" t="s">
        <v>127</v>
      </c>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23"/>
      <c r="AV2" s="123"/>
      <c r="AW2" s="123"/>
      <c r="AX2" s="65" t="s">
        <v>128</v>
      </c>
    </row>
    <row r="3" spans="1:58" s="4" customFormat="1" ht="20.25" hidden="1" customHeight="1">
      <c r="A3" s="122"/>
      <c r="B3" s="122"/>
      <c r="C3" s="123" t="s">
        <v>129</v>
      </c>
      <c r="D3" s="123"/>
      <c r="E3" s="123"/>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23"/>
      <c r="AV3" s="123"/>
      <c r="AW3" s="123"/>
      <c r="AX3" s="65" t="s">
        <v>130</v>
      </c>
    </row>
    <row r="4" spans="1:58" s="4" customFormat="1" ht="18.75" hidden="1" customHeight="1">
      <c r="A4" s="122"/>
      <c r="B4" s="122"/>
      <c r="C4" s="123" t="s">
        <v>131</v>
      </c>
      <c r="D4" s="123"/>
      <c r="E4" s="123"/>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23"/>
      <c r="AV4" s="123"/>
      <c r="AW4" s="123"/>
      <c r="AX4" s="65" t="s">
        <v>400</v>
      </c>
    </row>
    <row r="5" spans="1:58" s="4" customFormat="1" ht="21" hidden="1" customHeight="1">
      <c r="A5" s="121" t="s">
        <v>286</v>
      </c>
      <c r="B5" s="121"/>
      <c r="C5" s="121" t="s">
        <v>134</v>
      </c>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c r="AL5" s="121"/>
      <c r="AM5" s="121"/>
      <c r="AN5" s="121"/>
      <c r="AO5" s="121"/>
      <c r="AP5" s="121"/>
      <c r="AQ5" s="121"/>
      <c r="AR5" s="121"/>
      <c r="AS5" s="121"/>
      <c r="AT5" s="121"/>
      <c r="AU5" s="121"/>
      <c r="AV5" s="121"/>
      <c r="AW5" s="121"/>
      <c r="AX5" s="121"/>
    </row>
    <row r="6" spans="1:58" s="4" customFormat="1" ht="24.75" hidden="1" customHeight="1">
      <c r="A6" s="120" t="s">
        <v>401</v>
      </c>
      <c r="B6" s="120"/>
      <c r="C6" s="120"/>
      <c r="D6" s="120"/>
      <c r="E6" s="120"/>
      <c r="F6" s="120"/>
      <c r="G6" s="120"/>
      <c r="H6" s="120"/>
      <c r="I6" s="120"/>
      <c r="J6" s="120"/>
      <c r="K6" s="120"/>
      <c r="L6" s="120"/>
      <c r="M6" s="120"/>
      <c r="N6" s="120"/>
      <c r="O6" s="120"/>
      <c r="P6" s="120"/>
      <c r="Q6" s="120"/>
      <c r="R6" s="120"/>
      <c r="S6" s="120"/>
      <c r="T6" s="120"/>
      <c r="U6" s="120"/>
      <c r="V6" s="120"/>
      <c r="W6" s="120"/>
      <c r="X6" s="120"/>
      <c r="Y6" s="120"/>
      <c r="Z6" s="120"/>
      <c r="AA6" s="120"/>
      <c r="AB6" s="120"/>
      <c r="AC6" s="123" t="s">
        <v>402</v>
      </c>
      <c r="AD6" s="123"/>
      <c r="AE6" s="123"/>
      <c r="AF6" s="123"/>
      <c r="AG6" s="123"/>
      <c r="AH6" s="123"/>
      <c r="AI6" s="120" t="s">
        <v>403</v>
      </c>
      <c r="AJ6" s="120"/>
      <c r="AK6" s="120"/>
      <c r="AL6" s="120"/>
      <c r="AM6" s="120"/>
      <c r="AN6" s="120"/>
      <c r="AO6" s="120"/>
      <c r="AP6" s="120"/>
      <c r="AQ6" s="120"/>
      <c r="AR6" s="120"/>
      <c r="AS6" s="120"/>
      <c r="AT6" s="120"/>
      <c r="AU6" s="120"/>
      <c r="AV6" s="120"/>
      <c r="AW6" s="120"/>
      <c r="AX6" s="120"/>
    </row>
    <row r="7" spans="1:58" s="4" customFormat="1" ht="24" hidden="1" customHeight="1">
      <c r="A7" s="120"/>
      <c r="B7" s="120"/>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3"/>
      <c r="AD7" s="123"/>
      <c r="AE7" s="123"/>
      <c r="AF7" s="123"/>
      <c r="AG7" s="123"/>
      <c r="AH7" s="123"/>
      <c r="AI7" s="120"/>
      <c r="AJ7" s="120"/>
      <c r="AK7" s="120"/>
      <c r="AL7" s="120"/>
      <c r="AM7" s="120"/>
      <c r="AN7" s="120"/>
      <c r="AO7" s="120"/>
      <c r="AP7" s="120"/>
      <c r="AQ7" s="120"/>
      <c r="AR7" s="120"/>
      <c r="AS7" s="120"/>
      <c r="AT7" s="120"/>
      <c r="AU7" s="120"/>
      <c r="AV7" s="120"/>
      <c r="AW7" s="120"/>
      <c r="AX7" s="120"/>
    </row>
    <row r="8" spans="1:58" s="4" customFormat="1" ht="64.5" customHeight="1">
      <c r="A8" s="19" t="s">
        <v>10</v>
      </c>
      <c r="B8" s="19" t="s">
        <v>12</v>
      </c>
      <c r="C8" s="19" t="s">
        <v>14</v>
      </c>
      <c r="D8" s="2" t="s">
        <v>404</v>
      </c>
      <c r="E8" s="2" t="s">
        <v>65</v>
      </c>
      <c r="F8" s="19" t="s">
        <v>67</v>
      </c>
      <c r="G8" s="2" t="s">
        <v>69</v>
      </c>
      <c r="H8" s="2" t="s">
        <v>405</v>
      </c>
      <c r="I8" s="2" t="s">
        <v>73</v>
      </c>
      <c r="J8" s="2" t="s">
        <v>75</v>
      </c>
      <c r="K8" s="66" t="s">
        <v>406</v>
      </c>
      <c r="L8" s="66" t="s">
        <v>79</v>
      </c>
      <c r="M8" s="66" t="s">
        <v>81</v>
      </c>
      <c r="N8" s="19" t="s">
        <v>407</v>
      </c>
      <c r="O8" s="2" t="s">
        <v>408</v>
      </c>
      <c r="P8" s="2" t="s">
        <v>409</v>
      </c>
      <c r="Q8" s="2" t="s">
        <v>410</v>
      </c>
      <c r="R8" s="2" t="s">
        <v>411</v>
      </c>
      <c r="S8" s="2" t="s">
        <v>412</v>
      </c>
      <c r="T8" s="19" t="s">
        <v>413</v>
      </c>
      <c r="U8" s="66" t="s">
        <v>414</v>
      </c>
      <c r="V8" s="66" t="s">
        <v>415</v>
      </c>
      <c r="W8" s="19" t="s">
        <v>89</v>
      </c>
      <c r="X8" s="19" t="s">
        <v>91</v>
      </c>
      <c r="Y8" s="19" t="s">
        <v>93</v>
      </c>
      <c r="Z8" s="19" t="s">
        <v>95</v>
      </c>
      <c r="AA8" s="19" t="s">
        <v>416</v>
      </c>
      <c r="AB8" s="19" t="s">
        <v>99</v>
      </c>
      <c r="AC8" s="2" t="s">
        <v>102</v>
      </c>
      <c r="AD8" s="2" t="s">
        <v>417</v>
      </c>
      <c r="AE8" s="67" t="s">
        <v>106</v>
      </c>
      <c r="AF8" s="2" t="s">
        <v>108</v>
      </c>
      <c r="AG8" s="2" t="s">
        <v>110</v>
      </c>
      <c r="AH8" s="2" t="s">
        <v>112</v>
      </c>
      <c r="AI8" s="19" t="s">
        <v>115</v>
      </c>
      <c r="AJ8" s="19" t="s">
        <v>418</v>
      </c>
      <c r="AK8" s="19" t="s">
        <v>419</v>
      </c>
      <c r="AL8" s="19" t="s">
        <v>420</v>
      </c>
      <c r="AM8" s="19" t="s">
        <v>421</v>
      </c>
      <c r="AN8" s="19" t="s">
        <v>119</v>
      </c>
      <c r="AO8" s="19" t="s">
        <v>121</v>
      </c>
      <c r="AP8" s="61" t="s">
        <v>422</v>
      </c>
      <c r="AQ8" s="61" t="s">
        <v>423</v>
      </c>
      <c r="AR8" s="61" t="s">
        <v>424</v>
      </c>
      <c r="AS8" s="61" t="s">
        <v>425</v>
      </c>
      <c r="AT8" s="61" t="s">
        <v>426</v>
      </c>
      <c r="AU8" s="61" t="s">
        <v>427</v>
      </c>
      <c r="AV8" s="61" t="s">
        <v>428</v>
      </c>
      <c r="AW8" s="61" t="s">
        <v>429</v>
      </c>
      <c r="AX8" s="61" t="s">
        <v>430</v>
      </c>
      <c r="AY8" s="61" t="s">
        <v>431</v>
      </c>
      <c r="AZ8" s="61" t="s">
        <v>432</v>
      </c>
      <c r="BA8" s="61" t="s">
        <v>433</v>
      </c>
      <c r="BB8" s="61" t="s">
        <v>434</v>
      </c>
      <c r="BC8" s="61" t="s">
        <v>435</v>
      </c>
      <c r="BD8" s="61" t="s">
        <v>436</v>
      </c>
      <c r="BE8" s="61" t="s">
        <v>437</v>
      </c>
      <c r="BF8" s="19" t="s">
        <v>438</v>
      </c>
    </row>
    <row r="9" spans="1:58" s="4" customFormat="1" ht="199.9" customHeight="1">
      <c r="A9" s="37" t="s">
        <v>169</v>
      </c>
      <c r="B9" s="37" t="s">
        <v>170</v>
      </c>
      <c r="C9" s="37" t="s">
        <v>171</v>
      </c>
      <c r="D9" s="37" t="s">
        <v>439</v>
      </c>
      <c r="E9" s="37" t="s">
        <v>440</v>
      </c>
      <c r="F9" s="68" t="s">
        <v>441</v>
      </c>
      <c r="G9" s="37" t="s">
        <v>442</v>
      </c>
      <c r="H9" s="37" t="s">
        <v>443</v>
      </c>
      <c r="I9" s="37" t="s">
        <v>444</v>
      </c>
      <c r="J9" s="38">
        <v>0.2</v>
      </c>
      <c r="K9" s="37" t="s">
        <v>445</v>
      </c>
      <c r="L9" s="37" t="s">
        <v>446</v>
      </c>
      <c r="M9" s="37" t="s">
        <v>447</v>
      </c>
      <c r="N9" s="37">
        <v>12</v>
      </c>
      <c r="O9" s="69">
        <v>3</v>
      </c>
      <c r="P9" s="108">
        <v>0</v>
      </c>
      <c r="Q9" s="37"/>
      <c r="R9" s="37"/>
      <c r="S9" s="2">
        <f>SUM(O9:R9)</f>
        <v>3</v>
      </c>
      <c r="T9" s="59">
        <f>(O9+P9+Q9+R9)/N9</f>
        <v>0.25</v>
      </c>
      <c r="U9" s="70">
        <v>46024</v>
      </c>
      <c r="V9" s="70">
        <v>46387</v>
      </c>
      <c r="W9" s="37">
        <v>363</v>
      </c>
      <c r="X9" s="71">
        <v>1059626</v>
      </c>
      <c r="Y9" s="37" t="s">
        <v>448</v>
      </c>
      <c r="Z9" s="37" t="s">
        <v>449</v>
      </c>
      <c r="AA9" s="37" t="s">
        <v>450</v>
      </c>
      <c r="AB9" s="37" t="s">
        <v>451</v>
      </c>
      <c r="AC9" s="37" t="s">
        <v>452</v>
      </c>
      <c r="AD9" s="37" t="s">
        <v>453</v>
      </c>
      <c r="AE9" s="72">
        <v>38500000</v>
      </c>
      <c r="AF9" s="73" t="s">
        <v>454</v>
      </c>
      <c r="AG9" s="73" t="s">
        <v>455</v>
      </c>
      <c r="AH9" s="70">
        <v>46024</v>
      </c>
      <c r="AI9" s="72">
        <v>38500000</v>
      </c>
      <c r="AJ9" s="72">
        <v>38500000</v>
      </c>
      <c r="AK9" s="72">
        <v>38500000</v>
      </c>
      <c r="AL9" s="74"/>
      <c r="AM9" s="74"/>
      <c r="AN9" s="37" t="s">
        <v>456</v>
      </c>
      <c r="AO9" s="37" t="s">
        <v>457</v>
      </c>
      <c r="AP9" s="75">
        <v>10500000</v>
      </c>
      <c r="AQ9" s="75">
        <v>21000000</v>
      </c>
      <c r="AR9" s="76"/>
      <c r="AS9" s="76"/>
      <c r="AT9" s="76"/>
      <c r="AU9" s="76"/>
      <c r="AV9" s="76"/>
      <c r="AW9" s="76"/>
      <c r="BF9" s="114" t="s">
        <v>458</v>
      </c>
    </row>
    <row r="10" spans="1:58" s="4" customFormat="1" ht="199.9" customHeight="1">
      <c r="A10" s="37" t="s">
        <v>169</v>
      </c>
      <c r="B10" s="37" t="s">
        <v>170</v>
      </c>
      <c r="C10" s="37" t="s">
        <v>171</v>
      </c>
      <c r="D10" s="37" t="s">
        <v>439</v>
      </c>
      <c r="E10" s="37" t="s">
        <v>440</v>
      </c>
      <c r="F10" s="68" t="s">
        <v>441</v>
      </c>
      <c r="G10" s="37" t="s">
        <v>442</v>
      </c>
      <c r="H10" s="37" t="s">
        <v>443</v>
      </c>
      <c r="I10" s="37" t="s">
        <v>444</v>
      </c>
      <c r="J10" s="38">
        <v>0.2</v>
      </c>
      <c r="K10" s="37" t="s">
        <v>459</v>
      </c>
      <c r="L10" s="37" t="s">
        <v>446</v>
      </c>
      <c r="M10" s="37" t="s">
        <v>447</v>
      </c>
      <c r="N10" s="37">
        <v>2</v>
      </c>
      <c r="O10" s="37">
        <v>0</v>
      </c>
      <c r="P10" s="109">
        <v>1</v>
      </c>
      <c r="Q10" s="51"/>
      <c r="R10" s="51"/>
      <c r="S10" s="2">
        <f t="shared" ref="S10:S64" si="0">SUM(O10:R10)</f>
        <v>1</v>
      </c>
      <c r="T10" s="59">
        <f t="shared" ref="T10:T77" si="1">(O10+P10+Q10+R10)/N10</f>
        <v>0.5</v>
      </c>
      <c r="U10" s="70">
        <v>46024</v>
      </c>
      <c r="V10" s="70">
        <v>46387</v>
      </c>
      <c r="W10" s="37">
        <v>363</v>
      </c>
      <c r="X10" s="71">
        <v>1059626</v>
      </c>
      <c r="Y10" s="37" t="s">
        <v>448</v>
      </c>
      <c r="Z10" s="37" t="s">
        <v>449</v>
      </c>
      <c r="AA10" s="37" t="s">
        <v>450</v>
      </c>
      <c r="AB10" s="37" t="s">
        <v>451</v>
      </c>
      <c r="AC10" s="37" t="s">
        <v>452</v>
      </c>
      <c r="AD10" s="37" t="s">
        <v>453</v>
      </c>
      <c r="AE10" s="72">
        <v>66000000</v>
      </c>
      <c r="AF10" s="73" t="s">
        <v>454</v>
      </c>
      <c r="AG10" s="73" t="s">
        <v>455</v>
      </c>
      <c r="AH10" s="70">
        <v>46024</v>
      </c>
      <c r="AI10" s="72">
        <v>66000000</v>
      </c>
      <c r="AJ10" s="72">
        <v>66000000</v>
      </c>
      <c r="AK10" s="72">
        <v>66000000</v>
      </c>
      <c r="AL10" s="74"/>
      <c r="AM10" s="74"/>
      <c r="AN10" s="37" t="s">
        <v>456</v>
      </c>
      <c r="AO10" s="37" t="s">
        <v>457</v>
      </c>
      <c r="AP10" s="76">
        <v>18000000</v>
      </c>
      <c r="AQ10" s="76">
        <v>36000000</v>
      </c>
      <c r="AR10" s="76"/>
      <c r="AS10" s="76"/>
      <c r="AT10" s="76"/>
      <c r="AU10" s="76"/>
      <c r="AV10" s="76"/>
      <c r="AW10" s="76"/>
      <c r="BF10" s="114" t="s">
        <v>458</v>
      </c>
    </row>
    <row r="11" spans="1:58" s="4" customFormat="1" ht="199.9" customHeight="1">
      <c r="A11" s="37" t="s">
        <v>169</v>
      </c>
      <c r="B11" s="37" t="s">
        <v>170</v>
      </c>
      <c r="C11" s="37" t="s">
        <v>171</v>
      </c>
      <c r="D11" s="37" t="s">
        <v>439</v>
      </c>
      <c r="E11" s="37" t="s">
        <v>440</v>
      </c>
      <c r="F11" s="68" t="s">
        <v>441</v>
      </c>
      <c r="G11" s="37" t="s">
        <v>442</v>
      </c>
      <c r="H11" s="37" t="s">
        <v>443</v>
      </c>
      <c r="I11" s="37" t="s">
        <v>444</v>
      </c>
      <c r="J11" s="38">
        <v>0.6</v>
      </c>
      <c r="K11" s="37" t="s">
        <v>460</v>
      </c>
      <c r="L11" s="37" t="s">
        <v>446</v>
      </c>
      <c r="M11" s="37" t="s">
        <v>447</v>
      </c>
      <c r="N11" s="37">
        <v>288</v>
      </c>
      <c r="O11" s="37">
        <v>72</v>
      </c>
      <c r="P11" s="109">
        <v>83</v>
      </c>
      <c r="Q11" s="51"/>
      <c r="R11" s="51"/>
      <c r="S11" s="2">
        <f t="shared" si="0"/>
        <v>155</v>
      </c>
      <c r="T11" s="59">
        <f t="shared" si="1"/>
        <v>0.53819444444444442</v>
      </c>
      <c r="U11" s="70">
        <v>46024</v>
      </c>
      <c r="V11" s="70">
        <v>46387</v>
      </c>
      <c r="W11" s="37">
        <v>363</v>
      </c>
      <c r="X11" s="71">
        <v>1059626</v>
      </c>
      <c r="Y11" s="37" t="s">
        <v>448</v>
      </c>
      <c r="Z11" s="37" t="s">
        <v>449</v>
      </c>
      <c r="AA11" s="37" t="s">
        <v>450</v>
      </c>
      <c r="AB11" s="37" t="s">
        <v>451</v>
      </c>
      <c r="AC11" s="37" t="s">
        <v>452</v>
      </c>
      <c r="AD11" s="37" t="s">
        <v>453</v>
      </c>
      <c r="AE11" s="72">
        <v>306020000</v>
      </c>
      <c r="AF11" s="73" t="s">
        <v>454</v>
      </c>
      <c r="AG11" s="73" t="s">
        <v>455</v>
      </c>
      <c r="AH11" s="70">
        <v>46024</v>
      </c>
      <c r="AI11" s="72">
        <v>306020000</v>
      </c>
      <c r="AJ11" s="72">
        <v>306020000</v>
      </c>
      <c r="AK11" s="72">
        <v>306020000</v>
      </c>
      <c r="AL11" s="74"/>
      <c r="AM11" s="74"/>
      <c r="AN11" s="37" t="s">
        <v>456</v>
      </c>
      <c r="AO11" s="37" t="s">
        <v>457</v>
      </c>
      <c r="AP11" s="76">
        <v>28277500</v>
      </c>
      <c r="AQ11" s="76">
        <v>144142500</v>
      </c>
      <c r="AR11" s="76"/>
      <c r="AS11" s="76"/>
      <c r="AT11" s="76"/>
      <c r="AU11" s="76"/>
      <c r="AV11" s="76"/>
      <c r="AW11" s="76"/>
      <c r="BF11" s="114" t="s">
        <v>458</v>
      </c>
    </row>
    <row r="12" spans="1:58" s="4" customFormat="1" ht="199.9" customHeight="1">
      <c r="A12" s="37" t="s">
        <v>169</v>
      </c>
      <c r="B12" s="37" t="s">
        <v>170</v>
      </c>
      <c r="C12" s="37" t="s">
        <v>171</v>
      </c>
      <c r="D12" s="37" t="s">
        <v>461</v>
      </c>
      <c r="E12" s="37" t="s">
        <v>440</v>
      </c>
      <c r="F12" s="68" t="s">
        <v>441</v>
      </c>
      <c r="G12" s="37" t="s">
        <v>442</v>
      </c>
      <c r="H12" s="37" t="s">
        <v>462</v>
      </c>
      <c r="I12" s="37" t="s">
        <v>463</v>
      </c>
      <c r="J12" s="38">
        <v>0.2</v>
      </c>
      <c r="K12" s="37" t="s">
        <v>464</v>
      </c>
      <c r="L12" s="37" t="s">
        <v>446</v>
      </c>
      <c r="M12" s="37" t="s">
        <v>465</v>
      </c>
      <c r="N12" s="37">
        <v>2</v>
      </c>
      <c r="O12" s="37">
        <v>0</v>
      </c>
      <c r="P12" s="109">
        <v>1</v>
      </c>
      <c r="Q12" s="51"/>
      <c r="R12" s="51"/>
      <c r="S12" s="2">
        <f t="shared" si="0"/>
        <v>1</v>
      </c>
      <c r="T12" s="59">
        <f t="shared" si="1"/>
        <v>0.5</v>
      </c>
      <c r="U12" s="70">
        <v>46024</v>
      </c>
      <c r="V12" s="70">
        <v>46387</v>
      </c>
      <c r="W12" s="37">
        <v>363</v>
      </c>
      <c r="X12" s="71">
        <v>1059626</v>
      </c>
      <c r="Y12" s="37" t="s">
        <v>448</v>
      </c>
      <c r="Z12" s="37" t="s">
        <v>449</v>
      </c>
      <c r="AA12" s="37" t="s">
        <v>450</v>
      </c>
      <c r="AB12" s="37" t="s">
        <v>451</v>
      </c>
      <c r="AC12" s="37" t="s">
        <v>452</v>
      </c>
      <c r="AD12" s="37" t="s">
        <v>453</v>
      </c>
      <c r="AE12" s="72">
        <v>0</v>
      </c>
      <c r="AF12" s="73" t="s">
        <v>454</v>
      </c>
      <c r="AG12" s="73" t="s">
        <v>455</v>
      </c>
      <c r="AH12" s="70">
        <v>46024</v>
      </c>
      <c r="AI12" s="72">
        <v>0</v>
      </c>
      <c r="AJ12" s="72">
        <v>0</v>
      </c>
      <c r="AK12" s="72">
        <v>0</v>
      </c>
      <c r="AL12" s="74"/>
      <c r="AM12" s="74"/>
      <c r="AN12" s="37" t="s">
        <v>456</v>
      </c>
      <c r="AO12" s="37" t="s">
        <v>457</v>
      </c>
      <c r="AP12" s="76">
        <v>0</v>
      </c>
      <c r="AQ12" s="76">
        <v>0</v>
      </c>
      <c r="AR12" s="76"/>
      <c r="AS12" s="76"/>
      <c r="AT12" s="76"/>
      <c r="AU12" s="76"/>
      <c r="AV12" s="76"/>
      <c r="AW12" s="76"/>
      <c r="BF12" s="114" t="s">
        <v>458</v>
      </c>
    </row>
    <row r="13" spans="1:58" s="4" customFormat="1" ht="199.9" customHeight="1">
      <c r="A13" s="37" t="s">
        <v>169</v>
      </c>
      <c r="B13" s="37" t="s">
        <v>170</v>
      </c>
      <c r="C13" s="37" t="s">
        <v>171</v>
      </c>
      <c r="D13" s="37" t="s">
        <v>461</v>
      </c>
      <c r="E13" s="37" t="s">
        <v>440</v>
      </c>
      <c r="F13" s="68" t="s">
        <v>441</v>
      </c>
      <c r="G13" s="37" t="s">
        <v>442</v>
      </c>
      <c r="H13" s="37" t="s">
        <v>462</v>
      </c>
      <c r="I13" s="37" t="s">
        <v>463</v>
      </c>
      <c r="J13" s="38">
        <v>0.2</v>
      </c>
      <c r="K13" s="37" t="s">
        <v>466</v>
      </c>
      <c r="L13" s="37" t="s">
        <v>446</v>
      </c>
      <c r="M13" s="37" t="s">
        <v>465</v>
      </c>
      <c r="N13" s="37">
        <v>2</v>
      </c>
      <c r="O13" s="37">
        <v>0</v>
      </c>
      <c r="P13" s="109">
        <v>0</v>
      </c>
      <c r="Q13" s="51"/>
      <c r="R13" s="51"/>
      <c r="S13" s="2">
        <f t="shared" ref="S13" si="2">SUM(O13:R13)</f>
        <v>0</v>
      </c>
      <c r="T13" s="59">
        <f t="shared" si="1"/>
        <v>0</v>
      </c>
      <c r="U13" s="70">
        <v>46024</v>
      </c>
      <c r="V13" s="70">
        <v>46387</v>
      </c>
      <c r="W13" s="37">
        <v>363</v>
      </c>
      <c r="X13" s="71">
        <v>1059626</v>
      </c>
      <c r="Y13" s="37" t="s">
        <v>448</v>
      </c>
      <c r="Z13" s="37" t="s">
        <v>449</v>
      </c>
      <c r="AA13" s="37" t="s">
        <v>450</v>
      </c>
      <c r="AB13" s="37" t="s">
        <v>451</v>
      </c>
      <c r="AC13" s="37" t="s">
        <v>452</v>
      </c>
      <c r="AD13" s="37" t="s">
        <v>453</v>
      </c>
      <c r="AE13" s="72">
        <v>0</v>
      </c>
      <c r="AF13" s="73" t="s">
        <v>454</v>
      </c>
      <c r="AG13" s="73" t="s">
        <v>455</v>
      </c>
      <c r="AH13" s="70">
        <v>46024</v>
      </c>
      <c r="AI13" s="72">
        <v>0</v>
      </c>
      <c r="AJ13" s="72">
        <v>0</v>
      </c>
      <c r="AK13" s="72">
        <v>0</v>
      </c>
      <c r="AL13" s="74"/>
      <c r="AM13" s="74"/>
      <c r="AN13" s="37" t="s">
        <v>456</v>
      </c>
      <c r="AO13" s="37" t="s">
        <v>457</v>
      </c>
      <c r="AP13" s="76">
        <v>0</v>
      </c>
      <c r="AQ13" s="76">
        <v>0</v>
      </c>
      <c r="AR13" s="76"/>
      <c r="AS13" s="76"/>
      <c r="AT13" s="76"/>
      <c r="AU13" s="76"/>
      <c r="AV13" s="76"/>
      <c r="AW13" s="76"/>
      <c r="BF13" s="114" t="s">
        <v>458</v>
      </c>
    </row>
    <row r="14" spans="1:58" s="4" customFormat="1" ht="199.9" customHeight="1">
      <c r="A14" s="37" t="s">
        <v>169</v>
      </c>
      <c r="B14" s="37" t="s">
        <v>170</v>
      </c>
      <c r="C14" s="37" t="s">
        <v>171</v>
      </c>
      <c r="D14" s="37" t="s">
        <v>461</v>
      </c>
      <c r="E14" s="37" t="s">
        <v>440</v>
      </c>
      <c r="F14" s="68" t="s">
        <v>441</v>
      </c>
      <c r="G14" s="37" t="s">
        <v>442</v>
      </c>
      <c r="H14" s="37" t="s">
        <v>462</v>
      </c>
      <c r="I14" s="37" t="s">
        <v>463</v>
      </c>
      <c r="J14" s="38">
        <v>0.6</v>
      </c>
      <c r="K14" s="37" t="s">
        <v>467</v>
      </c>
      <c r="L14" s="37" t="s">
        <v>446</v>
      </c>
      <c r="M14" s="37" t="s">
        <v>465</v>
      </c>
      <c r="N14" s="37">
        <v>1</v>
      </c>
      <c r="O14" s="37">
        <v>0</v>
      </c>
      <c r="P14" s="109">
        <v>0</v>
      </c>
      <c r="Q14" s="51"/>
      <c r="R14" s="51"/>
      <c r="S14" s="2">
        <f t="shared" si="0"/>
        <v>0</v>
      </c>
      <c r="T14" s="59">
        <f t="shared" si="1"/>
        <v>0</v>
      </c>
      <c r="U14" s="70">
        <v>46024</v>
      </c>
      <c r="V14" s="70">
        <v>46387</v>
      </c>
      <c r="W14" s="37">
        <v>363</v>
      </c>
      <c r="X14" s="71">
        <v>1059626</v>
      </c>
      <c r="Y14" s="37" t="s">
        <v>448</v>
      </c>
      <c r="Z14" s="37" t="s">
        <v>449</v>
      </c>
      <c r="AA14" s="37" t="s">
        <v>450</v>
      </c>
      <c r="AB14" s="37" t="s">
        <v>451</v>
      </c>
      <c r="AC14" s="37" t="s">
        <v>452</v>
      </c>
      <c r="AD14" s="37" t="s">
        <v>453</v>
      </c>
      <c r="AE14" s="72">
        <v>70750000</v>
      </c>
      <c r="AF14" s="73" t="s">
        <v>454</v>
      </c>
      <c r="AG14" s="73" t="s">
        <v>455</v>
      </c>
      <c r="AH14" s="70">
        <v>46024</v>
      </c>
      <c r="AI14" s="72">
        <v>70750000</v>
      </c>
      <c r="AJ14" s="72">
        <v>108580000</v>
      </c>
      <c r="AK14" s="72">
        <v>108580000</v>
      </c>
      <c r="AL14" s="74"/>
      <c r="AM14" s="74"/>
      <c r="AN14" s="37" t="s">
        <v>456</v>
      </c>
      <c r="AO14" s="37" t="s">
        <v>457</v>
      </c>
      <c r="AP14" s="76">
        <v>0</v>
      </c>
      <c r="AQ14" s="76">
        <v>108580000</v>
      </c>
      <c r="AR14" s="76"/>
      <c r="AS14" s="76"/>
      <c r="AT14" s="76"/>
      <c r="AU14" s="76"/>
      <c r="AV14" s="76"/>
      <c r="AW14" s="76"/>
      <c r="BF14" s="114" t="s">
        <v>458</v>
      </c>
    </row>
    <row r="15" spans="1:58" s="4" customFormat="1" ht="199.9" customHeight="1">
      <c r="A15" s="37" t="s">
        <v>169</v>
      </c>
      <c r="B15" s="37" t="s">
        <v>170</v>
      </c>
      <c r="C15" s="37" t="s">
        <v>171</v>
      </c>
      <c r="D15" s="37" t="s">
        <v>468</v>
      </c>
      <c r="E15" s="37" t="s">
        <v>440</v>
      </c>
      <c r="F15" s="68" t="s">
        <v>441</v>
      </c>
      <c r="G15" s="37" t="s">
        <v>442</v>
      </c>
      <c r="H15" s="37" t="s">
        <v>469</v>
      </c>
      <c r="I15" s="37" t="s">
        <v>470</v>
      </c>
      <c r="J15" s="38">
        <v>0.2</v>
      </c>
      <c r="K15" s="37" t="s">
        <v>471</v>
      </c>
      <c r="L15" s="37" t="s">
        <v>446</v>
      </c>
      <c r="M15" s="37" t="s">
        <v>465</v>
      </c>
      <c r="N15" s="37">
        <v>2</v>
      </c>
      <c r="O15" s="37">
        <v>0</v>
      </c>
      <c r="P15" s="109">
        <v>0</v>
      </c>
      <c r="Q15" s="51"/>
      <c r="R15" s="51"/>
      <c r="S15" s="2">
        <f t="shared" si="0"/>
        <v>0</v>
      </c>
      <c r="T15" s="59">
        <f t="shared" si="1"/>
        <v>0</v>
      </c>
      <c r="U15" s="70">
        <v>46024</v>
      </c>
      <c r="V15" s="70">
        <v>46387</v>
      </c>
      <c r="W15" s="37">
        <v>363</v>
      </c>
      <c r="X15" s="71">
        <v>1059626</v>
      </c>
      <c r="Y15" s="37" t="s">
        <v>448</v>
      </c>
      <c r="Z15" s="37" t="s">
        <v>449</v>
      </c>
      <c r="AA15" s="37" t="s">
        <v>450</v>
      </c>
      <c r="AB15" s="37" t="s">
        <v>451</v>
      </c>
      <c r="AC15" s="37" t="s">
        <v>452</v>
      </c>
      <c r="AD15" s="37" t="s">
        <v>453</v>
      </c>
      <c r="AE15" s="72">
        <v>0</v>
      </c>
      <c r="AF15" s="73" t="s">
        <v>454</v>
      </c>
      <c r="AG15" s="73" t="s">
        <v>455</v>
      </c>
      <c r="AH15" s="70">
        <v>46024</v>
      </c>
      <c r="AI15" s="72">
        <v>0</v>
      </c>
      <c r="AJ15" s="72">
        <v>0</v>
      </c>
      <c r="AK15" s="72">
        <v>0</v>
      </c>
      <c r="AL15" s="74"/>
      <c r="AM15" s="74"/>
      <c r="AN15" s="37" t="s">
        <v>456</v>
      </c>
      <c r="AO15" s="37" t="s">
        <v>457</v>
      </c>
      <c r="AP15" s="76">
        <v>0</v>
      </c>
      <c r="AQ15" s="76">
        <v>0</v>
      </c>
      <c r="AR15" s="76"/>
      <c r="AS15" s="76"/>
      <c r="AT15" s="76"/>
      <c r="AU15" s="76"/>
      <c r="AV15" s="76"/>
      <c r="AW15" s="76"/>
      <c r="BF15" s="114" t="s">
        <v>458</v>
      </c>
    </row>
    <row r="16" spans="1:58" s="4" customFormat="1" ht="199.9" customHeight="1">
      <c r="A16" s="37" t="s">
        <v>169</v>
      </c>
      <c r="B16" s="37" t="s">
        <v>170</v>
      </c>
      <c r="C16" s="37" t="s">
        <v>171</v>
      </c>
      <c r="D16" s="37" t="s">
        <v>468</v>
      </c>
      <c r="E16" s="37" t="s">
        <v>440</v>
      </c>
      <c r="F16" s="68" t="s">
        <v>441</v>
      </c>
      <c r="G16" s="37" t="s">
        <v>442</v>
      </c>
      <c r="H16" s="37" t="s">
        <v>469</v>
      </c>
      <c r="I16" s="37" t="s">
        <v>470</v>
      </c>
      <c r="J16" s="38">
        <v>0.2</v>
      </c>
      <c r="K16" s="37" t="s">
        <v>472</v>
      </c>
      <c r="L16" s="37" t="s">
        <v>446</v>
      </c>
      <c r="M16" s="37" t="s">
        <v>465</v>
      </c>
      <c r="N16" s="37">
        <v>2</v>
      </c>
      <c r="O16" s="37">
        <v>0</v>
      </c>
      <c r="P16" s="109">
        <v>0</v>
      </c>
      <c r="Q16" s="51"/>
      <c r="R16" s="51"/>
      <c r="S16" s="2">
        <f t="shared" ref="S16" si="3">SUM(O16:R16)</f>
        <v>0</v>
      </c>
      <c r="T16" s="59">
        <f t="shared" si="1"/>
        <v>0</v>
      </c>
      <c r="U16" s="70">
        <v>46024</v>
      </c>
      <c r="V16" s="70">
        <v>46387</v>
      </c>
      <c r="W16" s="37">
        <v>363</v>
      </c>
      <c r="X16" s="71">
        <v>1059626</v>
      </c>
      <c r="Y16" s="37" t="s">
        <v>448</v>
      </c>
      <c r="Z16" s="37" t="s">
        <v>449</v>
      </c>
      <c r="AA16" s="37" t="s">
        <v>450</v>
      </c>
      <c r="AB16" s="37" t="s">
        <v>451</v>
      </c>
      <c r="AC16" s="37" t="s">
        <v>452</v>
      </c>
      <c r="AD16" s="37" t="s">
        <v>453</v>
      </c>
      <c r="AE16" s="72">
        <v>0</v>
      </c>
      <c r="AF16" s="73" t="s">
        <v>454</v>
      </c>
      <c r="AG16" s="73" t="s">
        <v>455</v>
      </c>
      <c r="AH16" s="70">
        <v>46024</v>
      </c>
      <c r="AI16" s="72">
        <v>0</v>
      </c>
      <c r="AJ16" s="72">
        <v>0</v>
      </c>
      <c r="AK16" s="72">
        <v>0</v>
      </c>
      <c r="AL16" s="74"/>
      <c r="AM16" s="74"/>
      <c r="AN16" s="37" t="s">
        <v>456</v>
      </c>
      <c r="AO16" s="37" t="s">
        <v>457</v>
      </c>
      <c r="AP16" s="76">
        <v>0</v>
      </c>
      <c r="AQ16" s="76">
        <v>0</v>
      </c>
      <c r="AR16" s="76"/>
      <c r="AS16" s="76"/>
      <c r="AT16" s="76"/>
      <c r="AU16" s="76"/>
      <c r="AV16" s="76"/>
      <c r="AW16" s="76"/>
      <c r="BF16" s="114" t="s">
        <v>458</v>
      </c>
    </row>
    <row r="17" spans="1:58" s="4" customFormat="1" ht="199.9" customHeight="1">
      <c r="A17" s="37" t="s">
        <v>169</v>
      </c>
      <c r="B17" s="37" t="s">
        <v>170</v>
      </c>
      <c r="C17" s="37" t="s">
        <v>171</v>
      </c>
      <c r="D17" s="37" t="s">
        <v>468</v>
      </c>
      <c r="E17" s="37" t="s">
        <v>440</v>
      </c>
      <c r="F17" s="68" t="s">
        <v>441</v>
      </c>
      <c r="G17" s="37" t="s">
        <v>442</v>
      </c>
      <c r="H17" s="37" t="s">
        <v>469</v>
      </c>
      <c r="I17" s="37" t="s">
        <v>470</v>
      </c>
      <c r="J17" s="38">
        <v>0.6</v>
      </c>
      <c r="K17" s="37" t="s">
        <v>473</v>
      </c>
      <c r="L17" s="37" t="s">
        <v>446</v>
      </c>
      <c r="M17" s="37" t="s">
        <v>465</v>
      </c>
      <c r="N17" s="37">
        <v>1</v>
      </c>
      <c r="O17" s="37">
        <v>0</v>
      </c>
      <c r="P17" s="109">
        <v>0</v>
      </c>
      <c r="Q17" s="51"/>
      <c r="R17" s="51"/>
      <c r="S17" s="2">
        <f t="shared" si="0"/>
        <v>0</v>
      </c>
      <c r="T17" s="59">
        <f t="shared" si="1"/>
        <v>0</v>
      </c>
      <c r="U17" s="70">
        <v>46024</v>
      </c>
      <c r="V17" s="70">
        <v>46387</v>
      </c>
      <c r="W17" s="37">
        <v>363</v>
      </c>
      <c r="X17" s="71">
        <v>1059626</v>
      </c>
      <c r="Y17" s="37" t="s">
        <v>448</v>
      </c>
      <c r="Z17" s="37" t="s">
        <v>449</v>
      </c>
      <c r="AA17" s="37" t="s">
        <v>450</v>
      </c>
      <c r="AB17" s="37" t="s">
        <v>451</v>
      </c>
      <c r="AC17" s="37" t="s">
        <v>452</v>
      </c>
      <c r="AD17" s="37" t="s">
        <v>453</v>
      </c>
      <c r="AE17" s="72">
        <v>37830000</v>
      </c>
      <c r="AF17" s="73" t="s">
        <v>454</v>
      </c>
      <c r="AG17" s="73" t="s">
        <v>455</v>
      </c>
      <c r="AH17" s="70">
        <v>46024</v>
      </c>
      <c r="AI17" s="72">
        <v>37830000</v>
      </c>
      <c r="AJ17" s="72">
        <v>0</v>
      </c>
      <c r="AK17" s="72">
        <v>0</v>
      </c>
      <c r="AL17" s="74"/>
      <c r="AM17" s="74"/>
      <c r="AN17" s="37" t="s">
        <v>456</v>
      </c>
      <c r="AO17" s="37" t="s">
        <v>457</v>
      </c>
      <c r="AP17" s="76">
        <v>0</v>
      </c>
      <c r="AQ17" s="76">
        <v>0</v>
      </c>
      <c r="AR17" s="76"/>
      <c r="AS17" s="76"/>
      <c r="AT17" s="76"/>
      <c r="AU17" s="76"/>
      <c r="AV17" s="76"/>
      <c r="AW17" s="76"/>
      <c r="BF17" s="114" t="s">
        <v>458</v>
      </c>
    </row>
    <row r="18" spans="1:58" s="4" customFormat="1" ht="199.9" customHeight="1">
      <c r="A18" s="37" t="s">
        <v>169</v>
      </c>
      <c r="B18" s="37" t="s">
        <v>170</v>
      </c>
      <c r="C18" s="37" t="s">
        <v>171</v>
      </c>
      <c r="D18" s="37" t="s">
        <v>474</v>
      </c>
      <c r="E18" s="37" t="s">
        <v>440</v>
      </c>
      <c r="F18" s="68" t="s">
        <v>441</v>
      </c>
      <c r="G18" s="37" t="s">
        <v>442</v>
      </c>
      <c r="H18" s="37" t="s">
        <v>475</v>
      </c>
      <c r="I18" s="37" t="s">
        <v>476</v>
      </c>
      <c r="J18" s="38">
        <v>0.7</v>
      </c>
      <c r="K18" s="37" t="s">
        <v>477</v>
      </c>
      <c r="L18" s="37" t="s">
        <v>446</v>
      </c>
      <c r="M18" s="37" t="s">
        <v>478</v>
      </c>
      <c r="N18" s="37">
        <v>94</v>
      </c>
      <c r="O18" s="37">
        <v>0</v>
      </c>
      <c r="P18" s="109">
        <v>2</v>
      </c>
      <c r="Q18" s="51"/>
      <c r="R18" s="51"/>
      <c r="S18" s="2">
        <f t="shared" si="0"/>
        <v>2</v>
      </c>
      <c r="T18" s="59">
        <f t="shared" si="1"/>
        <v>2.1276595744680851E-2</v>
      </c>
      <c r="U18" s="70">
        <v>46024</v>
      </c>
      <c r="V18" s="70">
        <v>46387</v>
      </c>
      <c r="W18" s="37">
        <v>363</v>
      </c>
      <c r="X18" s="71">
        <v>1059626</v>
      </c>
      <c r="Y18" s="37" t="s">
        <v>448</v>
      </c>
      <c r="Z18" s="37" t="s">
        <v>449</v>
      </c>
      <c r="AA18" s="37" t="s">
        <v>450</v>
      </c>
      <c r="AB18" s="37" t="s">
        <v>451</v>
      </c>
      <c r="AC18" s="37" t="s">
        <v>452</v>
      </c>
      <c r="AD18" s="37" t="s">
        <v>453</v>
      </c>
      <c r="AE18" s="72">
        <v>0</v>
      </c>
      <c r="AF18" s="73" t="s">
        <v>454</v>
      </c>
      <c r="AG18" s="73" t="s">
        <v>455</v>
      </c>
      <c r="AH18" s="70">
        <v>46024</v>
      </c>
      <c r="AI18" s="72">
        <v>0</v>
      </c>
      <c r="AJ18" s="72">
        <v>0</v>
      </c>
      <c r="AK18" s="72">
        <v>0</v>
      </c>
      <c r="AL18" s="74"/>
      <c r="AM18" s="74"/>
      <c r="AN18" s="37" t="s">
        <v>456</v>
      </c>
      <c r="AO18" s="37" t="s">
        <v>457</v>
      </c>
      <c r="AP18" s="76">
        <v>0</v>
      </c>
      <c r="AQ18" s="76">
        <v>0</v>
      </c>
      <c r="AR18" s="76"/>
      <c r="AS18" s="76"/>
      <c r="AT18" s="76"/>
      <c r="AU18" s="76"/>
      <c r="AV18" s="76"/>
      <c r="AW18" s="76"/>
      <c r="BF18" s="114" t="s">
        <v>458</v>
      </c>
    </row>
    <row r="19" spans="1:58" s="4" customFormat="1" ht="199.9" customHeight="1">
      <c r="A19" s="37" t="s">
        <v>169</v>
      </c>
      <c r="B19" s="37" t="s">
        <v>170</v>
      </c>
      <c r="C19" s="37" t="s">
        <v>171</v>
      </c>
      <c r="D19" s="37" t="s">
        <v>474</v>
      </c>
      <c r="E19" s="37" t="s">
        <v>440</v>
      </c>
      <c r="F19" s="68" t="s">
        <v>441</v>
      </c>
      <c r="G19" s="37" t="s">
        <v>442</v>
      </c>
      <c r="H19" s="37" t="s">
        <v>475</v>
      </c>
      <c r="I19" s="37" t="s">
        <v>476</v>
      </c>
      <c r="J19" s="38">
        <v>0.3</v>
      </c>
      <c r="K19" s="37" t="s">
        <v>479</v>
      </c>
      <c r="L19" s="37" t="s">
        <v>446</v>
      </c>
      <c r="M19" s="37" t="s">
        <v>478</v>
      </c>
      <c r="N19" s="37">
        <v>4</v>
      </c>
      <c r="O19" s="37">
        <v>0</v>
      </c>
      <c r="P19" s="109">
        <v>2</v>
      </c>
      <c r="Q19" s="51"/>
      <c r="R19" s="51"/>
      <c r="S19" s="2">
        <f t="shared" si="0"/>
        <v>2</v>
      </c>
      <c r="T19" s="59">
        <f t="shared" si="1"/>
        <v>0.5</v>
      </c>
      <c r="U19" s="70">
        <v>46024</v>
      </c>
      <c r="V19" s="70">
        <v>46387</v>
      </c>
      <c r="W19" s="37">
        <v>363</v>
      </c>
      <c r="X19" s="71">
        <v>1059626</v>
      </c>
      <c r="Y19" s="37" t="s">
        <v>448</v>
      </c>
      <c r="Z19" s="37" t="s">
        <v>449</v>
      </c>
      <c r="AA19" s="37" t="s">
        <v>450</v>
      </c>
      <c r="AB19" s="37" t="s">
        <v>451</v>
      </c>
      <c r="AC19" s="37" t="s">
        <v>452</v>
      </c>
      <c r="AD19" s="37" t="s">
        <v>453</v>
      </c>
      <c r="AE19" s="72">
        <v>47300000</v>
      </c>
      <c r="AF19" s="73" t="s">
        <v>454</v>
      </c>
      <c r="AG19" s="73" t="s">
        <v>455</v>
      </c>
      <c r="AH19" s="70">
        <v>46024</v>
      </c>
      <c r="AI19" s="72">
        <v>47300000</v>
      </c>
      <c r="AJ19" s="72">
        <v>47300000</v>
      </c>
      <c r="AK19" s="72">
        <v>47300000</v>
      </c>
      <c r="AL19" s="74"/>
      <c r="AM19" s="74"/>
      <c r="AN19" s="37" t="s">
        <v>456</v>
      </c>
      <c r="AO19" s="37" t="s">
        <v>457</v>
      </c>
      <c r="AP19" s="76">
        <v>12900000</v>
      </c>
      <c r="AQ19" s="76">
        <v>25800000</v>
      </c>
      <c r="AR19" s="76"/>
      <c r="AS19" s="76"/>
      <c r="AT19" s="76"/>
      <c r="AU19" s="76"/>
      <c r="AV19" s="76"/>
      <c r="AW19" s="76"/>
      <c r="BF19" s="114" t="s">
        <v>458</v>
      </c>
    </row>
    <row r="20" spans="1:58" s="4" customFormat="1" ht="199.9" customHeight="1">
      <c r="A20" s="37"/>
      <c r="B20" s="37"/>
      <c r="C20" s="37"/>
      <c r="D20" s="37"/>
      <c r="E20" s="124" t="s">
        <v>480</v>
      </c>
      <c r="F20" s="125"/>
      <c r="G20" s="125"/>
      <c r="H20" s="125"/>
      <c r="I20" s="125"/>
      <c r="J20" s="125"/>
      <c r="K20" s="125"/>
      <c r="L20" s="125"/>
      <c r="M20" s="125"/>
      <c r="N20" s="125"/>
      <c r="O20" s="125"/>
      <c r="P20" s="125"/>
      <c r="Q20" s="125"/>
      <c r="R20" s="125"/>
      <c r="S20" s="126"/>
      <c r="T20" s="99">
        <f>AVERAGE(T9:T19)</f>
        <v>0.20995191274446592</v>
      </c>
      <c r="U20" s="70"/>
      <c r="V20" s="70"/>
      <c r="W20" s="37"/>
      <c r="X20" s="71"/>
      <c r="Y20" s="37"/>
      <c r="Z20" s="37"/>
      <c r="AA20" s="37"/>
      <c r="AB20" s="37"/>
      <c r="AC20" s="37"/>
      <c r="AD20" s="37"/>
      <c r="AE20" s="72"/>
      <c r="AF20" s="73"/>
      <c r="AG20" s="73"/>
      <c r="AH20" s="70"/>
      <c r="AI20" s="78">
        <v>566400000</v>
      </c>
      <c r="AJ20" s="78">
        <v>566400000</v>
      </c>
      <c r="AK20" s="78">
        <v>566400000</v>
      </c>
      <c r="AL20" s="74"/>
      <c r="AM20" s="74"/>
      <c r="AN20" s="37"/>
      <c r="AO20" s="37"/>
      <c r="AP20" s="79">
        <f>SUM(AP9:AP19)</f>
        <v>69677500</v>
      </c>
      <c r="AQ20" s="80">
        <f>AP20/AJ20</f>
        <v>0.12301818502824859</v>
      </c>
      <c r="AR20" s="81">
        <v>226942500</v>
      </c>
      <c r="AS20" s="80">
        <f>AR20/AJ20</f>
        <v>0.40067531779661014</v>
      </c>
      <c r="AT20" s="110">
        <v>184383750</v>
      </c>
      <c r="AU20" s="89">
        <f>AT20/AK20</f>
        <v>0.32553628177966104</v>
      </c>
      <c r="AV20" s="111">
        <v>226942500</v>
      </c>
      <c r="AW20" s="89">
        <f>AV20/AK20</f>
        <v>0.40067531779661014</v>
      </c>
      <c r="BF20" s="114" t="s">
        <v>481</v>
      </c>
    </row>
    <row r="21" spans="1:58" s="4" customFormat="1" ht="199.9" customHeight="1">
      <c r="A21" s="37" t="s">
        <v>169</v>
      </c>
      <c r="B21" s="37" t="s">
        <v>189</v>
      </c>
      <c r="C21" s="37" t="s">
        <v>190</v>
      </c>
      <c r="D21" s="37" t="s">
        <v>482</v>
      </c>
      <c r="E21" s="37" t="s">
        <v>483</v>
      </c>
      <c r="F21" s="68" t="s">
        <v>484</v>
      </c>
      <c r="G21" s="37" t="s">
        <v>485</v>
      </c>
      <c r="H21" s="37" t="s">
        <v>486</v>
      </c>
      <c r="I21" s="37" t="s">
        <v>476</v>
      </c>
      <c r="J21" s="57">
        <v>0.15</v>
      </c>
      <c r="K21" s="37" t="s">
        <v>487</v>
      </c>
      <c r="L21" s="37" t="s">
        <v>446</v>
      </c>
      <c r="M21" s="37" t="s">
        <v>447</v>
      </c>
      <c r="N21" s="37">
        <v>6</v>
      </c>
      <c r="O21" s="37">
        <v>1</v>
      </c>
      <c r="P21" s="109">
        <v>1</v>
      </c>
      <c r="Q21" s="51"/>
      <c r="R21" s="51"/>
      <c r="S21" s="2">
        <f t="shared" si="0"/>
        <v>2</v>
      </c>
      <c r="T21" s="59">
        <f t="shared" si="1"/>
        <v>0.33333333333333331</v>
      </c>
      <c r="U21" s="70">
        <v>46024</v>
      </c>
      <c r="V21" s="70">
        <v>46387</v>
      </c>
      <c r="W21" s="37">
        <v>363</v>
      </c>
      <c r="X21" s="71">
        <v>1059626</v>
      </c>
      <c r="Y21" s="37" t="s">
        <v>448</v>
      </c>
      <c r="Z21" s="37" t="s">
        <v>449</v>
      </c>
      <c r="AA21" s="37" t="s">
        <v>488</v>
      </c>
      <c r="AB21" s="37" t="s">
        <v>489</v>
      </c>
      <c r="AC21" s="37" t="s">
        <v>452</v>
      </c>
      <c r="AD21" s="82" t="s">
        <v>490</v>
      </c>
      <c r="AE21" s="73">
        <v>238600000</v>
      </c>
      <c r="AF21" s="37" t="s">
        <v>454</v>
      </c>
      <c r="AG21" s="37" t="s">
        <v>455</v>
      </c>
      <c r="AH21" s="70">
        <v>46049</v>
      </c>
      <c r="AI21" s="73">
        <v>238600000</v>
      </c>
      <c r="AJ21" s="72">
        <v>181170000</v>
      </c>
      <c r="AK21" s="72">
        <v>181170000</v>
      </c>
      <c r="AL21" s="72"/>
      <c r="AM21" s="72"/>
      <c r="AN21" s="37" t="s">
        <v>456</v>
      </c>
      <c r="AO21" s="37" t="s">
        <v>491</v>
      </c>
      <c r="AP21" s="76">
        <v>45292500</v>
      </c>
      <c r="AQ21" s="76">
        <f>AJ21/2</f>
        <v>90585000</v>
      </c>
      <c r="AR21" s="76"/>
      <c r="AS21" s="76"/>
      <c r="AT21" s="76"/>
      <c r="AU21" s="76"/>
      <c r="AV21" s="76"/>
      <c r="AW21" s="76"/>
      <c r="BF21" s="114" t="s">
        <v>481</v>
      </c>
    </row>
    <row r="22" spans="1:58" s="4" customFormat="1" ht="199.9" customHeight="1">
      <c r="A22" s="37" t="s">
        <v>169</v>
      </c>
      <c r="B22" s="37" t="s">
        <v>189</v>
      </c>
      <c r="C22" s="37" t="s">
        <v>190</v>
      </c>
      <c r="D22" s="37" t="s">
        <v>482</v>
      </c>
      <c r="E22" s="37" t="s">
        <v>483</v>
      </c>
      <c r="F22" s="68" t="s">
        <v>484</v>
      </c>
      <c r="G22" s="37" t="s">
        <v>485</v>
      </c>
      <c r="H22" s="37" t="s">
        <v>486</v>
      </c>
      <c r="I22" s="37" t="s">
        <v>476</v>
      </c>
      <c r="J22" s="57">
        <v>0.05</v>
      </c>
      <c r="K22" s="37" t="s">
        <v>492</v>
      </c>
      <c r="L22" s="37" t="s">
        <v>446</v>
      </c>
      <c r="M22" s="37" t="s">
        <v>447</v>
      </c>
      <c r="N22" s="37">
        <v>1</v>
      </c>
      <c r="O22" s="37">
        <v>1</v>
      </c>
      <c r="P22" s="109">
        <v>1</v>
      </c>
      <c r="Q22" s="51"/>
      <c r="R22" s="51"/>
      <c r="S22" s="2">
        <f t="shared" si="0"/>
        <v>2</v>
      </c>
      <c r="T22" s="59">
        <v>1</v>
      </c>
      <c r="U22" s="70">
        <v>46024</v>
      </c>
      <c r="V22" s="70">
        <v>46387</v>
      </c>
      <c r="W22" s="37">
        <v>363</v>
      </c>
      <c r="X22" s="71">
        <v>1059626</v>
      </c>
      <c r="Y22" s="37" t="s">
        <v>448</v>
      </c>
      <c r="Z22" s="37" t="s">
        <v>449</v>
      </c>
      <c r="AA22" s="37" t="s">
        <v>488</v>
      </c>
      <c r="AB22" s="37" t="s">
        <v>489</v>
      </c>
      <c r="AC22" s="37" t="s">
        <v>452</v>
      </c>
      <c r="AD22" s="82" t="s">
        <v>490</v>
      </c>
      <c r="AE22" s="73">
        <v>0</v>
      </c>
      <c r="AF22" s="37" t="s">
        <v>454</v>
      </c>
      <c r="AG22" s="37" t="s">
        <v>455</v>
      </c>
      <c r="AH22" s="70">
        <v>46049</v>
      </c>
      <c r="AI22" s="73">
        <v>0</v>
      </c>
      <c r="AJ22" s="72">
        <v>0</v>
      </c>
      <c r="AK22" s="72">
        <v>0</v>
      </c>
      <c r="AL22" s="72"/>
      <c r="AM22" s="72"/>
      <c r="AN22" s="37" t="s">
        <v>456</v>
      </c>
      <c r="AO22" s="37" t="s">
        <v>491</v>
      </c>
      <c r="AP22" s="76">
        <v>0</v>
      </c>
      <c r="AQ22" s="76">
        <f>AJ22/2</f>
        <v>0</v>
      </c>
      <c r="AR22" s="76"/>
      <c r="AS22" s="76"/>
      <c r="AT22" s="76"/>
      <c r="AU22" s="76"/>
      <c r="AV22" s="76"/>
      <c r="AW22" s="76"/>
      <c r="BF22" s="114" t="s">
        <v>481</v>
      </c>
    </row>
    <row r="23" spans="1:58" s="4" customFormat="1" ht="199.9" customHeight="1">
      <c r="A23" s="37" t="s">
        <v>169</v>
      </c>
      <c r="B23" s="37" t="s">
        <v>189</v>
      </c>
      <c r="C23" s="37" t="s">
        <v>190</v>
      </c>
      <c r="D23" s="37" t="s">
        <v>482</v>
      </c>
      <c r="E23" s="37" t="s">
        <v>483</v>
      </c>
      <c r="F23" s="68" t="s">
        <v>484</v>
      </c>
      <c r="G23" s="37" t="s">
        <v>485</v>
      </c>
      <c r="H23" s="37" t="s">
        <v>486</v>
      </c>
      <c r="I23" s="37" t="s">
        <v>476</v>
      </c>
      <c r="J23" s="57">
        <v>0.8</v>
      </c>
      <c r="K23" s="37" t="s">
        <v>493</v>
      </c>
      <c r="L23" s="37" t="s">
        <v>446</v>
      </c>
      <c r="M23" s="37" t="s">
        <v>478</v>
      </c>
      <c r="N23" s="37">
        <v>3</v>
      </c>
      <c r="O23" s="37">
        <v>1</v>
      </c>
      <c r="P23" s="109">
        <v>1</v>
      </c>
      <c r="Q23" s="51"/>
      <c r="R23" s="51"/>
      <c r="S23" s="2">
        <f t="shared" si="0"/>
        <v>2</v>
      </c>
      <c r="T23" s="59">
        <f t="shared" si="1"/>
        <v>0.66666666666666663</v>
      </c>
      <c r="U23" s="70">
        <v>46024</v>
      </c>
      <c r="V23" s="70">
        <v>46387</v>
      </c>
      <c r="W23" s="37">
        <v>363</v>
      </c>
      <c r="X23" s="71">
        <v>1059626</v>
      </c>
      <c r="Y23" s="37" t="s">
        <v>448</v>
      </c>
      <c r="Z23" s="37" t="s">
        <v>449</v>
      </c>
      <c r="AA23" s="37" t="s">
        <v>488</v>
      </c>
      <c r="AB23" s="37" t="s">
        <v>489</v>
      </c>
      <c r="AC23" s="37" t="s">
        <v>452</v>
      </c>
      <c r="AD23" s="82" t="s">
        <v>490</v>
      </c>
      <c r="AE23" s="73">
        <v>126500000</v>
      </c>
      <c r="AF23" s="37" t="s">
        <v>454</v>
      </c>
      <c r="AG23" s="37" t="s">
        <v>455</v>
      </c>
      <c r="AH23" s="70">
        <v>46049</v>
      </c>
      <c r="AI23" s="73">
        <v>126500000</v>
      </c>
      <c r="AJ23" s="72">
        <v>328124000</v>
      </c>
      <c r="AK23" s="72">
        <v>328124000</v>
      </c>
      <c r="AL23" s="72"/>
      <c r="AM23" s="72"/>
      <c r="AN23" s="37" t="s">
        <v>456</v>
      </c>
      <c r="AO23" s="37" t="s">
        <v>491</v>
      </c>
      <c r="AP23" s="76">
        <v>35820162</v>
      </c>
      <c r="AQ23" s="76">
        <v>206640324.25</v>
      </c>
      <c r="AR23" s="76"/>
      <c r="AS23" s="76"/>
      <c r="AT23" s="76"/>
      <c r="AU23" s="76"/>
      <c r="AV23" s="76"/>
      <c r="AW23" s="76"/>
      <c r="AY23" s="83"/>
      <c r="AZ23" s="83"/>
      <c r="BF23" s="114" t="s">
        <v>481</v>
      </c>
    </row>
    <row r="24" spans="1:58" s="4" customFormat="1" ht="199.9" customHeight="1">
      <c r="A24" s="37" t="s">
        <v>169</v>
      </c>
      <c r="B24" s="37" t="s">
        <v>189</v>
      </c>
      <c r="C24" s="37" t="s">
        <v>190</v>
      </c>
      <c r="D24" s="37" t="s">
        <v>494</v>
      </c>
      <c r="E24" s="37" t="s">
        <v>483</v>
      </c>
      <c r="F24" s="68" t="s">
        <v>484</v>
      </c>
      <c r="G24" s="37" t="s">
        <v>485</v>
      </c>
      <c r="H24" s="37" t="s">
        <v>486</v>
      </c>
      <c r="I24" s="37" t="s">
        <v>495</v>
      </c>
      <c r="J24" s="38">
        <v>0.7</v>
      </c>
      <c r="K24" s="37" t="s">
        <v>496</v>
      </c>
      <c r="L24" s="37" t="s">
        <v>446</v>
      </c>
      <c r="M24" s="37" t="s">
        <v>497</v>
      </c>
      <c r="N24" s="37">
        <v>4</v>
      </c>
      <c r="O24" s="37">
        <v>0</v>
      </c>
      <c r="P24" s="109">
        <v>1</v>
      </c>
      <c r="Q24" s="51"/>
      <c r="R24" s="51"/>
      <c r="S24" s="2">
        <f t="shared" ref="S24:S30" si="4">SUM(O24:R24)</f>
        <v>1</v>
      </c>
      <c r="T24" s="59">
        <f t="shared" si="1"/>
        <v>0.25</v>
      </c>
      <c r="U24" s="70">
        <v>46024</v>
      </c>
      <c r="V24" s="70">
        <v>46387</v>
      </c>
      <c r="W24" s="37">
        <v>363</v>
      </c>
      <c r="X24" s="71">
        <v>1059626</v>
      </c>
      <c r="Y24" s="37" t="s">
        <v>448</v>
      </c>
      <c r="Z24" s="37" t="s">
        <v>449</v>
      </c>
      <c r="AA24" s="37" t="s">
        <v>488</v>
      </c>
      <c r="AB24" s="37" t="s">
        <v>489</v>
      </c>
      <c r="AC24" s="37" t="s">
        <v>452</v>
      </c>
      <c r="AD24" s="82" t="s">
        <v>490</v>
      </c>
      <c r="AE24" s="73">
        <v>44000000</v>
      </c>
      <c r="AF24" s="37" t="s">
        <v>454</v>
      </c>
      <c r="AG24" s="37" t="s">
        <v>455</v>
      </c>
      <c r="AH24" s="70">
        <v>46049</v>
      </c>
      <c r="AI24" s="73">
        <v>44000000</v>
      </c>
      <c r="AJ24" s="84">
        <v>44000000</v>
      </c>
      <c r="AK24" s="84">
        <v>44000000</v>
      </c>
      <c r="AL24" s="72"/>
      <c r="AM24" s="72"/>
      <c r="AN24" s="37" t="s">
        <v>456</v>
      </c>
      <c r="AO24" s="37" t="s">
        <v>491</v>
      </c>
      <c r="AP24" s="76">
        <v>11000000</v>
      </c>
      <c r="AQ24" s="76">
        <f>AJ24/2</f>
        <v>22000000</v>
      </c>
      <c r="AR24" s="76"/>
      <c r="AS24" s="76"/>
      <c r="AT24" s="76"/>
      <c r="AU24" s="76"/>
      <c r="AV24" s="76"/>
      <c r="AW24" s="76"/>
      <c r="BF24" s="114" t="s">
        <v>481</v>
      </c>
    </row>
    <row r="25" spans="1:58" s="4" customFormat="1" ht="199.9" customHeight="1">
      <c r="A25" s="37" t="s">
        <v>169</v>
      </c>
      <c r="B25" s="37" t="s">
        <v>189</v>
      </c>
      <c r="C25" s="37" t="s">
        <v>190</v>
      </c>
      <c r="D25" s="37" t="s">
        <v>494</v>
      </c>
      <c r="E25" s="37" t="s">
        <v>483</v>
      </c>
      <c r="F25" s="68" t="s">
        <v>484</v>
      </c>
      <c r="G25" s="37" t="s">
        <v>485</v>
      </c>
      <c r="H25" s="37" t="s">
        <v>486</v>
      </c>
      <c r="I25" s="37" t="s">
        <v>495</v>
      </c>
      <c r="J25" s="38">
        <v>0</v>
      </c>
      <c r="K25" s="37" t="s">
        <v>498</v>
      </c>
      <c r="L25" s="37" t="s">
        <v>446</v>
      </c>
      <c r="M25" s="37" t="s">
        <v>497</v>
      </c>
      <c r="N25" s="37">
        <v>1</v>
      </c>
      <c r="O25" s="37">
        <v>0</v>
      </c>
      <c r="P25" s="109">
        <v>1</v>
      </c>
      <c r="Q25" s="51"/>
      <c r="R25" s="51"/>
      <c r="S25" s="2">
        <f t="shared" si="4"/>
        <v>1</v>
      </c>
      <c r="T25" s="59">
        <f t="shared" si="1"/>
        <v>1</v>
      </c>
      <c r="U25" s="70">
        <v>46024</v>
      </c>
      <c r="V25" s="70">
        <v>46387</v>
      </c>
      <c r="W25" s="37">
        <v>363</v>
      </c>
      <c r="X25" s="71">
        <v>1059626</v>
      </c>
      <c r="Y25" s="37" t="s">
        <v>448</v>
      </c>
      <c r="Z25" s="37" t="s">
        <v>449</v>
      </c>
      <c r="AA25" s="37" t="s">
        <v>488</v>
      </c>
      <c r="AB25" s="37" t="s">
        <v>489</v>
      </c>
      <c r="AC25" s="37" t="s">
        <v>452</v>
      </c>
      <c r="AD25" s="82" t="s">
        <v>490</v>
      </c>
      <c r="AE25" s="73">
        <v>0</v>
      </c>
      <c r="AF25" s="37" t="s">
        <v>454</v>
      </c>
      <c r="AG25" s="37" t="s">
        <v>455</v>
      </c>
      <c r="AH25" s="70">
        <v>46049</v>
      </c>
      <c r="AI25" s="73">
        <v>0</v>
      </c>
      <c r="AJ25" s="73">
        <v>0</v>
      </c>
      <c r="AK25" s="73">
        <v>0</v>
      </c>
      <c r="AL25" s="72"/>
      <c r="AM25" s="72"/>
      <c r="AN25" s="37" t="s">
        <v>456</v>
      </c>
      <c r="AO25" s="37" t="s">
        <v>491</v>
      </c>
      <c r="AP25" s="76">
        <v>0</v>
      </c>
      <c r="AQ25" s="76">
        <f t="shared" ref="AQ25:AQ31" si="5">AJ25/2</f>
        <v>0</v>
      </c>
      <c r="AR25" s="76"/>
      <c r="AS25" s="76"/>
      <c r="AT25" s="76"/>
      <c r="AU25" s="76"/>
      <c r="AV25" s="76"/>
      <c r="AW25" s="76"/>
      <c r="BF25" s="114" t="s">
        <v>481</v>
      </c>
    </row>
    <row r="26" spans="1:58" s="4" customFormat="1" ht="199.9" customHeight="1">
      <c r="A26" s="37" t="s">
        <v>169</v>
      </c>
      <c r="B26" s="37" t="s">
        <v>189</v>
      </c>
      <c r="C26" s="37" t="s">
        <v>190</v>
      </c>
      <c r="D26" s="37" t="s">
        <v>494</v>
      </c>
      <c r="E26" s="37" t="s">
        <v>483</v>
      </c>
      <c r="F26" s="68" t="s">
        <v>484</v>
      </c>
      <c r="G26" s="37" t="s">
        <v>485</v>
      </c>
      <c r="H26" s="37" t="s">
        <v>486</v>
      </c>
      <c r="I26" s="37" t="s">
        <v>495</v>
      </c>
      <c r="J26" s="38">
        <v>0.3</v>
      </c>
      <c r="K26" s="37" t="s">
        <v>499</v>
      </c>
      <c r="L26" s="37" t="s">
        <v>446</v>
      </c>
      <c r="M26" s="37" t="s">
        <v>497</v>
      </c>
      <c r="N26" s="37">
        <v>1</v>
      </c>
      <c r="O26" s="37">
        <v>0</v>
      </c>
      <c r="P26" s="109">
        <v>1</v>
      </c>
      <c r="Q26" s="51"/>
      <c r="R26" s="51"/>
      <c r="S26" s="2">
        <f t="shared" ref="S26" si="6">SUM(O26:R26)</f>
        <v>1</v>
      </c>
      <c r="T26" s="59">
        <f t="shared" si="1"/>
        <v>1</v>
      </c>
      <c r="U26" s="70">
        <v>46024</v>
      </c>
      <c r="V26" s="70">
        <v>46387</v>
      </c>
      <c r="W26" s="37">
        <v>363</v>
      </c>
      <c r="X26" s="71">
        <v>1059626</v>
      </c>
      <c r="Y26" s="37" t="s">
        <v>448</v>
      </c>
      <c r="Z26" s="37" t="s">
        <v>449</v>
      </c>
      <c r="AA26" s="37" t="s">
        <v>488</v>
      </c>
      <c r="AB26" s="37" t="s">
        <v>489</v>
      </c>
      <c r="AC26" s="37" t="s">
        <v>452</v>
      </c>
      <c r="AD26" s="82" t="s">
        <v>490</v>
      </c>
      <c r="AE26" s="72">
        <v>10000000</v>
      </c>
      <c r="AF26" s="37" t="s">
        <v>454</v>
      </c>
      <c r="AG26" s="37" t="s">
        <v>455</v>
      </c>
      <c r="AH26" s="70">
        <v>46049</v>
      </c>
      <c r="AI26" s="73">
        <v>10000000</v>
      </c>
      <c r="AJ26" s="73">
        <v>0</v>
      </c>
      <c r="AK26" s="73">
        <v>0</v>
      </c>
      <c r="AL26" s="72"/>
      <c r="AM26" s="72"/>
      <c r="AN26" s="37" t="s">
        <v>456</v>
      </c>
      <c r="AO26" s="37" t="s">
        <v>491</v>
      </c>
      <c r="AP26" s="76">
        <v>0</v>
      </c>
      <c r="AQ26" s="76">
        <f t="shared" si="5"/>
        <v>0</v>
      </c>
      <c r="AR26" s="76"/>
      <c r="AS26" s="76"/>
      <c r="AT26" s="76"/>
      <c r="AU26" s="76"/>
      <c r="AV26" s="76"/>
      <c r="AW26" s="76"/>
      <c r="BF26" s="114" t="s">
        <v>481</v>
      </c>
    </row>
    <row r="27" spans="1:58" s="4" customFormat="1" ht="199.9" customHeight="1">
      <c r="A27" s="37" t="s">
        <v>169</v>
      </c>
      <c r="B27" s="37" t="s">
        <v>189</v>
      </c>
      <c r="C27" s="37" t="s">
        <v>190</v>
      </c>
      <c r="D27" s="37" t="s">
        <v>500</v>
      </c>
      <c r="E27" s="37" t="s">
        <v>483</v>
      </c>
      <c r="F27" s="68" t="s">
        <v>484</v>
      </c>
      <c r="G27" s="37" t="s">
        <v>485</v>
      </c>
      <c r="H27" s="37" t="s">
        <v>486</v>
      </c>
      <c r="I27" s="37" t="s">
        <v>501</v>
      </c>
      <c r="J27" s="38">
        <v>0</v>
      </c>
      <c r="K27" s="37" t="s">
        <v>502</v>
      </c>
      <c r="L27" s="37" t="s">
        <v>446</v>
      </c>
      <c r="M27" s="37" t="s">
        <v>497</v>
      </c>
      <c r="N27" s="37">
        <v>2</v>
      </c>
      <c r="O27" s="37">
        <v>0</v>
      </c>
      <c r="P27" s="109">
        <v>0</v>
      </c>
      <c r="Q27" s="51"/>
      <c r="R27" s="51"/>
      <c r="S27" s="2">
        <f t="shared" si="4"/>
        <v>0</v>
      </c>
      <c r="T27" s="59">
        <f t="shared" si="1"/>
        <v>0</v>
      </c>
      <c r="U27" s="70">
        <v>46024</v>
      </c>
      <c r="V27" s="70">
        <v>46387</v>
      </c>
      <c r="W27" s="37">
        <v>363</v>
      </c>
      <c r="X27" s="71">
        <v>1059626</v>
      </c>
      <c r="Y27" s="37" t="s">
        <v>448</v>
      </c>
      <c r="Z27" s="37" t="s">
        <v>449</v>
      </c>
      <c r="AA27" s="37" t="s">
        <v>488</v>
      </c>
      <c r="AB27" s="37" t="s">
        <v>489</v>
      </c>
      <c r="AC27" s="37" t="s">
        <v>452</v>
      </c>
      <c r="AD27" s="82" t="s">
        <v>490</v>
      </c>
      <c r="AE27" s="73">
        <v>0</v>
      </c>
      <c r="AF27" s="37" t="s">
        <v>454</v>
      </c>
      <c r="AG27" s="37" t="s">
        <v>455</v>
      </c>
      <c r="AH27" s="70">
        <v>46049</v>
      </c>
      <c r="AI27" s="73">
        <v>0</v>
      </c>
      <c r="AJ27" s="73">
        <v>0</v>
      </c>
      <c r="AK27" s="73">
        <v>0</v>
      </c>
      <c r="AL27" s="72"/>
      <c r="AM27" s="72"/>
      <c r="AN27" s="37" t="s">
        <v>456</v>
      </c>
      <c r="AO27" s="37" t="s">
        <v>491</v>
      </c>
      <c r="AP27" s="76">
        <v>0</v>
      </c>
      <c r="AQ27" s="76">
        <f t="shared" si="5"/>
        <v>0</v>
      </c>
      <c r="AR27" s="76"/>
      <c r="AS27" s="76"/>
      <c r="AT27" s="76"/>
      <c r="AU27" s="76"/>
      <c r="AV27" s="76"/>
      <c r="AW27" s="76"/>
      <c r="BF27" s="114" t="s">
        <v>481</v>
      </c>
    </row>
    <row r="28" spans="1:58" s="4" customFormat="1" ht="199.9" customHeight="1">
      <c r="A28" s="37" t="s">
        <v>169</v>
      </c>
      <c r="B28" s="37" t="s">
        <v>189</v>
      </c>
      <c r="C28" s="37" t="s">
        <v>190</v>
      </c>
      <c r="D28" s="37" t="s">
        <v>500</v>
      </c>
      <c r="E28" s="37" t="s">
        <v>483</v>
      </c>
      <c r="F28" s="68" t="s">
        <v>484</v>
      </c>
      <c r="G28" s="37" t="s">
        <v>485</v>
      </c>
      <c r="H28" s="37" t="s">
        <v>486</v>
      </c>
      <c r="I28" s="37" t="s">
        <v>501</v>
      </c>
      <c r="J28" s="38">
        <v>0</v>
      </c>
      <c r="K28" s="37" t="s">
        <v>503</v>
      </c>
      <c r="L28" s="37" t="s">
        <v>446</v>
      </c>
      <c r="M28" s="37" t="s">
        <v>497</v>
      </c>
      <c r="N28" s="37">
        <v>2</v>
      </c>
      <c r="O28" s="37">
        <v>0</v>
      </c>
      <c r="P28" s="109">
        <v>0</v>
      </c>
      <c r="Q28" s="51"/>
      <c r="R28" s="51"/>
      <c r="S28" s="2">
        <f t="shared" si="4"/>
        <v>0</v>
      </c>
      <c r="T28" s="59">
        <f t="shared" si="1"/>
        <v>0</v>
      </c>
      <c r="U28" s="70">
        <v>46024</v>
      </c>
      <c r="V28" s="70">
        <v>46387</v>
      </c>
      <c r="W28" s="37">
        <v>363</v>
      </c>
      <c r="X28" s="71">
        <v>1059626</v>
      </c>
      <c r="Y28" s="37" t="s">
        <v>448</v>
      </c>
      <c r="Z28" s="37" t="s">
        <v>449</v>
      </c>
      <c r="AA28" s="37" t="s">
        <v>488</v>
      </c>
      <c r="AB28" s="37" t="s">
        <v>489</v>
      </c>
      <c r="AC28" s="37" t="s">
        <v>452</v>
      </c>
      <c r="AD28" s="82" t="s">
        <v>490</v>
      </c>
      <c r="AE28" s="73">
        <v>0</v>
      </c>
      <c r="AF28" s="37" t="s">
        <v>454</v>
      </c>
      <c r="AG28" s="37" t="s">
        <v>455</v>
      </c>
      <c r="AH28" s="70">
        <v>46049</v>
      </c>
      <c r="AI28" s="73">
        <v>0</v>
      </c>
      <c r="AJ28" s="73">
        <v>0</v>
      </c>
      <c r="AK28" s="73">
        <v>0</v>
      </c>
      <c r="AL28" s="72"/>
      <c r="AM28" s="72"/>
      <c r="AN28" s="37" t="s">
        <v>456</v>
      </c>
      <c r="AO28" s="37" t="s">
        <v>491</v>
      </c>
      <c r="AP28" s="76">
        <v>0</v>
      </c>
      <c r="AQ28" s="76">
        <f t="shared" si="5"/>
        <v>0</v>
      </c>
      <c r="AR28" s="76"/>
      <c r="AS28" s="76"/>
      <c r="AT28" s="76"/>
      <c r="AU28" s="76"/>
      <c r="AV28" s="76"/>
      <c r="AW28" s="76"/>
      <c r="BF28" s="114" t="s">
        <v>481</v>
      </c>
    </row>
    <row r="29" spans="1:58" s="4" customFormat="1" ht="199.9" customHeight="1">
      <c r="A29" s="37" t="s">
        <v>169</v>
      </c>
      <c r="B29" s="37" t="s">
        <v>189</v>
      </c>
      <c r="C29" s="37" t="s">
        <v>190</v>
      </c>
      <c r="D29" s="37" t="s">
        <v>500</v>
      </c>
      <c r="E29" s="37" t="s">
        <v>483</v>
      </c>
      <c r="F29" s="68" t="s">
        <v>484</v>
      </c>
      <c r="G29" s="37" t="s">
        <v>485</v>
      </c>
      <c r="H29" s="37" t="s">
        <v>486</v>
      </c>
      <c r="I29" s="37" t="s">
        <v>501</v>
      </c>
      <c r="J29" s="38">
        <v>0.7</v>
      </c>
      <c r="K29" s="37" t="s">
        <v>504</v>
      </c>
      <c r="L29" s="37" t="s">
        <v>446</v>
      </c>
      <c r="M29" s="37" t="s">
        <v>497</v>
      </c>
      <c r="N29" s="37">
        <v>2</v>
      </c>
      <c r="O29" s="37">
        <v>0</v>
      </c>
      <c r="P29" s="109">
        <v>0</v>
      </c>
      <c r="Q29" s="51"/>
      <c r="R29" s="51"/>
      <c r="S29" s="2">
        <f t="shared" si="4"/>
        <v>0</v>
      </c>
      <c r="T29" s="59">
        <f t="shared" si="1"/>
        <v>0</v>
      </c>
      <c r="U29" s="70">
        <v>46024</v>
      </c>
      <c r="V29" s="70">
        <v>46387</v>
      </c>
      <c r="W29" s="37">
        <v>363</v>
      </c>
      <c r="X29" s="71">
        <v>1059626</v>
      </c>
      <c r="Y29" s="37" t="s">
        <v>448</v>
      </c>
      <c r="Z29" s="37" t="s">
        <v>449</v>
      </c>
      <c r="AA29" s="37" t="s">
        <v>488</v>
      </c>
      <c r="AB29" s="37" t="s">
        <v>489</v>
      </c>
      <c r="AC29" s="37" t="s">
        <v>452</v>
      </c>
      <c r="AD29" s="82" t="s">
        <v>490</v>
      </c>
      <c r="AE29" s="73">
        <v>10000000</v>
      </c>
      <c r="AF29" s="37" t="s">
        <v>454</v>
      </c>
      <c r="AG29" s="37" t="s">
        <v>455</v>
      </c>
      <c r="AH29" s="70">
        <v>46049</v>
      </c>
      <c r="AI29" s="73">
        <v>10000000</v>
      </c>
      <c r="AJ29" s="73">
        <v>0</v>
      </c>
      <c r="AK29" s="73">
        <v>0</v>
      </c>
      <c r="AL29" s="72"/>
      <c r="AM29" s="72"/>
      <c r="AN29" s="37" t="s">
        <v>456</v>
      </c>
      <c r="AO29" s="37" t="s">
        <v>491</v>
      </c>
      <c r="AP29" s="76">
        <v>0</v>
      </c>
      <c r="AQ29" s="76">
        <f t="shared" si="5"/>
        <v>0</v>
      </c>
      <c r="AR29" s="76"/>
      <c r="AS29" s="76"/>
      <c r="AT29" s="76"/>
      <c r="AU29" s="76"/>
      <c r="AV29" s="76"/>
      <c r="AW29" s="76"/>
      <c r="BF29" s="114" t="s">
        <v>481</v>
      </c>
    </row>
    <row r="30" spans="1:58" s="4" customFormat="1" ht="199.9" customHeight="1">
      <c r="A30" s="37" t="s">
        <v>169</v>
      </c>
      <c r="B30" s="37" t="s">
        <v>189</v>
      </c>
      <c r="C30" s="37" t="s">
        <v>190</v>
      </c>
      <c r="D30" s="37" t="s">
        <v>500</v>
      </c>
      <c r="E30" s="37" t="s">
        <v>483</v>
      </c>
      <c r="F30" s="68" t="s">
        <v>484</v>
      </c>
      <c r="G30" s="37" t="s">
        <v>485</v>
      </c>
      <c r="H30" s="37" t="s">
        <v>486</v>
      </c>
      <c r="I30" s="37" t="s">
        <v>501</v>
      </c>
      <c r="J30" s="38">
        <v>0.3</v>
      </c>
      <c r="K30" s="37" t="s">
        <v>505</v>
      </c>
      <c r="L30" s="37" t="s">
        <v>446</v>
      </c>
      <c r="M30" s="37" t="s">
        <v>497</v>
      </c>
      <c r="N30" s="37">
        <v>2</v>
      </c>
      <c r="O30" s="37">
        <v>0</v>
      </c>
      <c r="P30" s="109">
        <v>0</v>
      </c>
      <c r="Q30" s="51"/>
      <c r="R30" s="51"/>
      <c r="S30" s="2">
        <f t="shared" si="4"/>
        <v>0</v>
      </c>
      <c r="T30" s="59">
        <f t="shared" si="1"/>
        <v>0</v>
      </c>
      <c r="U30" s="70">
        <v>46024</v>
      </c>
      <c r="V30" s="70">
        <v>46387</v>
      </c>
      <c r="W30" s="37">
        <v>363</v>
      </c>
      <c r="X30" s="71">
        <v>1059626</v>
      </c>
      <c r="Y30" s="37" t="s">
        <v>448</v>
      </c>
      <c r="Z30" s="37" t="s">
        <v>449</v>
      </c>
      <c r="AA30" s="37" t="s">
        <v>488</v>
      </c>
      <c r="AB30" s="37" t="s">
        <v>489</v>
      </c>
      <c r="AC30" s="37" t="s">
        <v>452</v>
      </c>
      <c r="AD30" s="82" t="s">
        <v>490</v>
      </c>
      <c r="AE30" s="73">
        <v>20000000</v>
      </c>
      <c r="AF30" s="37" t="s">
        <v>454</v>
      </c>
      <c r="AG30" s="37" t="s">
        <v>455</v>
      </c>
      <c r="AH30" s="70">
        <v>46049</v>
      </c>
      <c r="AI30" s="73">
        <v>20000000</v>
      </c>
      <c r="AJ30" s="73">
        <v>0</v>
      </c>
      <c r="AK30" s="73">
        <v>0</v>
      </c>
      <c r="AL30" s="72"/>
      <c r="AM30" s="72"/>
      <c r="AN30" s="37" t="s">
        <v>456</v>
      </c>
      <c r="AO30" s="37" t="s">
        <v>491</v>
      </c>
      <c r="AP30" s="76">
        <v>0</v>
      </c>
      <c r="AQ30" s="76">
        <f t="shared" si="5"/>
        <v>0</v>
      </c>
      <c r="AR30" s="76"/>
      <c r="AS30" s="76"/>
      <c r="AT30" s="76"/>
      <c r="AU30" s="76"/>
      <c r="AV30" s="76"/>
      <c r="AW30" s="76"/>
      <c r="BF30" s="114" t="s">
        <v>481</v>
      </c>
    </row>
    <row r="31" spans="1:58" s="4" customFormat="1" ht="199.9" customHeight="1">
      <c r="A31" s="37" t="s">
        <v>169</v>
      </c>
      <c r="B31" s="37" t="s">
        <v>189</v>
      </c>
      <c r="C31" s="37" t="s">
        <v>190</v>
      </c>
      <c r="D31" s="37" t="s">
        <v>506</v>
      </c>
      <c r="E31" s="37" t="s">
        <v>483</v>
      </c>
      <c r="F31" s="68" t="s">
        <v>484</v>
      </c>
      <c r="G31" s="37" t="s">
        <v>485</v>
      </c>
      <c r="H31" s="37" t="s">
        <v>507</v>
      </c>
      <c r="I31" s="37" t="s">
        <v>508</v>
      </c>
      <c r="J31" s="38">
        <v>0.5</v>
      </c>
      <c r="K31" s="37" t="s">
        <v>509</v>
      </c>
      <c r="L31" s="37" t="s">
        <v>446</v>
      </c>
      <c r="M31" s="37" t="s">
        <v>478</v>
      </c>
      <c r="N31" s="37">
        <v>1</v>
      </c>
      <c r="O31" s="37">
        <v>0</v>
      </c>
      <c r="P31" s="109">
        <v>0</v>
      </c>
      <c r="Q31" s="51"/>
      <c r="R31" s="51"/>
      <c r="S31" s="2">
        <f t="shared" si="0"/>
        <v>0</v>
      </c>
      <c r="T31" s="59">
        <f t="shared" si="1"/>
        <v>0</v>
      </c>
      <c r="U31" s="70">
        <v>46024</v>
      </c>
      <c r="V31" s="70">
        <v>46387</v>
      </c>
      <c r="W31" s="37">
        <v>363</v>
      </c>
      <c r="X31" s="71">
        <v>1059626</v>
      </c>
      <c r="Y31" s="37" t="s">
        <v>448</v>
      </c>
      <c r="Z31" s="37" t="s">
        <v>449</v>
      </c>
      <c r="AA31" s="37" t="s">
        <v>488</v>
      </c>
      <c r="AB31" s="37" t="s">
        <v>489</v>
      </c>
      <c r="AC31" s="37" t="s">
        <v>452</v>
      </c>
      <c r="AD31" s="82" t="s">
        <v>490</v>
      </c>
      <c r="AE31" s="73">
        <v>0</v>
      </c>
      <c r="AF31" s="37" t="s">
        <v>454</v>
      </c>
      <c r="AG31" s="37" t="s">
        <v>455</v>
      </c>
      <c r="AH31" s="70">
        <v>46049</v>
      </c>
      <c r="AI31" s="73">
        <v>0</v>
      </c>
      <c r="AJ31" s="72">
        <v>0</v>
      </c>
      <c r="AK31" s="72">
        <v>0</v>
      </c>
      <c r="AL31" s="72"/>
      <c r="AM31" s="72"/>
      <c r="AN31" s="37" t="s">
        <v>456</v>
      </c>
      <c r="AO31" s="37" t="s">
        <v>491</v>
      </c>
      <c r="AP31" s="76">
        <v>0</v>
      </c>
      <c r="AQ31" s="76">
        <f t="shared" si="5"/>
        <v>0</v>
      </c>
      <c r="AR31" s="76"/>
      <c r="AS31" s="76"/>
      <c r="AT31" s="76"/>
      <c r="AU31" s="76"/>
      <c r="AV31" s="76"/>
      <c r="AW31" s="76"/>
      <c r="BF31" s="114" t="s">
        <v>481</v>
      </c>
    </row>
    <row r="32" spans="1:58" s="4" customFormat="1" ht="199.9" customHeight="1">
      <c r="A32" s="37" t="s">
        <v>169</v>
      </c>
      <c r="B32" s="37" t="s">
        <v>189</v>
      </c>
      <c r="C32" s="37" t="s">
        <v>190</v>
      </c>
      <c r="D32" s="37" t="s">
        <v>506</v>
      </c>
      <c r="E32" s="37" t="s">
        <v>483</v>
      </c>
      <c r="F32" s="68" t="s">
        <v>484</v>
      </c>
      <c r="G32" s="37" t="s">
        <v>485</v>
      </c>
      <c r="H32" s="37" t="s">
        <v>507</v>
      </c>
      <c r="I32" s="37" t="s">
        <v>508</v>
      </c>
      <c r="J32" s="38">
        <v>0.5</v>
      </c>
      <c r="K32" s="37" t="s">
        <v>510</v>
      </c>
      <c r="L32" s="37" t="s">
        <v>446</v>
      </c>
      <c r="M32" s="37" t="s">
        <v>511</v>
      </c>
      <c r="N32" s="37">
        <v>6</v>
      </c>
      <c r="O32" s="37">
        <v>0</v>
      </c>
      <c r="P32" s="109">
        <v>0</v>
      </c>
      <c r="Q32" s="51"/>
      <c r="R32" s="51"/>
      <c r="S32" s="2">
        <f t="shared" si="0"/>
        <v>0</v>
      </c>
      <c r="T32" s="59">
        <f t="shared" si="1"/>
        <v>0</v>
      </c>
      <c r="U32" s="70">
        <v>46024</v>
      </c>
      <c r="V32" s="70">
        <v>46387</v>
      </c>
      <c r="W32" s="37">
        <v>363</v>
      </c>
      <c r="X32" s="71">
        <v>1059626</v>
      </c>
      <c r="Y32" s="37" t="s">
        <v>448</v>
      </c>
      <c r="Z32" s="37" t="s">
        <v>449</v>
      </c>
      <c r="AA32" s="37" t="s">
        <v>488</v>
      </c>
      <c r="AB32" s="37" t="s">
        <v>489</v>
      </c>
      <c r="AC32" s="37" t="s">
        <v>452</v>
      </c>
      <c r="AD32" s="82" t="s">
        <v>490</v>
      </c>
      <c r="AE32" s="73">
        <v>193600000</v>
      </c>
      <c r="AF32" s="37" t="s">
        <v>454</v>
      </c>
      <c r="AG32" s="37" t="s">
        <v>455</v>
      </c>
      <c r="AH32" s="70">
        <v>46049</v>
      </c>
      <c r="AI32" s="73">
        <v>193600000</v>
      </c>
      <c r="AJ32" s="72">
        <v>193600000</v>
      </c>
      <c r="AK32" s="72">
        <v>193600000</v>
      </c>
      <c r="AL32" s="72"/>
      <c r="AM32" s="72"/>
      <c r="AN32" s="37" t="s">
        <v>456</v>
      </c>
      <c r="AO32" s="37" t="s">
        <v>491</v>
      </c>
      <c r="AP32" s="76">
        <v>17204838</v>
      </c>
      <c r="AQ32" s="76">
        <f t="shared" ref="AQ32:AQ37" si="7">AJ32/2</f>
        <v>96800000</v>
      </c>
      <c r="AR32" s="76"/>
      <c r="AS32" s="76"/>
      <c r="AT32" s="76"/>
      <c r="AU32" s="76"/>
      <c r="AV32" s="76"/>
      <c r="AW32" s="76"/>
      <c r="BF32" s="114" t="s">
        <v>481</v>
      </c>
    </row>
    <row r="33" spans="1:58" s="4" customFormat="1" ht="199.9" customHeight="1">
      <c r="A33" s="37" t="s">
        <v>169</v>
      </c>
      <c r="B33" s="37" t="s">
        <v>189</v>
      </c>
      <c r="C33" s="37" t="s">
        <v>190</v>
      </c>
      <c r="D33" s="37" t="s">
        <v>512</v>
      </c>
      <c r="E33" s="37" t="s">
        <v>483</v>
      </c>
      <c r="F33" s="68" t="s">
        <v>484</v>
      </c>
      <c r="G33" s="37" t="s">
        <v>485</v>
      </c>
      <c r="H33" s="37" t="s">
        <v>507</v>
      </c>
      <c r="I33" s="37" t="s">
        <v>513</v>
      </c>
      <c r="J33" s="38">
        <v>0.8</v>
      </c>
      <c r="K33" s="37" t="s">
        <v>514</v>
      </c>
      <c r="L33" s="37" t="s">
        <v>446</v>
      </c>
      <c r="M33" s="37" t="s">
        <v>515</v>
      </c>
      <c r="N33" s="37">
        <v>3</v>
      </c>
      <c r="O33" s="37">
        <v>0</v>
      </c>
      <c r="P33" s="109">
        <v>0</v>
      </c>
      <c r="Q33" s="51"/>
      <c r="R33" s="51"/>
      <c r="S33" s="2">
        <f t="shared" si="0"/>
        <v>0</v>
      </c>
      <c r="T33" s="59">
        <f t="shared" si="1"/>
        <v>0</v>
      </c>
      <c r="U33" s="70">
        <v>46024</v>
      </c>
      <c r="V33" s="70">
        <v>46387</v>
      </c>
      <c r="W33" s="37">
        <v>363</v>
      </c>
      <c r="X33" s="71">
        <v>1059626</v>
      </c>
      <c r="Y33" s="37" t="s">
        <v>448</v>
      </c>
      <c r="Z33" s="37" t="s">
        <v>449</v>
      </c>
      <c r="AA33" s="37" t="s">
        <v>488</v>
      </c>
      <c r="AB33" s="37" t="s">
        <v>489</v>
      </c>
      <c r="AC33" s="37" t="s">
        <v>452</v>
      </c>
      <c r="AD33" s="82" t="s">
        <v>490</v>
      </c>
      <c r="AE33" s="74">
        <v>77330000</v>
      </c>
      <c r="AF33" s="37" t="s">
        <v>454</v>
      </c>
      <c r="AG33" s="37" t="s">
        <v>455</v>
      </c>
      <c r="AH33" s="70">
        <v>46049</v>
      </c>
      <c r="AI33" s="74">
        <v>77330000</v>
      </c>
      <c r="AJ33" s="72">
        <v>77330000</v>
      </c>
      <c r="AK33" s="72">
        <v>77330000</v>
      </c>
      <c r="AL33" s="72"/>
      <c r="AM33" s="72"/>
      <c r="AN33" s="37" t="s">
        <v>456</v>
      </c>
      <c r="AO33" s="37" t="s">
        <v>491</v>
      </c>
      <c r="AP33" s="76">
        <v>19332500</v>
      </c>
      <c r="AQ33" s="76">
        <f t="shared" si="7"/>
        <v>38665000</v>
      </c>
      <c r="AR33" s="76"/>
      <c r="AS33" s="76"/>
      <c r="AT33" s="76"/>
      <c r="AU33" s="76"/>
      <c r="AV33" s="76"/>
      <c r="AW33" s="76"/>
      <c r="BF33" s="114" t="s">
        <v>481</v>
      </c>
    </row>
    <row r="34" spans="1:58" s="4" customFormat="1" ht="199.9" customHeight="1">
      <c r="A34" s="37" t="s">
        <v>169</v>
      </c>
      <c r="B34" s="37" t="s">
        <v>189</v>
      </c>
      <c r="C34" s="37" t="s">
        <v>190</v>
      </c>
      <c r="D34" s="37" t="s">
        <v>512</v>
      </c>
      <c r="E34" s="37" t="s">
        <v>483</v>
      </c>
      <c r="F34" s="68" t="s">
        <v>484</v>
      </c>
      <c r="G34" s="37" t="s">
        <v>485</v>
      </c>
      <c r="H34" s="37" t="s">
        <v>507</v>
      </c>
      <c r="I34" s="37" t="s">
        <v>513</v>
      </c>
      <c r="J34" s="38">
        <v>0.1</v>
      </c>
      <c r="K34" s="37" t="s">
        <v>516</v>
      </c>
      <c r="L34" s="37" t="s">
        <v>446</v>
      </c>
      <c r="M34" s="37" t="s">
        <v>515</v>
      </c>
      <c r="N34" s="37">
        <v>3</v>
      </c>
      <c r="O34" s="37">
        <v>0</v>
      </c>
      <c r="P34" s="109">
        <v>0</v>
      </c>
      <c r="Q34" s="51"/>
      <c r="R34" s="51"/>
      <c r="S34" s="2">
        <f t="shared" si="0"/>
        <v>0</v>
      </c>
      <c r="T34" s="59">
        <f t="shared" si="1"/>
        <v>0</v>
      </c>
      <c r="U34" s="70">
        <v>46024</v>
      </c>
      <c r="V34" s="70">
        <v>46387</v>
      </c>
      <c r="W34" s="37">
        <v>363</v>
      </c>
      <c r="X34" s="71">
        <v>1059626</v>
      </c>
      <c r="Y34" s="37" t="s">
        <v>448</v>
      </c>
      <c r="Z34" s="37" t="s">
        <v>449</v>
      </c>
      <c r="AA34" s="37" t="s">
        <v>488</v>
      </c>
      <c r="AB34" s="37" t="s">
        <v>489</v>
      </c>
      <c r="AC34" s="37" t="s">
        <v>452</v>
      </c>
      <c r="AD34" s="82" t="s">
        <v>490</v>
      </c>
      <c r="AE34" s="74">
        <v>330000000</v>
      </c>
      <c r="AF34" s="37" t="s">
        <v>454</v>
      </c>
      <c r="AG34" s="37" t="s">
        <v>455</v>
      </c>
      <c r="AH34" s="70">
        <v>46049</v>
      </c>
      <c r="AI34" s="74">
        <v>330000000</v>
      </c>
      <c r="AJ34" s="72">
        <v>182826000</v>
      </c>
      <c r="AK34" s="72">
        <v>182826000</v>
      </c>
      <c r="AL34" s="72"/>
      <c r="AM34" s="72"/>
      <c r="AN34" s="37" t="s">
        <v>456</v>
      </c>
      <c r="AO34" s="37" t="s">
        <v>491</v>
      </c>
      <c r="AP34" s="76">
        <v>0</v>
      </c>
      <c r="AQ34" s="76">
        <f t="shared" si="7"/>
        <v>91413000</v>
      </c>
      <c r="AR34" s="76"/>
      <c r="AS34" s="76"/>
      <c r="AT34" s="76"/>
      <c r="AU34" s="76"/>
      <c r="AV34" s="76"/>
      <c r="AW34" s="76"/>
      <c r="BF34" s="114" t="s">
        <v>481</v>
      </c>
    </row>
    <row r="35" spans="1:58" s="4" customFormat="1" ht="199.9" customHeight="1">
      <c r="A35" s="37" t="s">
        <v>169</v>
      </c>
      <c r="B35" s="37" t="s">
        <v>189</v>
      </c>
      <c r="C35" s="37" t="s">
        <v>190</v>
      </c>
      <c r="D35" s="37" t="s">
        <v>512</v>
      </c>
      <c r="E35" s="37" t="s">
        <v>483</v>
      </c>
      <c r="F35" s="68" t="s">
        <v>484</v>
      </c>
      <c r="G35" s="37" t="s">
        <v>485</v>
      </c>
      <c r="H35" s="37" t="s">
        <v>507</v>
      </c>
      <c r="I35" s="37" t="s">
        <v>513</v>
      </c>
      <c r="J35" s="38">
        <v>0.05</v>
      </c>
      <c r="K35" s="37" t="s">
        <v>517</v>
      </c>
      <c r="L35" s="37" t="s">
        <v>446</v>
      </c>
      <c r="M35" s="37" t="s">
        <v>515</v>
      </c>
      <c r="N35" s="37">
        <v>3</v>
      </c>
      <c r="O35" s="37">
        <v>0</v>
      </c>
      <c r="P35" s="109">
        <v>0</v>
      </c>
      <c r="Q35" s="51"/>
      <c r="R35" s="51"/>
      <c r="S35" s="2">
        <f t="shared" ref="S35" si="8">SUM(O35:R35)</f>
        <v>0</v>
      </c>
      <c r="T35" s="59">
        <f t="shared" si="1"/>
        <v>0</v>
      </c>
      <c r="U35" s="70">
        <v>46024</v>
      </c>
      <c r="V35" s="70">
        <v>46387</v>
      </c>
      <c r="W35" s="37">
        <v>363</v>
      </c>
      <c r="X35" s="71">
        <v>1059626</v>
      </c>
      <c r="Y35" s="37" t="s">
        <v>448</v>
      </c>
      <c r="Z35" s="37" t="s">
        <v>449</v>
      </c>
      <c r="AA35" s="37" t="s">
        <v>488</v>
      </c>
      <c r="AB35" s="37" t="s">
        <v>489</v>
      </c>
      <c r="AC35" s="37" t="s">
        <v>452</v>
      </c>
      <c r="AD35" s="82" t="s">
        <v>490</v>
      </c>
      <c r="AE35" s="74">
        <v>0</v>
      </c>
      <c r="AF35" s="37" t="s">
        <v>454</v>
      </c>
      <c r="AG35" s="37" t="s">
        <v>455</v>
      </c>
      <c r="AH35" s="70">
        <v>46049</v>
      </c>
      <c r="AI35" s="74">
        <v>0</v>
      </c>
      <c r="AJ35" s="72">
        <v>0</v>
      </c>
      <c r="AK35" s="72">
        <v>0</v>
      </c>
      <c r="AL35" s="72"/>
      <c r="AM35" s="72"/>
      <c r="AN35" s="37" t="s">
        <v>456</v>
      </c>
      <c r="AO35" s="37" t="s">
        <v>491</v>
      </c>
      <c r="AP35" s="76">
        <v>0</v>
      </c>
      <c r="AQ35" s="76">
        <f t="shared" si="7"/>
        <v>0</v>
      </c>
      <c r="AR35" s="76"/>
      <c r="AS35" s="76"/>
      <c r="AT35" s="76"/>
      <c r="AU35" s="76"/>
      <c r="AV35" s="76"/>
      <c r="AW35" s="76"/>
      <c r="BF35" s="114" t="s">
        <v>481</v>
      </c>
    </row>
    <row r="36" spans="1:58" s="4" customFormat="1" ht="199.9" customHeight="1">
      <c r="A36" s="37" t="s">
        <v>169</v>
      </c>
      <c r="B36" s="37" t="s">
        <v>189</v>
      </c>
      <c r="C36" s="37" t="s">
        <v>190</v>
      </c>
      <c r="D36" s="37" t="s">
        <v>512</v>
      </c>
      <c r="E36" s="37" t="s">
        <v>483</v>
      </c>
      <c r="F36" s="68" t="s">
        <v>484</v>
      </c>
      <c r="G36" s="37" t="s">
        <v>485</v>
      </c>
      <c r="H36" s="37" t="s">
        <v>507</v>
      </c>
      <c r="I36" s="37" t="s">
        <v>513</v>
      </c>
      <c r="J36" s="38">
        <v>0.05</v>
      </c>
      <c r="K36" s="37" t="s">
        <v>518</v>
      </c>
      <c r="L36" s="37" t="s">
        <v>446</v>
      </c>
      <c r="M36" s="37" t="s">
        <v>511</v>
      </c>
      <c r="N36" s="37">
        <v>3</v>
      </c>
      <c r="O36" s="37">
        <v>0</v>
      </c>
      <c r="P36" s="109">
        <v>0</v>
      </c>
      <c r="Q36" s="51"/>
      <c r="R36" s="51"/>
      <c r="S36" s="2">
        <f t="shared" si="0"/>
        <v>0</v>
      </c>
      <c r="T36" s="59">
        <f t="shared" si="1"/>
        <v>0</v>
      </c>
      <c r="U36" s="70">
        <v>46024</v>
      </c>
      <c r="V36" s="70">
        <v>46387</v>
      </c>
      <c r="W36" s="37">
        <v>363</v>
      </c>
      <c r="X36" s="71">
        <v>1059626</v>
      </c>
      <c r="Y36" s="37" t="s">
        <v>448</v>
      </c>
      <c r="Z36" s="37" t="s">
        <v>449</v>
      </c>
      <c r="AA36" s="37" t="s">
        <v>488</v>
      </c>
      <c r="AB36" s="37" t="s">
        <v>489</v>
      </c>
      <c r="AC36" s="37" t="s">
        <v>452</v>
      </c>
      <c r="AD36" s="82" t="s">
        <v>490</v>
      </c>
      <c r="AE36" s="74">
        <v>200750000</v>
      </c>
      <c r="AF36" s="37" t="s">
        <v>454</v>
      </c>
      <c r="AG36" s="37" t="s">
        <v>455</v>
      </c>
      <c r="AH36" s="70">
        <v>46049</v>
      </c>
      <c r="AI36" s="74">
        <v>200750000</v>
      </c>
      <c r="AJ36" s="72">
        <v>198330000</v>
      </c>
      <c r="AK36" s="72">
        <v>198330000</v>
      </c>
      <c r="AL36" s="72"/>
      <c r="AM36" s="72"/>
      <c r="AN36" s="37" t="s">
        <v>456</v>
      </c>
      <c r="AO36" s="37" t="s">
        <v>491</v>
      </c>
      <c r="AP36" s="76">
        <v>0</v>
      </c>
      <c r="AQ36" s="76">
        <f t="shared" si="7"/>
        <v>99165000</v>
      </c>
      <c r="AR36" s="76"/>
      <c r="AS36" s="76"/>
      <c r="AT36" s="76"/>
      <c r="AU36" s="76"/>
      <c r="AV36" s="76"/>
      <c r="AW36" s="76"/>
      <c r="BF36" s="114" t="s">
        <v>481</v>
      </c>
    </row>
    <row r="37" spans="1:58" s="4" customFormat="1" ht="199.9" customHeight="1">
      <c r="A37" s="37" t="s">
        <v>169</v>
      </c>
      <c r="B37" s="37" t="s">
        <v>189</v>
      </c>
      <c r="C37" s="37" t="s">
        <v>190</v>
      </c>
      <c r="D37" s="37" t="s">
        <v>519</v>
      </c>
      <c r="E37" s="37" t="s">
        <v>483</v>
      </c>
      <c r="F37" s="68" t="s">
        <v>484</v>
      </c>
      <c r="G37" s="37" t="s">
        <v>485</v>
      </c>
      <c r="H37" s="37" t="s">
        <v>507</v>
      </c>
      <c r="I37" s="37" t="s">
        <v>520</v>
      </c>
      <c r="J37" s="38">
        <v>0.6</v>
      </c>
      <c r="K37" s="37" t="s">
        <v>521</v>
      </c>
      <c r="L37" s="37" t="s">
        <v>446</v>
      </c>
      <c r="M37" s="37" t="s">
        <v>522</v>
      </c>
      <c r="N37" s="37">
        <v>4</v>
      </c>
      <c r="O37" s="37">
        <v>0</v>
      </c>
      <c r="P37" s="109">
        <v>0</v>
      </c>
      <c r="Q37" s="51"/>
      <c r="R37" s="51"/>
      <c r="S37" s="2">
        <f t="shared" si="0"/>
        <v>0</v>
      </c>
      <c r="T37" s="59">
        <f t="shared" si="1"/>
        <v>0</v>
      </c>
      <c r="U37" s="70">
        <v>46024</v>
      </c>
      <c r="V37" s="70">
        <v>46387</v>
      </c>
      <c r="W37" s="37">
        <v>363</v>
      </c>
      <c r="X37" s="71">
        <v>1059626</v>
      </c>
      <c r="Y37" s="37" t="s">
        <v>448</v>
      </c>
      <c r="Z37" s="37" t="s">
        <v>449</v>
      </c>
      <c r="AA37" s="37" t="s">
        <v>488</v>
      </c>
      <c r="AB37" s="37" t="s">
        <v>489</v>
      </c>
      <c r="AC37" s="37" t="s">
        <v>452</v>
      </c>
      <c r="AD37" s="82" t="s">
        <v>490</v>
      </c>
      <c r="AE37" s="74">
        <v>10000000</v>
      </c>
      <c r="AF37" s="37" t="s">
        <v>454</v>
      </c>
      <c r="AG37" s="37" t="s">
        <v>455</v>
      </c>
      <c r="AH37" s="70">
        <v>46049</v>
      </c>
      <c r="AI37" s="74">
        <v>10000000</v>
      </c>
      <c r="AJ37" s="73">
        <v>0</v>
      </c>
      <c r="AK37" s="73">
        <v>0</v>
      </c>
      <c r="AL37" s="72"/>
      <c r="AM37" s="72"/>
      <c r="AN37" s="37" t="s">
        <v>456</v>
      </c>
      <c r="AO37" s="37" t="s">
        <v>491</v>
      </c>
      <c r="AP37" s="76">
        <v>0</v>
      </c>
      <c r="AQ37" s="76">
        <f t="shared" si="7"/>
        <v>0</v>
      </c>
      <c r="AR37" s="76"/>
      <c r="AS37" s="76"/>
      <c r="AT37" s="76"/>
      <c r="AU37" s="76"/>
      <c r="AV37" s="76"/>
      <c r="AW37" s="76"/>
      <c r="BF37" s="114" t="s">
        <v>481</v>
      </c>
    </row>
    <row r="38" spans="1:58" s="4" customFormat="1" ht="199.9" customHeight="1">
      <c r="A38" s="37" t="s">
        <v>169</v>
      </c>
      <c r="B38" s="37" t="s">
        <v>189</v>
      </c>
      <c r="C38" s="37" t="s">
        <v>190</v>
      </c>
      <c r="D38" s="37" t="s">
        <v>519</v>
      </c>
      <c r="E38" s="37" t="s">
        <v>483</v>
      </c>
      <c r="F38" s="68" t="s">
        <v>484</v>
      </c>
      <c r="G38" s="37" t="s">
        <v>485</v>
      </c>
      <c r="H38" s="37" t="s">
        <v>507</v>
      </c>
      <c r="I38" s="37" t="s">
        <v>520</v>
      </c>
      <c r="J38" s="38">
        <v>0.4</v>
      </c>
      <c r="K38" s="37" t="s">
        <v>523</v>
      </c>
      <c r="L38" s="37" t="s">
        <v>446</v>
      </c>
      <c r="M38" s="37" t="s">
        <v>522</v>
      </c>
      <c r="N38" s="37">
        <v>123</v>
      </c>
      <c r="O38" s="37">
        <v>0</v>
      </c>
      <c r="P38" s="109">
        <v>0</v>
      </c>
      <c r="Q38" s="51"/>
      <c r="R38" s="51"/>
      <c r="S38" s="2">
        <f t="shared" si="0"/>
        <v>0</v>
      </c>
      <c r="T38" s="59">
        <f t="shared" si="1"/>
        <v>0</v>
      </c>
      <c r="U38" s="70">
        <v>46024</v>
      </c>
      <c r="V38" s="70">
        <v>46387</v>
      </c>
      <c r="W38" s="37">
        <v>363</v>
      </c>
      <c r="X38" s="71">
        <v>1059626</v>
      </c>
      <c r="Y38" s="37" t="s">
        <v>448</v>
      </c>
      <c r="Z38" s="37" t="s">
        <v>449</v>
      </c>
      <c r="AA38" s="37" t="s">
        <v>488</v>
      </c>
      <c r="AB38" s="37" t="s">
        <v>489</v>
      </c>
      <c r="AC38" s="37" t="s">
        <v>452</v>
      </c>
      <c r="AD38" s="82" t="s">
        <v>490</v>
      </c>
      <c r="AE38" s="74">
        <v>90000000</v>
      </c>
      <c r="AF38" s="37" t="s">
        <v>454</v>
      </c>
      <c r="AG38" s="37" t="s">
        <v>455</v>
      </c>
      <c r="AH38" s="70">
        <v>46049</v>
      </c>
      <c r="AI38" s="74">
        <v>90000000</v>
      </c>
      <c r="AJ38" s="73">
        <v>100000000</v>
      </c>
      <c r="AK38" s="73">
        <v>100000000</v>
      </c>
      <c r="AL38" s="72"/>
      <c r="AM38" s="72"/>
      <c r="AN38" s="37" t="s">
        <v>456</v>
      </c>
      <c r="AO38" s="37" t="s">
        <v>491</v>
      </c>
      <c r="AP38" s="76">
        <v>0</v>
      </c>
      <c r="AQ38" s="76">
        <v>0</v>
      </c>
      <c r="AR38" s="76"/>
      <c r="AS38" s="76"/>
      <c r="AT38" s="76"/>
      <c r="AU38" s="76"/>
      <c r="AV38" s="76"/>
      <c r="AW38" s="76"/>
      <c r="BF38" s="114" t="s">
        <v>481</v>
      </c>
    </row>
    <row r="39" spans="1:58" s="4" customFormat="1" ht="199.9" customHeight="1">
      <c r="A39" s="37" t="s">
        <v>169</v>
      </c>
      <c r="B39" s="37" t="s">
        <v>189</v>
      </c>
      <c r="C39" s="37" t="s">
        <v>190</v>
      </c>
      <c r="D39" s="37" t="s">
        <v>524</v>
      </c>
      <c r="E39" s="37" t="s">
        <v>483</v>
      </c>
      <c r="F39" s="68" t="s">
        <v>484</v>
      </c>
      <c r="G39" s="37" t="s">
        <v>485</v>
      </c>
      <c r="H39" s="37" t="s">
        <v>507</v>
      </c>
      <c r="I39" s="37" t="s">
        <v>525</v>
      </c>
      <c r="J39" s="38">
        <v>0.65</v>
      </c>
      <c r="K39" s="37" t="s">
        <v>526</v>
      </c>
      <c r="L39" s="37" t="s">
        <v>446</v>
      </c>
      <c r="M39" s="37" t="s">
        <v>465</v>
      </c>
      <c r="N39" s="37">
        <v>1</v>
      </c>
      <c r="O39" s="37">
        <v>1</v>
      </c>
      <c r="P39" s="109">
        <v>1</v>
      </c>
      <c r="Q39" s="51"/>
      <c r="R39" s="51"/>
      <c r="S39" s="2">
        <f t="shared" si="0"/>
        <v>2</v>
      </c>
      <c r="T39" s="59">
        <v>1</v>
      </c>
      <c r="U39" s="70">
        <v>46024</v>
      </c>
      <c r="V39" s="70">
        <v>46387</v>
      </c>
      <c r="W39" s="37">
        <v>363</v>
      </c>
      <c r="X39" s="71">
        <v>1059626</v>
      </c>
      <c r="Y39" s="37" t="s">
        <v>448</v>
      </c>
      <c r="Z39" s="37" t="s">
        <v>449</v>
      </c>
      <c r="AA39" s="37" t="s">
        <v>488</v>
      </c>
      <c r="AB39" s="37" t="s">
        <v>489</v>
      </c>
      <c r="AC39" s="37" t="s">
        <v>452</v>
      </c>
      <c r="AD39" s="82" t="s">
        <v>490</v>
      </c>
      <c r="AE39" s="85">
        <v>65670000</v>
      </c>
      <c r="AF39" s="37" t="s">
        <v>454</v>
      </c>
      <c r="AG39" s="37" t="s">
        <v>455</v>
      </c>
      <c r="AH39" s="70">
        <v>46049</v>
      </c>
      <c r="AI39" s="85">
        <v>65670000</v>
      </c>
      <c r="AJ39" s="72">
        <v>65670000</v>
      </c>
      <c r="AK39" s="72">
        <v>65670000</v>
      </c>
      <c r="AL39" s="72"/>
      <c r="AM39" s="72"/>
      <c r="AN39" s="37" t="s">
        <v>456</v>
      </c>
      <c r="AO39" s="37" t="s">
        <v>491</v>
      </c>
      <c r="AP39" s="76">
        <v>0</v>
      </c>
      <c r="AQ39" s="76">
        <f>AJ39/2</f>
        <v>32835000</v>
      </c>
      <c r="AR39" s="76"/>
      <c r="AS39" s="76"/>
      <c r="AT39" s="76"/>
      <c r="AU39" s="76"/>
      <c r="AV39" s="76"/>
      <c r="AW39" s="76"/>
      <c r="BF39" s="114" t="s">
        <v>481</v>
      </c>
    </row>
    <row r="40" spans="1:58" s="4" customFormat="1" ht="199.9" customHeight="1">
      <c r="A40" s="37" t="s">
        <v>169</v>
      </c>
      <c r="B40" s="37" t="s">
        <v>189</v>
      </c>
      <c r="C40" s="37" t="s">
        <v>190</v>
      </c>
      <c r="D40" s="37" t="s">
        <v>524</v>
      </c>
      <c r="E40" s="37" t="s">
        <v>483</v>
      </c>
      <c r="F40" s="68" t="s">
        <v>484</v>
      </c>
      <c r="G40" s="37" t="s">
        <v>485</v>
      </c>
      <c r="H40" s="37" t="s">
        <v>507</v>
      </c>
      <c r="I40" s="37" t="s">
        <v>525</v>
      </c>
      <c r="J40" s="38">
        <v>0</v>
      </c>
      <c r="K40" s="37" t="s">
        <v>527</v>
      </c>
      <c r="L40" s="37" t="s">
        <v>446</v>
      </c>
      <c r="M40" s="37" t="s">
        <v>465</v>
      </c>
      <c r="N40" s="37">
        <v>1</v>
      </c>
      <c r="O40" s="37">
        <v>1</v>
      </c>
      <c r="P40" s="109">
        <v>0</v>
      </c>
      <c r="Q40" s="51"/>
      <c r="R40" s="51"/>
      <c r="S40" s="2">
        <f t="shared" si="0"/>
        <v>1</v>
      </c>
      <c r="T40" s="59">
        <f t="shared" si="1"/>
        <v>1</v>
      </c>
      <c r="U40" s="70">
        <v>46024</v>
      </c>
      <c r="V40" s="70">
        <v>46387</v>
      </c>
      <c r="W40" s="37">
        <v>363</v>
      </c>
      <c r="X40" s="71">
        <v>1059626</v>
      </c>
      <c r="Y40" s="37" t="s">
        <v>448</v>
      </c>
      <c r="Z40" s="37" t="s">
        <v>449</v>
      </c>
      <c r="AA40" s="37" t="s">
        <v>488</v>
      </c>
      <c r="AB40" s="37" t="s">
        <v>489</v>
      </c>
      <c r="AC40" s="37" t="s">
        <v>452</v>
      </c>
      <c r="AD40" s="82" t="s">
        <v>490</v>
      </c>
      <c r="AE40" s="85">
        <v>0</v>
      </c>
      <c r="AF40" s="37" t="s">
        <v>454</v>
      </c>
      <c r="AG40" s="37" t="s">
        <v>455</v>
      </c>
      <c r="AH40" s="70">
        <v>46049</v>
      </c>
      <c r="AI40" s="85">
        <v>0</v>
      </c>
      <c r="AJ40" s="72">
        <v>0</v>
      </c>
      <c r="AK40" s="72">
        <v>0</v>
      </c>
      <c r="AL40" s="72"/>
      <c r="AM40" s="72"/>
      <c r="AN40" s="37" t="s">
        <v>456</v>
      </c>
      <c r="AO40" s="37" t="s">
        <v>491</v>
      </c>
      <c r="AP40" s="76">
        <v>0</v>
      </c>
      <c r="AQ40" s="76">
        <f>AJ40/2</f>
        <v>0</v>
      </c>
      <c r="AR40" s="76"/>
      <c r="AS40" s="76"/>
      <c r="AT40" s="76"/>
      <c r="AU40" s="76"/>
      <c r="AV40" s="76"/>
      <c r="AW40" s="76"/>
      <c r="BF40" s="114" t="s">
        <v>481</v>
      </c>
    </row>
    <row r="41" spans="1:58" s="4" customFormat="1" ht="199.9" customHeight="1">
      <c r="A41" s="37" t="s">
        <v>169</v>
      </c>
      <c r="B41" s="37" t="s">
        <v>189</v>
      </c>
      <c r="C41" s="37" t="s">
        <v>190</v>
      </c>
      <c r="D41" s="37" t="s">
        <v>524</v>
      </c>
      <c r="E41" s="37" t="s">
        <v>483</v>
      </c>
      <c r="F41" s="68" t="s">
        <v>484</v>
      </c>
      <c r="G41" s="37" t="s">
        <v>485</v>
      </c>
      <c r="H41" s="37" t="s">
        <v>507</v>
      </c>
      <c r="I41" s="37" t="s">
        <v>525</v>
      </c>
      <c r="J41" s="38">
        <v>0.35</v>
      </c>
      <c r="K41" s="37" t="s">
        <v>528</v>
      </c>
      <c r="L41" s="37" t="s">
        <v>446</v>
      </c>
      <c r="M41" s="37" t="s">
        <v>465</v>
      </c>
      <c r="N41" s="37">
        <v>1</v>
      </c>
      <c r="O41" s="37">
        <v>1</v>
      </c>
      <c r="P41" s="109">
        <v>0</v>
      </c>
      <c r="Q41" s="51"/>
      <c r="R41" s="51"/>
      <c r="S41" s="2">
        <f t="shared" ref="S41" si="9">SUM(O41:R41)</f>
        <v>1</v>
      </c>
      <c r="T41" s="59">
        <f t="shared" si="1"/>
        <v>1</v>
      </c>
      <c r="U41" s="70">
        <v>46024</v>
      </c>
      <c r="V41" s="70">
        <v>46387</v>
      </c>
      <c r="W41" s="37">
        <v>363</v>
      </c>
      <c r="X41" s="71">
        <v>1059626</v>
      </c>
      <c r="Y41" s="37" t="s">
        <v>448</v>
      </c>
      <c r="Z41" s="37" t="s">
        <v>449</v>
      </c>
      <c r="AA41" s="37" t="s">
        <v>488</v>
      </c>
      <c r="AB41" s="37" t="s">
        <v>489</v>
      </c>
      <c r="AC41" s="37" t="s">
        <v>452</v>
      </c>
      <c r="AD41" s="82" t="s">
        <v>490</v>
      </c>
      <c r="AE41" s="72">
        <v>0</v>
      </c>
      <c r="AF41" s="37" t="s">
        <v>454</v>
      </c>
      <c r="AG41" s="37" t="s">
        <v>455</v>
      </c>
      <c r="AH41" s="70">
        <v>46049</v>
      </c>
      <c r="AI41" s="85">
        <v>0</v>
      </c>
      <c r="AJ41" s="72">
        <v>0</v>
      </c>
      <c r="AK41" s="72">
        <v>0</v>
      </c>
      <c r="AL41" s="72"/>
      <c r="AM41" s="72"/>
      <c r="AN41" s="37" t="s">
        <v>456</v>
      </c>
      <c r="AO41" s="37" t="s">
        <v>491</v>
      </c>
      <c r="AP41" s="76">
        <v>0</v>
      </c>
      <c r="AQ41" s="76">
        <f>AJ41/2</f>
        <v>0</v>
      </c>
      <c r="AR41" s="76"/>
      <c r="AS41" s="76"/>
      <c r="AT41" s="76"/>
      <c r="AU41" s="76"/>
      <c r="AV41" s="76"/>
      <c r="AW41" s="76"/>
      <c r="BF41" s="114" t="s">
        <v>481</v>
      </c>
    </row>
    <row r="42" spans="1:58" s="4" customFormat="1" ht="199.9" customHeight="1">
      <c r="A42" s="37" t="s">
        <v>169</v>
      </c>
      <c r="B42" s="37" t="s">
        <v>189</v>
      </c>
      <c r="C42" s="37" t="s">
        <v>190</v>
      </c>
      <c r="D42" s="37" t="s">
        <v>529</v>
      </c>
      <c r="E42" s="37" t="s">
        <v>483</v>
      </c>
      <c r="F42" s="68" t="s">
        <v>484</v>
      </c>
      <c r="G42" s="37" t="s">
        <v>485</v>
      </c>
      <c r="H42" s="37" t="s">
        <v>507</v>
      </c>
      <c r="I42" s="37" t="s">
        <v>530</v>
      </c>
      <c r="J42" s="38">
        <v>0.5</v>
      </c>
      <c r="K42" s="37" t="s">
        <v>531</v>
      </c>
      <c r="L42" s="37" t="s">
        <v>446</v>
      </c>
      <c r="M42" s="37" t="s">
        <v>532</v>
      </c>
      <c r="N42" s="37">
        <v>2</v>
      </c>
      <c r="O42" s="37">
        <v>2</v>
      </c>
      <c r="P42" s="109">
        <v>0</v>
      </c>
      <c r="Q42" s="51"/>
      <c r="R42" s="51"/>
      <c r="S42" s="2">
        <f t="shared" si="0"/>
        <v>2</v>
      </c>
      <c r="T42" s="59">
        <f t="shared" si="1"/>
        <v>1</v>
      </c>
      <c r="U42" s="70">
        <v>46024</v>
      </c>
      <c r="V42" s="70">
        <v>46387</v>
      </c>
      <c r="W42" s="37">
        <v>363</v>
      </c>
      <c r="X42" s="71">
        <v>1059626</v>
      </c>
      <c r="Y42" s="37" t="s">
        <v>448</v>
      </c>
      <c r="Z42" s="37" t="s">
        <v>449</v>
      </c>
      <c r="AA42" s="37" t="s">
        <v>488</v>
      </c>
      <c r="AB42" s="37" t="s">
        <v>489</v>
      </c>
      <c r="AC42" s="37" t="s">
        <v>452</v>
      </c>
      <c r="AD42" s="82" t="s">
        <v>490</v>
      </c>
      <c r="AE42" s="73">
        <v>25000000</v>
      </c>
      <c r="AF42" s="37" t="s">
        <v>454</v>
      </c>
      <c r="AG42" s="37" t="s">
        <v>455</v>
      </c>
      <c r="AH42" s="70">
        <v>46049</v>
      </c>
      <c r="AI42" s="73">
        <v>25000000</v>
      </c>
      <c r="AJ42" s="72">
        <v>0</v>
      </c>
      <c r="AK42" s="72">
        <v>0</v>
      </c>
      <c r="AL42" s="72"/>
      <c r="AM42" s="72"/>
      <c r="AN42" s="37" t="s">
        <v>456</v>
      </c>
      <c r="AO42" s="37" t="s">
        <v>491</v>
      </c>
      <c r="AP42" s="76">
        <v>0</v>
      </c>
      <c r="AQ42" s="76">
        <f>AJ42/2</f>
        <v>0</v>
      </c>
      <c r="AR42" s="76"/>
      <c r="AS42" s="76"/>
      <c r="AT42" s="76"/>
      <c r="AU42" s="76"/>
      <c r="AV42" s="76"/>
      <c r="AW42" s="76"/>
      <c r="BF42" s="114" t="s">
        <v>481</v>
      </c>
    </row>
    <row r="43" spans="1:58" s="4" customFormat="1" ht="199.9" customHeight="1">
      <c r="A43" s="37" t="s">
        <v>169</v>
      </c>
      <c r="B43" s="37" t="s">
        <v>189</v>
      </c>
      <c r="C43" s="37" t="s">
        <v>190</v>
      </c>
      <c r="D43" s="37" t="s">
        <v>529</v>
      </c>
      <c r="E43" s="37" t="s">
        <v>483</v>
      </c>
      <c r="F43" s="68" t="s">
        <v>484</v>
      </c>
      <c r="G43" s="37" t="s">
        <v>485</v>
      </c>
      <c r="H43" s="37" t="s">
        <v>507</v>
      </c>
      <c r="I43" s="37" t="s">
        <v>530</v>
      </c>
      <c r="J43" s="38">
        <v>0.5</v>
      </c>
      <c r="K43" s="37" t="s">
        <v>503</v>
      </c>
      <c r="L43" s="37" t="s">
        <v>446</v>
      </c>
      <c r="M43" s="37" t="s">
        <v>532</v>
      </c>
      <c r="N43" s="37">
        <v>2</v>
      </c>
      <c r="O43" s="37">
        <v>2</v>
      </c>
      <c r="P43" s="109">
        <v>0</v>
      </c>
      <c r="Q43" s="51"/>
      <c r="R43" s="51"/>
      <c r="S43" s="2">
        <f t="shared" si="0"/>
        <v>2</v>
      </c>
      <c r="T43" s="59">
        <f t="shared" si="1"/>
        <v>1</v>
      </c>
      <c r="U43" s="70">
        <v>46024</v>
      </c>
      <c r="V43" s="70">
        <v>46387</v>
      </c>
      <c r="W43" s="37">
        <v>363</v>
      </c>
      <c r="X43" s="71">
        <v>1059626</v>
      </c>
      <c r="Y43" s="37" t="s">
        <v>448</v>
      </c>
      <c r="Z43" s="37" t="s">
        <v>449</v>
      </c>
      <c r="AA43" s="37" t="s">
        <v>488</v>
      </c>
      <c r="AB43" s="37" t="s">
        <v>489</v>
      </c>
      <c r="AC43" s="37" t="s">
        <v>452</v>
      </c>
      <c r="AD43" s="82" t="s">
        <v>490</v>
      </c>
      <c r="AE43" s="73">
        <v>25000000</v>
      </c>
      <c r="AF43" s="37" t="s">
        <v>454</v>
      </c>
      <c r="AG43" s="37" t="s">
        <v>455</v>
      </c>
      <c r="AH43" s="70">
        <v>46049</v>
      </c>
      <c r="AI43" s="73">
        <v>25000000</v>
      </c>
      <c r="AJ43" s="72">
        <v>105000000</v>
      </c>
      <c r="AK43" s="72">
        <v>105000000</v>
      </c>
      <c r="AL43" s="72"/>
      <c r="AM43" s="72"/>
      <c r="AN43" s="37" t="s">
        <v>456</v>
      </c>
      <c r="AO43" s="37" t="s">
        <v>491</v>
      </c>
      <c r="AP43" s="76">
        <v>0</v>
      </c>
      <c r="AQ43" s="76">
        <v>105000000</v>
      </c>
      <c r="AR43" s="76"/>
      <c r="AS43" s="76"/>
      <c r="AT43" s="76"/>
      <c r="AU43" s="76"/>
      <c r="AV43" s="76"/>
      <c r="AW43" s="76"/>
      <c r="BF43" s="114" t="s">
        <v>481</v>
      </c>
    </row>
    <row r="44" spans="1:58" s="4" customFormat="1" ht="199.9" customHeight="1">
      <c r="A44" s="37" t="s">
        <v>169</v>
      </c>
      <c r="B44" s="37" t="s">
        <v>189</v>
      </c>
      <c r="C44" s="37" t="s">
        <v>190</v>
      </c>
      <c r="D44" s="37" t="s">
        <v>533</v>
      </c>
      <c r="E44" s="37" t="s">
        <v>483</v>
      </c>
      <c r="F44" s="68" t="s">
        <v>484</v>
      </c>
      <c r="G44" s="37" t="s">
        <v>485</v>
      </c>
      <c r="H44" s="37" t="s">
        <v>534</v>
      </c>
      <c r="I44" s="37" t="s">
        <v>535</v>
      </c>
      <c r="J44" s="38">
        <v>0.5</v>
      </c>
      <c r="K44" s="37" t="s">
        <v>536</v>
      </c>
      <c r="L44" s="37" t="s">
        <v>446</v>
      </c>
      <c r="M44" s="37" t="s">
        <v>537</v>
      </c>
      <c r="N44" s="37">
        <v>3</v>
      </c>
      <c r="O44" s="37">
        <v>0</v>
      </c>
      <c r="P44" s="109">
        <v>0</v>
      </c>
      <c r="Q44" s="51"/>
      <c r="R44" s="51"/>
      <c r="S44" s="2">
        <f>SUM(O44:R44)</f>
        <v>0</v>
      </c>
      <c r="T44" s="59">
        <f t="shared" si="1"/>
        <v>0</v>
      </c>
      <c r="U44" s="70">
        <v>46024</v>
      </c>
      <c r="V44" s="70">
        <v>46387</v>
      </c>
      <c r="W44" s="37">
        <v>363</v>
      </c>
      <c r="X44" s="71">
        <v>1059626</v>
      </c>
      <c r="Y44" s="37" t="s">
        <v>448</v>
      </c>
      <c r="Z44" s="37" t="s">
        <v>449</v>
      </c>
      <c r="AA44" s="37" t="s">
        <v>488</v>
      </c>
      <c r="AB44" s="37" t="s">
        <v>489</v>
      </c>
      <c r="AC44" s="37" t="s">
        <v>452</v>
      </c>
      <c r="AD44" s="82" t="s">
        <v>490</v>
      </c>
      <c r="AE44" s="74">
        <v>5600000</v>
      </c>
      <c r="AF44" s="37" t="s">
        <v>454</v>
      </c>
      <c r="AG44" s="37" t="s">
        <v>455</v>
      </c>
      <c r="AH44" s="70">
        <v>46049</v>
      </c>
      <c r="AI44" s="74">
        <v>5600000</v>
      </c>
      <c r="AJ44" s="72">
        <v>0</v>
      </c>
      <c r="AK44" s="72">
        <v>0</v>
      </c>
      <c r="AL44" s="72"/>
      <c r="AM44" s="72"/>
      <c r="AN44" s="37" t="s">
        <v>456</v>
      </c>
      <c r="AO44" s="37" t="s">
        <v>491</v>
      </c>
      <c r="AP44" s="76">
        <v>0</v>
      </c>
      <c r="AQ44" s="76">
        <f>AJ44/2</f>
        <v>0</v>
      </c>
      <c r="AR44" s="76"/>
      <c r="AS44" s="76"/>
      <c r="AT44" s="76"/>
      <c r="AU44" s="76"/>
      <c r="AV44" s="76"/>
      <c r="AW44" s="76"/>
      <c r="BF44" s="114" t="s">
        <v>481</v>
      </c>
    </row>
    <row r="45" spans="1:58" s="4" customFormat="1" ht="199.9" customHeight="1">
      <c r="A45" s="37" t="s">
        <v>169</v>
      </c>
      <c r="B45" s="37" t="s">
        <v>189</v>
      </c>
      <c r="C45" s="37" t="s">
        <v>190</v>
      </c>
      <c r="D45" s="37" t="s">
        <v>533</v>
      </c>
      <c r="E45" s="37" t="s">
        <v>483</v>
      </c>
      <c r="F45" s="68" t="s">
        <v>484</v>
      </c>
      <c r="G45" s="37" t="s">
        <v>485</v>
      </c>
      <c r="H45" s="37" t="s">
        <v>534</v>
      </c>
      <c r="I45" s="37" t="s">
        <v>535</v>
      </c>
      <c r="J45" s="38">
        <v>0.5</v>
      </c>
      <c r="K45" s="37" t="s">
        <v>538</v>
      </c>
      <c r="L45" s="37" t="s">
        <v>446</v>
      </c>
      <c r="M45" s="37" t="s">
        <v>537</v>
      </c>
      <c r="N45" s="37">
        <v>3</v>
      </c>
      <c r="O45" s="37">
        <v>0</v>
      </c>
      <c r="P45" s="109">
        <v>0</v>
      </c>
      <c r="Q45" s="51"/>
      <c r="R45" s="51"/>
      <c r="S45" s="2">
        <f t="shared" si="0"/>
        <v>0</v>
      </c>
      <c r="T45" s="59">
        <f t="shared" si="1"/>
        <v>0</v>
      </c>
      <c r="U45" s="70">
        <v>46024</v>
      </c>
      <c r="V45" s="70">
        <v>46387</v>
      </c>
      <c r="W45" s="37">
        <v>363</v>
      </c>
      <c r="X45" s="71">
        <v>1059626</v>
      </c>
      <c r="Y45" s="37" t="s">
        <v>448</v>
      </c>
      <c r="Z45" s="37" t="s">
        <v>449</v>
      </c>
      <c r="AA45" s="37" t="s">
        <v>488</v>
      </c>
      <c r="AB45" s="37" t="s">
        <v>489</v>
      </c>
      <c r="AC45" s="37" t="s">
        <v>452</v>
      </c>
      <c r="AD45" s="82" t="s">
        <v>490</v>
      </c>
      <c r="AE45" s="74">
        <v>4000000</v>
      </c>
      <c r="AF45" s="37" t="s">
        <v>454</v>
      </c>
      <c r="AG45" s="37" t="s">
        <v>455</v>
      </c>
      <c r="AH45" s="70">
        <v>46049</v>
      </c>
      <c r="AI45" s="74">
        <v>4000000</v>
      </c>
      <c r="AJ45" s="72">
        <v>0</v>
      </c>
      <c r="AK45" s="72">
        <v>0</v>
      </c>
      <c r="AL45" s="72"/>
      <c r="AM45" s="72"/>
      <c r="AN45" s="37" t="s">
        <v>456</v>
      </c>
      <c r="AO45" s="37" t="s">
        <v>491</v>
      </c>
      <c r="AP45" s="76">
        <v>0</v>
      </c>
      <c r="AQ45" s="76">
        <f>AJ45/2</f>
        <v>0</v>
      </c>
      <c r="AR45" s="76"/>
      <c r="AS45" s="76"/>
      <c r="AT45" s="76"/>
      <c r="AU45" s="76"/>
      <c r="AV45" s="76"/>
      <c r="AW45" s="76"/>
      <c r="BF45" s="114" t="s">
        <v>539</v>
      </c>
    </row>
    <row r="46" spans="1:58" s="4" customFormat="1" ht="51" customHeight="1">
      <c r="A46" s="37"/>
      <c r="B46" s="37"/>
      <c r="C46" s="37"/>
      <c r="D46" s="37"/>
      <c r="E46" s="124" t="s">
        <v>540</v>
      </c>
      <c r="F46" s="125"/>
      <c r="G46" s="125"/>
      <c r="H46" s="125"/>
      <c r="I46" s="125"/>
      <c r="J46" s="125"/>
      <c r="K46" s="125"/>
      <c r="L46" s="125"/>
      <c r="M46" s="125"/>
      <c r="N46" s="125"/>
      <c r="O46" s="125"/>
      <c r="P46" s="125"/>
      <c r="Q46" s="125"/>
      <c r="R46" s="125"/>
      <c r="S46" s="126"/>
      <c r="T46" s="100">
        <f>AVERAGE(T21:T45)</f>
        <v>0.37</v>
      </c>
      <c r="U46" s="70"/>
      <c r="V46" s="70"/>
      <c r="W46" s="37"/>
      <c r="X46" s="71"/>
      <c r="Y46" s="37"/>
      <c r="Z46" s="37"/>
      <c r="AA46" s="37"/>
      <c r="AB46" s="37"/>
      <c r="AC46" s="37"/>
      <c r="AD46" s="82"/>
      <c r="AE46" s="74"/>
      <c r="AF46" s="37"/>
      <c r="AG46" s="37"/>
      <c r="AH46" s="70"/>
      <c r="AI46" s="78">
        <v>1476050000</v>
      </c>
      <c r="AJ46" s="78">
        <v>1476050000</v>
      </c>
      <c r="AK46" s="78">
        <v>1476050000</v>
      </c>
      <c r="AL46" s="72"/>
      <c r="AM46" s="72"/>
      <c r="AN46" s="37"/>
      <c r="AO46" s="37"/>
      <c r="AP46" s="85">
        <f>SUM(AP21:AP45)</f>
        <v>128650000</v>
      </c>
      <c r="AQ46" s="80">
        <f>AP46/AJ46</f>
        <v>8.7158294095728464E-2</v>
      </c>
      <c r="AR46" s="81">
        <v>783103324</v>
      </c>
      <c r="AS46" s="80">
        <f>AR46/AJ46</f>
        <v>0.53053983537143046</v>
      </c>
      <c r="AT46" s="110">
        <v>445513324</v>
      </c>
      <c r="AU46" s="89">
        <f>AT46/AK46</f>
        <v>0.30182807086480812</v>
      </c>
      <c r="AV46" s="111">
        <v>783103324</v>
      </c>
      <c r="AW46" s="89">
        <f>AV46/AK46</f>
        <v>0.53053983537143046</v>
      </c>
      <c r="BF46" s="115" t="s">
        <v>539</v>
      </c>
    </row>
    <row r="47" spans="1:58" s="4" customFormat="1" ht="199.9" customHeight="1">
      <c r="A47" s="37" t="s">
        <v>169</v>
      </c>
      <c r="B47" s="37" t="s">
        <v>189</v>
      </c>
      <c r="C47" s="37" t="s">
        <v>190</v>
      </c>
      <c r="D47" s="37" t="s">
        <v>541</v>
      </c>
      <c r="E47" s="37" t="s">
        <v>542</v>
      </c>
      <c r="F47" s="68" t="s">
        <v>543</v>
      </c>
      <c r="G47" s="37" t="s">
        <v>544</v>
      </c>
      <c r="H47" s="37" t="s">
        <v>545</v>
      </c>
      <c r="I47" s="37" t="s">
        <v>546</v>
      </c>
      <c r="J47" s="38">
        <v>0.65</v>
      </c>
      <c r="K47" s="82" t="s">
        <v>547</v>
      </c>
      <c r="L47" s="37" t="s">
        <v>446</v>
      </c>
      <c r="M47" s="37" t="s">
        <v>447</v>
      </c>
      <c r="N47" s="37">
        <v>1</v>
      </c>
      <c r="O47" s="37">
        <v>0</v>
      </c>
      <c r="P47" s="109">
        <v>1</v>
      </c>
      <c r="Q47" s="51"/>
      <c r="R47" s="51"/>
      <c r="S47" s="2">
        <f t="shared" si="0"/>
        <v>1</v>
      </c>
      <c r="T47" s="59">
        <f t="shared" si="1"/>
        <v>1</v>
      </c>
      <c r="U47" s="70">
        <v>46024</v>
      </c>
      <c r="V47" s="70">
        <v>46387</v>
      </c>
      <c r="W47" s="37">
        <v>363</v>
      </c>
      <c r="X47" s="71">
        <v>1059626</v>
      </c>
      <c r="Y47" s="37" t="s">
        <v>448</v>
      </c>
      <c r="Z47" s="37" t="s">
        <v>449</v>
      </c>
      <c r="AA47" s="37" t="s">
        <v>548</v>
      </c>
      <c r="AB47" s="37" t="s">
        <v>549</v>
      </c>
      <c r="AC47" s="37" t="s">
        <v>452</v>
      </c>
      <c r="AD47" s="37" t="s">
        <v>550</v>
      </c>
      <c r="AE47" s="74">
        <v>0</v>
      </c>
      <c r="AF47" s="37" t="s">
        <v>454</v>
      </c>
      <c r="AG47" s="37" t="s">
        <v>455</v>
      </c>
      <c r="AH47" s="70"/>
      <c r="AI47" s="74">
        <v>0</v>
      </c>
      <c r="AJ47" s="85">
        <v>0</v>
      </c>
      <c r="AK47" s="85">
        <v>0</v>
      </c>
      <c r="AL47" s="85"/>
      <c r="AM47" s="85"/>
      <c r="AN47" s="37" t="s">
        <v>456</v>
      </c>
      <c r="AO47" s="37" t="s">
        <v>551</v>
      </c>
      <c r="AP47" s="76">
        <v>0</v>
      </c>
      <c r="AQ47" s="76">
        <v>0</v>
      </c>
      <c r="AR47" s="76"/>
      <c r="AS47" s="76"/>
      <c r="AT47" s="76"/>
      <c r="AU47" s="76"/>
      <c r="AV47" s="76"/>
      <c r="AW47" s="76"/>
      <c r="BF47" s="115" t="s">
        <v>539</v>
      </c>
    </row>
    <row r="48" spans="1:58" s="4" customFormat="1" ht="199.9" customHeight="1">
      <c r="A48" s="37" t="s">
        <v>169</v>
      </c>
      <c r="B48" s="37" t="s">
        <v>189</v>
      </c>
      <c r="C48" s="37" t="s">
        <v>190</v>
      </c>
      <c r="D48" s="37" t="s">
        <v>541</v>
      </c>
      <c r="E48" s="37" t="s">
        <v>542</v>
      </c>
      <c r="F48" s="68" t="s">
        <v>543</v>
      </c>
      <c r="G48" s="37" t="s">
        <v>544</v>
      </c>
      <c r="H48" s="37" t="s">
        <v>545</v>
      </c>
      <c r="I48" s="37" t="s">
        <v>546</v>
      </c>
      <c r="J48" s="38">
        <v>0.3</v>
      </c>
      <c r="K48" s="82" t="s">
        <v>552</v>
      </c>
      <c r="L48" s="37" t="s">
        <v>446</v>
      </c>
      <c r="M48" s="37" t="s">
        <v>553</v>
      </c>
      <c r="N48" s="37">
        <v>1</v>
      </c>
      <c r="O48" s="37">
        <v>0</v>
      </c>
      <c r="P48" s="109">
        <v>1</v>
      </c>
      <c r="Q48" s="51"/>
      <c r="R48" s="51"/>
      <c r="S48" s="2">
        <f t="shared" si="0"/>
        <v>1</v>
      </c>
      <c r="T48" s="59">
        <f t="shared" si="1"/>
        <v>1</v>
      </c>
      <c r="U48" s="70">
        <v>46024</v>
      </c>
      <c r="V48" s="70">
        <v>46387</v>
      </c>
      <c r="W48" s="37">
        <v>363</v>
      </c>
      <c r="X48" s="71">
        <v>1059626</v>
      </c>
      <c r="Y48" s="37" t="s">
        <v>448</v>
      </c>
      <c r="Z48" s="37" t="s">
        <v>449</v>
      </c>
      <c r="AA48" s="37" t="s">
        <v>548</v>
      </c>
      <c r="AB48" s="37" t="s">
        <v>549</v>
      </c>
      <c r="AC48" s="37" t="s">
        <v>452</v>
      </c>
      <c r="AD48" s="37" t="s">
        <v>550</v>
      </c>
      <c r="AE48" s="74">
        <v>100000000</v>
      </c>
      <c r="AF48" s="37" t="s">
        <v>454</v>
      </c>
      <c r="AG48" s="37" t="s">
        <v>455</v>
      </c>
      <c r="AH48" s="70"/>
      <c r="AI48" s="74">
        <v>100000000</v>
      </c>
      <c r="AJ48" s="85">
        <v>140000000</v>
      </c>
      <c r="AK48" s="85">
        <v>140000000</v>
      </c>
      <c r="AL48" s="85"/>
      <c r="AM48" s="85"/>
      <c r="AN48" s="37" t="s">
        <v>456</v>
      </c>
      <c r="AO48" s="37" t="s">
        <v>551</v>
      </c>
      <c r="AP48" s="76">
        <v>0</v>
      </c>
      <c r="AQ48" s="76">
        <v>0</v>
      </c>
      <c r="AR48" s="76"/>
      <c r="AS48" s="76"/>
      <c r="AT48" s="76"/>
      <c r="AU48" s="76"/>
      <c r="AV48" s="76"/>
      <c r="AW48" s="76"/>
      <c r="BF48" s="115" t="s">
        <v>539</v>
      </c>
    </row>
    <row r="49" spans="1:58" s="4" customFormat="1" ht="199.9" customHeight="1">
      <c r="A49" s="37" t="s">
        <v>169</v>
      </c>
      <c r="B49" s="37" t="s">
        <v>189</v>
      </c>
      <c r="C49" s="37" t="s">
        <v>190</v>
      </c>
      <c r="D49" s="37" t="s">
        <v>541</v>
      </c>
      <c r="E49" s="37" t="s">
        <v>542</v>
      </c>
      <c r="F49" s="68" t="s">
        <v>543</v>
      </c>
      <c r="G49" s="37" t="s">
        <v>544</v>
      </c>
      <c r="H49" s="37" t="s">
        <v>545</v>
      </c>
      <c r="I49" s="37" t="s">
        <v>546</v>
      </c>
      <c r="J49" s="38">
        <v>0.05</v>
      </c>
      <c r="K49" s="82" t="s">
        <v>554</v>
      </c>
      <c r="L49" s="37" t="s">
        <v>446</v>
      </c>
      <c r="M49" s="37" t="s">
        <v>447</v>
      </c>
      <c r="N49" s="37">
        <v>2</v>
      </c>
      <c r="O49" s="37">
        <v>0</v>
      </c>
      <c r="P49" s="109">
        <v>1</v>
      </c>
      <c r="Q49" s="51"/>
      <c r="R49" s="51"/>
      <c r="S49" s="2">
        <f t="shared" si="0"/>
        <v>1</v>
      </c>
      <c r="T49" s="59">
        <f t="shared" si="1"/>
        <v>0.5</v>
      </c>
      <c r="U49" s="70">
        <v>46024</v>
      </c>
      <c r="V49" s="70">
        <v>46387</v>
      </c>
      <c r="W49" s="37">
        <v>363</v>
      </c>
      <c r="X49" s="71">
        <v>1059626</v>
      </c>
      <c r="Y49" s="37" t="s">
        <v>448</v>
      </c>
      <c r="Z49" s="37" t="s">
        <v>449</v>
      </c>
      <c r="AA49" s="37" t="s">
        <v>548</v>
      </c>
      <c r="AB49" s="37" t="s">
        <v>549</v>
      </c>
      <c r="AC49" s="37" t="s">
        <v>452</v>
      </c>
      <c r="AD49" s="37" t="s">
        <v>550</v>
      </c>
      <c r="AE49" s="74">
        <v>0</v>
      </c>
      <c r="AF49" s="37" t="s">
        <v>454</v>
      </c>
      <c r="AG49" s="37" t="s">
        <v>455</v>
      </c>
      <c r="AH49" s="70"/>
      <c r="AI49" s="74">
        <v>0</v>
      </c>
      <c r="AJ49" s="85">
        <v>0</v>
      </c>
      <c r="AK49" s="85">
        <v>0</v>
      </c>
      <c r="AL49" s="85"/>
      <c r="AM49" s="85"/>
      <c r="AN49" s="37" t="s">
        <v>456</v>
      </c>
      <c r="AO49" s="37" t="s">
        <v>551</v>
      </c>
      <c r="AP49" s="76">
        <v>0</v>
      </c>
      <c r="AQ49" s="76">
        <v>0</v>
      </c>
      <c r="AR49" s="76"/>
      <c r="AS49" s="76"/>
      <c r="AT49" s="76"/>
      <c r="AU49" s="76"/>
      <c r="AV49" s="76"/>
      <c r="AW49" s="76"/>
      <c r="BF49" s="115" t="s">
        <v>539</v>
      </c>
    </row>
    <row r="50" spans="1:58" s="4" customFormat="1" ht="199.9" customHeight="1">
      <c r="A50" s="37" t="s">
        <v>169</v>
      </c>
      <c r="B50" s="37" t="s">
        <v>189</v>
      </c>
      <c r="C50" s="37" t="s">
        <v>190</v>
      </c>
      <c r="D50" s="37" t="s">
        <v>219</v>
      </c>
      <c r="E50" s="37" t="s">
        <v>542</v>
      </c>
      <c r="F50" s="68" t="s">
        <v>543</v>
      </c>
      <c r="G50" s="37" t="s">
        <v>544</v>
      </c>
      <c r="H50" s="37" t="s">
        <v>555</v>
      </c>
      <c r="I50" s="37" t="s">
        <v>556</v>
      </c>
      <c r="J50" s="38">
        <v>0.3</v>
      </c>
      <c r="K50" s="86" t="s">
        <v>557</v>
      </c>
      <c r="L50" s="37" t="s">
        <v>446</v>
      </c>
      <c r="M50" s="37" t="s">
        <v>447</v>
      </c>
      <c r="N50" s="37">
        <v>12</v>
      </c>
      <c r="O50" s="37">
        <v>0</v>
      </c>
      <c r="P50" s="109">
        <v>1</v>
      </c>
      <c r="Q50" s="51"/>
      <c r="R50" s="51"/>
      <c r="S50" s="2">
        <f t="shared" si="0"/>
        <v>1</v>
      </c>
      <c r="T50" s="59">
        <f t="shared" si="1"/>
        <v>8.3333333333333329E-2</v>
      </c>
      <c r="U50" s="70">
        <v>46024</v>
      </c>
      <c r="V50" s="70">
        <v>46387</v>
      </c>
      <c r="W50" s="37">
        <v>363</v>
      </c>
      <c r="X50" s="71">
        <v>1059626</v>
      </c>
      <c r="Y50" s="37" t="s">
        <v>448</v>
      </c>
      <c r="Z50" s="37" t="s">
        <v>449</v>
      </c>
      <c r="AA50" s="37" t="s">
        <v>548</v>
      </c>
      <c r="AB50" s="37" t="s">
        <v>549</v>
      </c>
      <c r="AC50" s="37" t="s">
        <v>452</v>
      </c>
      <c r="AD50" s="37" t="s">
        <v>550</v>
      </c>
      <c r="AE50" s="85">
        <v>0</v>
      </c>
      <c r="AF50" s="37" t="s">
        <v>454</v>
      </c>
      <c r="AG50" s="37" t="s">
        <v>455</v>
      </c>
      <c r="AH50" s="70"/>
      <c r="AI50" s="85">
        <v>0</v>
      </c>
      <c r="AJ50" s="85">
        <v>0</v>
      </c>
      <c r="AK50" s="85">
        <v>0</v>
      </c>
      <c r="AL50" s="85"/>
      <c r="AM50" s="85"/>
      <c r="AN50" s="37" t="s">
        <v>456</v>
      </c>
      <c r="AO50" s="37" t="s">
        <v>551</v>
      </c>
      <c r="AP50" s="76">
        <v>0</v>
      </c>
      <c r="AQ50" s="76">
        <v>0</v>
      </c>
      <c r="AR50" s="76"/>
      <c r="AS50" s="76"/>
      <c r="AT50" s="76"/>
      <c r="AU50" s="76"/>
      <c r="AV50" s="76"/>
      <c r="AW50" s="76"/>
      <c r="BF50" s="115" t="s">
        <v>539</v>
      </c>
    </row>
    <row r="51" spans="1:58" s="4" customFormat="1" ht="199.9" customHeight="1">
      <c r="A51" s="37" t="s">
        <v>169</v>
      </c>
      <c r="B51" s="37" t="s">
        <v>189</v>
      </c>
      <c r="C51" s="37" t="s">
        <v>190</v>
      </c>
      <c r="D51" s="37" t="s">
        <v>219</v>
      </c>
      <c r="E51" s="37" t="s">
        <v>542</v>
      </c>
      <c r="F51" s="68" t="s">
        <v>543</v>
      </c>
      <c r="G51" s="37" t="s">
        <v>544</v>
      </c>
      <c r="H51" s="37" t="s">
        <v>555</v>
      </c>
      <c r="I51" s="37" t="s">
        <v>556</v>
      </c>
      <c r="J51" s="38">
        <v>0.3</v>
      </c>
      <c r="K51" s="86" t="s">
        <v>558</v>
      </c>
      <c r="L51" s="37" t="s">
        <v>446</v>
      </c>
      <c r="M51" s="37" t="s">
        <v>559</v>
      </c>
      <c r="N51" s="37">
        <v>12</v>
      </c>
      <c r="O51" s="37">
        <v>0</v>
      </c>
      <c r="P51" s="109">
        <v>1</v>
      </c>
      <c r="Q51" s="51"/>
      <c r="R51" s="51"/>
      <c r="S51" s="2">
        <f t="shared" ref="S51" si="10">SUM(O51:R51)</f>
        <v>1</v>
      </c>
      <c r="T51" s="59">
        <f t="shared" si="1"/>
        <v>8.3333333333333329E-2</v>
      </c>
      <c r="U51" s="70">
        <v>46024</v>
      </c>
      <c r="V51" s="70">
        <v>46387</v>
      </c>
      <c r="W51" s="37">
        <v>363</v>
      </c>
      <c r="X51" s="71">
        <v>1059626</v>
      </c>
      <c r="Y51" s="37" t="s">
        <v>448</v>
      </c>
      <c r="Z51" s="37" t="s">
        <v>449</v>
      </c>
      <c r="AA51" s="37" t="s">
        <v>548</v>
      </c>
      <c r="AB51" s="37" t="s">
        <v>549</v>
      </c>
      <c r="AC51" s="37" t="s">
        <v>452</v>
      </c>
      <c r="AD51" s="37" t="s">
        <v>550</v>
      </c>
      <c r="AE51" s="85">
        <v>0</v>
      </c>
      <c r="AF51" s="37" t="s">
        <v>454</v>
      </c>
      <c r="AG51" s="37" t="s">
        <v>455</v>
      </c>
      <c r="AH51" s="70"/>
      <c r="AI51" s="85">
        <v>0</v>
      </c>
      <c r="AJ51" s="85">
        <v>0</v>
      </c>
      <c r="AK51" s="85">
        <v>0</v>
      </c>
      <c r="AL51" s="85"/>
      <c r="AM51" s="85"/>
      <c r="AN51" s="37" t="s">
        <v>456</v>
      </c>
      <c r="AO51" s="37" t="s">
        <v>551</v>
      </c>
      <c r="AP51" s="76">
        <v>0</v>
      </c>
      <c r="AQ51" s="76">
        <v>0</v>
      </c>
      <c r="AR51" s="76"/>
      <c r="AS51" s="76"/>
      <c r="AT51" s="76"/>
      <c r="AU51" s="76"/>
      <c r="AV51" s="76"/>
      <c r="AW51" s="76"/>
      <c r="BF51" s="115" t="s">
        <v>539</v>
      </c>
    </row>
    <row r="52" spans="1:58" s="4" customFormat="1" ht="199.9" customHeight="1">
      <c r="A52" s="37" t="s">
        <v>169</v>
      </c>
      <c r="B52" s="37" t="s">
        <v>189</v>
      </c>
      <c r="C52" s="37" t="s">
        <v>190</v>
      </c>
      <c r="D52" s="37" t="s">
        <v>219</v>
      </c>
      <c r="E52" s="37" t="s">
        <v>542</v>
      </c>
      <c r="F52" s="68" t="s">
        <v>543</v>
      </c>
      <c r="G52" s="37" t="s">
        <v>544</v>
      </c>
      <c r="H52" s="37" t="s">
        <v>555</v>
      </c>
      <c r="I52" s="37" t="s">
        <v>556</v>
      </c>
      <c r="J52" s="38">
        <v>0.4</v>
      </c>
      <c r="K52" s="86" t="s">
        <v>560</v>
      </c>
      <c r="L52" s="37" t="s">
        <v>446</v>
      </c>
      <c r="M52" s="37" t="s">
        <v>561</v>
      </c>
      <c r="N52" s="37">
        <v>4</v>
      </c>
      <c r="O52" s="37">
        <v>0</v>
      </c>
      <c r="P52" s="109">
        <v>1</v>
      </c>
      <c r="Q52" s="51"/>
      <c r="R52" s="51"/>
      <c r="S52" s="2">
        <f t="shared" si="0"/>
        <v>1</v>
      </c>
      <c r="T52" s="59">
        <f t="shared" si="1"/>
        <v>0.25</v>
      </c>
      <c r="U52" s="70">
        <v>46024</v>
      </c>
      <c r="V52" s="70">
        <v>46387</v>
      </c>
      <c r="W52" s="37">
        <v>363</v>
      </c>
      <c r="X52" s="71">
        <v>1059626</v>
      </c>
      <c r="Y52" s="37" t="s">
        <v>448</v>
      </c>
      <c r="Z52" s="37" t="s">
        <v>449</v>
      </c>
      <c r="AA52" s="37" t="s">
        <v>548</v>
      </c>
      <c r="AB52" s="37" t="s">
        <v>549</v>
      </c>
      <c r="AC52" s="37" t="s">
        <v>452</v>
      </c>
      <c r="AD52" s="37" t="s">
        <v>550</v>
      </c>
      <c r="AE52" s="85">
        <v>0</v>
      </c>
      <c r="AF52" s="37" t="s">
        <v>454</v>
      </c>
      <c r="AG52" s="37" t="s">
        <v>455</v>
      </c>
      <c r="AH52" s="70"/>
      <c r="AI52" s="85">
        <v>0</v>
      </c>
      <c r="AJ52" s="85">
        <v>0</v>
      </c>
      <c r="AK52" s="85">
        <v>0</v>
      </c>
      <c r="AL52" s="85"/>
      <c r="AM52" s="85"/>
      <c r="AN52" s="37" t="s">
        <v>456</v>
      </c>
      <c r="AO52" s="37" t="s">
        <v>551</v>
      </c>
      <c r="AP52" s="76">
        <v>0</v>
      </c>
      <c r="AQ52" s="76">
        <v>0</v>
      </c>
      <c r="AR52" s="76"/>
      <c r="AS52" s="76"/>
      <c r="AT52" s="76"/>
      <c r="AU52" s="76"/>
      <c r="AV52" s="76"/>
      <c r="AW52" s="76"/>
      <c r="BF52" s="115" t="s">
        <v>539</v>
      </c>
    </row>
    <row r="53" spans="1:58" s="4" customFormat="1" ht="199.9" customHeight="1">
      <c r="A53" s="37" t="s">
        <v>169</v>
      </c>
      <c r="B53" s="37" t="s">
        <v>189</v>
      </c>
      <c r="C53" s="37" t="s">
        <v>190</v>
      </c>
      <c r="D53" s="37" t="s">
        <v>562</v>
      </c>
      <c r="E53" s="37" t="s">
        <v>542</v>
      </c>
      <c r="F53" s="68" t="s">
        <v>543</v>
      </c>
      <c r="G53" s="37" t="s">
        <v>544</v>
      </c>
      <c r="H53" s="37" t="s">
        <v>563</v>
      </c>
      <c r="I53" s="37" t="s">
        <v>564</v>
      </c>
      <c r="J53" s="38">
        <v>0.5</v>
      </c>
      <c r="K53" s="82" t="s">
        <v>565</v>
      </c>
      <c r="L53" s="37" t="s">
        <v>446</v>
      </c>
      <c r="M53" s="37" t="s">
        <v>559</v>
      </c>
      <c r="N53" s="37">
        <v>1</v>
      </c>
      <c r="O53" s="37">
        <v>0</v>
      </c>
      <c r="P53" s="109">
        <v>1</v>
      </c>
      <c r="Q53" s="51"/>
      <c r="R53" s="51"/>
      <c r="S53" s="2">
        <f>SUM(O53:R53)</f>
        <v>1</v>
      </c>
      <c r="T53" s="59">
        <f t="shared" si="1"/>
        <v>1</v>
      </c>
      <c r="U53" s="70">
        <v>46024</v>
      </c>
      <c r="V53" s="70">
        <v>46387</v>
      </c>
      <c r="W53" s="37">
        <v>363</v>
      </c>
      <c r="X53" s="71">
        <v>1059626</v>
      </c>
      <c r="Y53" s="37" t="s">
        <v>448</v>
      </c>
      <c r="Z53" s="37" t="s">
        <v>449</v>
      </c>
      <c r="AA53" s="37" t="s">
        <v>548</v>
      </c>
      <c r="AB53" s="37" t="s">
        <v>549</v>
      </c>
      <c r="AC53" s="37" t="s">
        <v>452</v>
      </c>
      <c r="AD53" s="37" t="s">
        <v>550</v>
      </c>
      <c r="AE53" s="85">
        <v>0</v>
      </c>
      <c r="AF53" s="37" t="s">
        <v>454</v>
      </c>
      <c r="AG53" s="37" t="s">
        <v>455</v>
      </c>
      <c r="AH53" s="70"/>
      <c r="AI53" s="85">
        <v>0</v>
      </c>
      <c r="AJ53" s="85">
        <v>0</v>
      </c>
      <c r="AK53" s="85">
        <v>0</v>
      </c>
      <c r="AL53" s="85"/>
      <c r="AM53" s="85"/>
      <c r="AN53" s="37" t="s">
        <v>456</v>
      </c>
      <c r="AO53" s="37" t="s">
        <v>551</v>
      </c>
      <c r="AP53" s="76">
        <v>0</v>
      </c>
      <c r="AQ53" s="76">
        <v>0</v>
      </c>
      <c r="AR53" s="76"/>
      <c r="AS53" s="76"/>
      <c r="AT53" s="76"/>
      <c r="AU53" s="76"/>
      <c r="AV53" s="76"/>
      <c r="AW53" s="76"/>
      <c r="BF53" s="116" t="s">
        <v>566</v>
      </c>
    </row>
    <row r="54" spans="1:58" s="4" customFormat="1" ht="199.9" customHeight="1">
      <c r="A54" s="37" t="s">
        <v>169</v>
      </c>
      <c r="B54" s="37" t="s">
        <v>189</v>
      </c>
      <c r="C54" s="37" t="s">
        <v>190</v>
      </c>
      <c r="D54" s="37" t="s">
        <v>562</v>
      </c>
      <c r="E54" s="37" t="s">
        <v>542</v>
      </c>
      <c r="F54" s="68" t="s">
        <v>543</v>
      </c>
      <c r="G54" s="37" t="s">
        <v>544</v>
      </c>
      <c r="H54" s="37" t="s">
        <v>563</v>
      </c>
      <c r="I54" s="37" t="s">
        <v>564</v>
      </c>
      <c r="J54" s="38">
        <v>0.5</v>
      </c>
      <c r="K54" s="82" t="s">
        <v>567</v>
      </c>
      <c r="L54" s="37" t="s">
        <v>446</v>
      </c>
      <c r="M54" s="37" t="s">
        <v>559</v>
      </c>
      <c r="N54" s="37">
        <v>12</v>
      </c>
      <c r="O54" s="37">
        <v>0</v>
      </c>
      <c r="P54" s="109">
        <v>1</v>
      </c>
      <c r="Q54" s="51"/>
      <c r="R54" s="51"/>
      <c r="S54" s="2">
        <f>SUM(O54:R54)</f>
        <v>1</v>
      </c>
      <c r="T54" s="59">
        <f t="shared" si="1"/>
        <v>8.3333333333333329E-2</v>
      </c>
      <c r="U54" s="70">
        <v>46024</v>
      </c>
      <c r="V54" s="70">
        <v>46387</v>
      </c>
      <c r="W54" s="37">
        <v>363</v>
      </c>
      <c r="X54" s="71">
        <v>1059626</v>
      </c>
      <c r="Y54" s="37" t="s">
        <v>448</v>
      </c>
      <c r="Z54" s="37" t="s">
        <v>449</v>
      </c>
      <c r="AA54" s="37" t="s">
        <v>548</v>
      </c>
      <c r="AB54" s="37" t="s">
        <v>549</v>
      </c>
      <c r="AC54" s="37" t="s">
        <v>452</v>
      </c>
      <c r="AD54" s="37" t="s">
        <v>550</v>
      </c>
      <c r="AE54" s="85">
        <v>40000000</v>
      </c>
      <c r="AF54" s="37" t="s">
        <v>454</v>
      </c>
      <c r="AG54" s="37" t="s">
        <v>455</v>
      </c>
      <c r="AH54" s="70"/>
      <c r="AI54" s="85">
        <v>40000000</v>
      </c>
      <c r="AJ54" s="85">
        <v>0</v>
      </c>
      <c r="AK54" s="85">
        <v>0</v>
      </c>
      <c r="AL54" s="85"/>
      <c r="AM54" s="85"/>
      <c r="AN54" s="37" t="s">
        <v>456</v>
      </c>
      <c r="AO54" s="37" t="s">
        <v>551</v>
      </c>
      <c r="AP54" s="76">
        <v>0</v>
      </c>
      <c r="AQ54" s="76">
        <v>0</v>
      </c>
      <c r="AR54" s="76"/>
      <c r="AS54" s="76"/>
      <c r="AT54" s="76"/>
      <c r="AU54" s="76"/>
      <c r="AV54" s="76"/>
      <c r="AW54" s="76"/>
      <c r="BF54" s="115" t="s">
        <v>566</v>
      </c>
    </row>
    <row r="55" spans="1:58" s="4" customFormat="1" ht="199.9" customHeight="1">
      <c r="A55" s="37"/>
      <c r="B55" s="37"/>
      <c r="C55" s="37"/>
      <c r="D55" s="37"/>
      <c r="E55" s="124" t="s">
        <v>568</v>
      </c>
      <c r="F55" s="125"/>
      <c r="G55" s="125"/>
      <c r="H55" s="125"/>
      <c r="I55" s="125"/>
      <c r="J55" s="125"/>
      <c r="K55" s="125"/>
      <c r="L55" s="125"/>
      <c r="M55" s="125"/>
      <c r="N55" s="125"/>
      <c r="O55" s="125"/>
      <c r="P55" s="125"/>
      <c r="Q55" s="125"/>
      <c r="R55" s="125"/>
      <c r="S55" s="126"/>
      <c r="T55" s="60">
        <f>AVERAGE(T47:T54)</f>
        <v>0.5</v>
      </c>
      <c r="U55" s="70"/>
      <c r="V55" s="70"/>
      <c r="W55" s="37"/>
      <c r="X55" s="71"/>
      <c r="Y55" s="37"/>
      <c r="Z55" s="37"/>
      <c r="AA55" s="37"/>
      <c r="AB55" s="37"/>
      <c r="AC55" s="37"/>
      <c r="AD55" s="37"/>
      <c r="AE55" s="85"/>
      <c r="AF55" s="37"/>
      <c r="AG55" s="37"/>
      <c r="AH55" s="70"/>
      <c r="AI55" s="78">
        <v>140000000</v>
      </c>
      <c r="AJ55" s="78">
        <v>140000000</v>
      </c>
      <c r="AK55" s="78">
        <v>140000000</v>
      </c>
      <c r="AL55" s="85"/>
      <c r="AM55" s="85"/>
      <c r="AN55" s="37"/>
      <c r="AO55" s="37"/>
      <c r="AP55" s="85">
        <f>SUM(AP47:AP54)</f>
        <v>0</v>
      </c>
      <c r="AQ55" s="87">
        <f>AP55/AJ55</f>
        <v>0</v>
      </c>
      <c r="AR55" s="85">
        <f>SUM(AR47:AR54)</f>
        <v>0</v>
      </c>
      <c r="AS55" s="87">
        <f>AR55/AJ55</f>
        <v>0</v>
      </c>
      <c r="AT55" s="111">
        <v>0</v>
      </c>
      <c r="AU55" s="59">
        <f>AT55/AK55</f>
        <v>0</v>
      </c>
      <c r="AV55" s="111">
        <v>0</v>
      </c>
      <c r="AW55" s="59">
        <f>AV55/AK55</f>
        <v>0</v>
      </c>
      <c r="BF55" s="114" t="s">
        <v>569</v>
      </c>
    </row>
    <row r="56" spans="1:58" s="4" customFormat="1" ht="199.9" customHeight="1">
      <c r="A56" s="37" t="s">
        <v>570</v>
      </c>
      <c r="B56" s="37" t="s">
        <v>571</v>
      </c>
      <c r="C56" s="37" t="s">
        <v>260</v>
      </c>
      <c r="D56" s="37" t="s">
        <v>572</v>
      </c>
      <c r="E56" s="37" t="s">
        <v>573</v>
      </c>
      <c r="F56" s="68" t="s">
        <v>574</v>
      </c>
      <c r="G56" s="37" t="s">
        <v>575</v>
      </c>
      <c r="H56" s="37" t="s">
        <v>576</v>
      </c>
      <c r="I56" s="37" t="s">
        <v>535</v>
      </c>
      <c r="J56" s="38">
        <v>0</v>
      </c>
      <c r="K56" s="37" t="s">
        <v>577</v>
      </c>
      <c r="L56" s="37" t="s">
        <v>446</v>
      </c>
      <c r="M56" s="37" t="s">
        <v>537</v>
      </c>
      <c r="N56" s="37">
        <v>0</v>
      </c>
      <c r="O56" s="37">
        <v>0</v>
      </c>
      <c r="P56" s="109">
        <v>0</v>
      </c>
      <c r="Q56" s="51"/>
      <c r="R56" s="51"/>
      <c r="S56" s="2">
        <f t="shared" si="0"/>
        <v>0</v>
      </c>
      <c r="T56" s="59">
        <v>0</v>
      </c>
      <c r="U56" s="70">
        <v>46024</v>
      </c>
      <c r="V56" s="70">
        <v>46387</v>
      </c>
      <c r="W56" s="37">
        <v>363</v>
      </c>
      <c r="X56" s="71">
        <v>1059626</v>
      </c>
      <c r="Y56" s="37" t="s">
        <v>448</v>
      </c>
      <c r="Z56" s="37" t="s">
        <v>449</v>
      </c>
      <c r="AA56" s="37" t="s">
        <v>578</v>
      </c>
      <c r="AB56" s="37" t="s">
        <v>579</v>
      </c>
      <c r="AC56" s="37" t="s">
        <v>452</v>
      </c>
      <c r="AD56" s="37" t="s">
        <v>580</v>
      </c>
      <c r="AE56" s="72">
        <v>0</v>
      </c>
      <c r="AF56" s="37" t="s">
        <v>454</v>
      </c>
      <c r="AG56" s="37" t="s">
        <v>455</v>
      </c>
      <c r="AH56" s="70">
        <v>46037</v>
      </c>
      <c r="AI56" s="72">
        <v>0</v>
      </c>
      <c r="AJ56" s="72">
        <v>0</v>
      </c>
      <c r="AK56" s="72">
        <v>0</v>
      </c>
      <c r="AL56" s="72"/>
      <c r="AM56" s="51"/>
      <c r="AN56" s="37" t="s">
        <v>456</v>
      </c>
      <c r="AO56" s="37" t="s">
        <v>581</v>
      </c>
      <c r="AP56" s="76">
        <v>0</v>
      </c>
      <c r="AQ56" s="76">
        <v>0</v>
      </c>
      <c r="AR56" s="76"/>
      <c r="AS56" s="76"/>
      <c r="AT56" s="76"/>
      <c r="AU56" s="76"/>
      <c r="AV56" s="76"/>
      <c r="AW56" s="76"/>
      <c r="BF56" s="117" t="s">
        <v>569</v>
      </c>
    </row>
    <row r="57" spans="1:58" s="4" customFormat="1" ht="199.9" customHeight="1">
      <c r="A57" s="37" t="s">
        <v>570</v>
      </c>
      <c r="B57" s="37" t="s">
        <v>571</v>
      </c>
      <c r="C57" s="37" t="s">
        <v>260</v>
      </c>
      <c r="D57" s="37" t="s">
        <v>572</v>
      </c>
      <c r="E57" s="37" t="s">
        <v>573</v>
      </c>
      <c r="F57" s="68" t="s">
        <v>574</v>
      </c>
      <c r="G57" s="37" t="s">
        <v>575</v>
      </c>
      <c r="H57" s="37" t="s">
        <v>576</v>
      </c>
      <c r="I57" s="37" t="s">
        <v>535</v>
      </c>
      <c r="J57" s="38">
        <v>1</v>
      </c>
      <c r="K57" s="37" t="s">
        <v>582</v>
      </c>
      <c r="L57" s="37" t="s">
        <v>446</v>
      </c>
      <c r="M57" s="37" t="s">
        <v>537</v>
      </c>
      <c r="N57" s="37">
        <v>1</v>
      </c>
      <c r="O57" s="37">
        <v>0</v>
      </c>
      <c r="P57" s="109">
        <v>1</v>
      </c>
      <c r="Q57" s="51"/>
      <c r="R57" s="51"/>
      <c r="S57" s="2">
        <f t="shared" si="0"/>
        <v>1</v>
      </c>
      <c r="T57" s="59">
        <f t="shared" si="1"/>
        <v>1</v>
      </c>
      <c r="U57" s="70">
        <v>46024</v>
      </c>
      <c r="V57" s="70">
        <v>46387</v>
      </c>
      <c r="W57" s="37">
        <v>363</v>
      </c>
      <c r="X57" s="71">
        <v>1059626</v>
      </c>
      <c r="Y57" s="37" t="s">
        <v>448</v>
      </c>
      <c r="Z57" s="37" t="s">
        <v>449</v>
      </c>
      <c r="AA57" s="37" t="s">
        <v>578</v>
      </c>
      <c r="AB57" s="37" t="s">
        <v>579</v>
      </c>
      <c r="AC57" s="37" t="s">
        <v>452</v>
      </c>
      <c r="AD57" s="37" t="s">
        <v>580</v>
      </c>
      <c r="AE57" s="72">
        <v>50000000</v>
      </c>
      <c r="AF57" s="37" t="s">
        <v>454</v>
      </c>
      <c r="AG57" s="37" t="s">
        <v>455</v>
      </c>
      <c r="AH57" s="70">
        <v>46037</v>
      </c>
      <c r="AI57" s="72">
        <v>50000000</v>
      </c>
      <c r="AJ57" s="72">
        <v>50000000</v>
      </c>
      <c r="AK57" s="72">
        <v>50000000</v>
      </c>
      <c r="AL57" s="72"/>
      <c r="AM57" s="51"/>
      <c r="AN57" s="37" t="s">
        <v>456</v>
      </c>
      <c r="AO57" s="37" t="s">
        <v>581</v>
      </c>
      <c r="AP57" s="76">
        <v>0</v>
      </c>
      <c r="AQ57" s="76">
        <v>50000000</v>
      </c>
      <c r="AR57" s="76"/>
      <c r="AS57" s="76"/>
      <c r="AT57" s="76"/>
      <c r="AU57" s="76"/>
      <c r="AV57" s="76"/>
      <c r="AW57" s="76"/>
      <c r="BF57" s="115" t="s">
        <v>569</v>
      </c>
    </row>
    <row r="58" spans="1:58" s="4" customFormat="1" ht="199.9" customHeight="1">
      <c r="A58" s="37"/>
      <c r="B58" s="37"/>
      <c r="C58" s="37"/>
      <c r="D58" s="37"/>
      <c r="E58" s="124" t="s">
        <v>583</v>
      </c>
      <c r="F58" s="125"/>
      <c r="G58" s="125"/>
      <c r="H58" s="125"/>
      <c r="I58" s="125"/>
      <c r="J58" s="125"/>
      <c r="K58" s="125"/>
      <c r="L58" s="125"/>
      <c r="M58" s="125"/>
      <c r="N58" s="125"/>
      <c r="O58" s="125"/>
      <c r="P58" s="125"/>
      <c r="Q58" s="125"/>
      <c r="R58" s="125"/>
      <c r="S58" s="126"/>
      <c r="T58" s="60">
        <f>AVERAGE(T56:T57)</f>
        <v>0.5</v>
      </c>
      <c r="U58" s="70"/>
      <c r="V58" s="70"/>
      <c r="W58" s="37"/>
      <c r="X58" s="71"/>
      <c r="Y58" s="37"/>
      <c r="Z58" s="37"/>
      <c r="AA58" s="37"/>
      <c r="AB58" s="37"/>
      <c r="AC58" s="37"/>
      <c r="AD58" s="37"/>
      <c r="AE58" s="72"/>
      <c r="AF58" s="37"/>
      <c r="AG58" s="37"/>
      <c r="AH58" s="70"/>
      <c r="AI58" s="78">
        <v>50000000</v>
      </c>
      <c r="AJ58" s="78">
        <v>50000000</v>
      </c>
      <c r="AK58" s="78">
        <v>50000000</v>
      </c>
      <c r="AL58" s="72"/>
      <c r="AM58" s="51"/>
      <c r="AN58" s="37"/>
      <c r="AO58" s="37"/>
      <c r="AP58" s="85">
        <f>SUM(AP56:AP57)</f>
        <v>0</v>
      </c>
      <c r="AQ58" s="87">
        <f>AP58/AJ58</f>
        <v>0</v>
      </c>
      <c r="AR58" s="81">
        <v>50000000</v>
      </c>
      <c r="AS58" s="87">
        <f>AR58/AJ58</f>
        <v>1</v>
      </c>
      <c r="AT58" s="110">
        <v>0</v>
      </c>
      <c r="AU58" s="59">
        <f>AT58/AK58</f>
        <v>0</v>
      </c>
      <c r="AV58" s="111">
        <v>50000000</v>
      </c>
      <c r="AW58" s="59">
        <f>AV58/AK58</f>
        <v>1</v>
      </c>
      <c r="BF58" s="115" t="s">
        <v>569</v>
      </c>
    </row>
    <row r="59" spans="1:58" s="4" customFormat="1" ht="199.9" customHeight="1">
      <c r="A59" s="37" t="s">
        <v>169</v>
      </c>
      <c r="B59" s="37" t="s">
        <v>230</v>
      </c>
      <c r="C59" s="37" t="s">
        <v>231</v>
      </c>
      <c r="D59" s="37" t="s">
        <v>584</v>
      </c>
      <c r="E59" s="37" t="s">
        <v>585</v>
      </c>
      <c r="F59" s="68" t="s">
        <v>586</v>
      </c>
      <c r="G59" s="37" t="s">
        <v>587</v>
      </c>
      <c r="H59" s="37" t="s">
        <v>588</v>
      </c>
      <c r="I59" s="37" t="s">
        <v>463</v>
      </c>
      <c r="J59" s="38">
        <v>0.7</v>
      </c>
      <c r="K59" s="37" t="s">
        <v>589</v>
      </c>
      <c r="L59" s="37" t="s">
        <v>446</v>
      </c>
      <c r="M59" s="37" t="s">
        <v>465</v>
      </c>
      <c r="N59" s="37">
        <v>3</v>
      </c>
      <c r="O59" s="37">
        <v>0</v>
      </c>
      <c r="P59" s="109">
        <v>1</v>
      </c>
      <c r="Q59" s="51"/>
      <c r="R59" s="51"/>
      <c r="S59" s="2">
        <f t="shared" si="0"/>
        <v>1</v>
      </c>
      <c r="T59" s="59">
        <f t="shared" si="1"/>
        <v>0.33333333333333331</v>
      </c>
      <c r="U59" s="70">
        <v>46024</v>
      </c>
      <c r="V59" s="70">
        <v>46387</v>
      </c>
      <c r="W59" s="37">
        <v>363</v>
      </c>
      <c r="X59" s="71">
        <v>1059626</v>
      </c>
      <c r="Y59" s="37" t="s">
        <v>448</v>
      </c>
      <c r="Z59" s="37" t="s">
        <v>449</v>
      </c>
      <c r="AA59" s="37" t="s">
        <v>590</v>
      </c>
      <c r="AB59" s="37" t="s">
        <v>591</v>
      </c>
      <c r="AC59" s="37" t="s">
        <v>452</v>
      </c>
      <c r="AD59" s="37" t="s">
        <v>592</v>
      </c>
      <c r="AE59" s="72">
        <v>0</v>
      </c>
      <c r="AF59" s="37" t="s">
        <v>454</v>
      </c>
      <c r="AG59" s="37" t="s">
        <v>455</v>
      </c>
      <c r="AH59" s="70">
        <v>46024</v>
      </c>
      <c r="AI59" s="72">
        <v>0</v>
      </c>
      <c r="AJ59" s="72">
        <v>0</v>
      </c>
      <c r="AK59" s="72">
        <v>0</v>
      </c>
      <c r="AL59" s="74"/>
      <c r="AM59" s="74"/>
      <c r="AN59" s="37" t="s">
        <v>456</v>
      </c>
      <c r="AO59" s="37" t="s">
        <v>593</v>
      </c>
      <c r="AP59" s="76">
        <v>0</v>
      </c>
      <c r="AQ59" s="76">
        <v>0</v>
      </c>
      <c r="AR59" s="76"/>
      <c r="AS59" s="76"/>
      <c r="AT59" s="76"/>
      <c r="AU59" s="76"/>
      <c r="AV59" s="83"/>
      <c r="AW59" s="76"/>
      <c r="BF59" s="115" t="s">
        <v>569</v>
      </c>
    </row>
    <row r="60" spans="1:58" s="4" customFormat="1" ht="199.9" customHeight="1">
      <c r="A60" s="37" t="s">
        <v>169</v>
      </c>
      <c r="B60" s="37" t="s">
        <v>230</v>
      </c>
      <c r="C60" s="37" t="s">
        <v>231</v>
      </c>
      <c r="D60" s="37" t="s">
        <v>584</v>
      </c>
      <c r="E60" s="37" t="s">
        <v>585</v>
      </c>
      <c r="F60" s="68" t="s">
        <v>586</v>
      </c>
      <c r="G60" s="37" t="s">
        <v>587</v>
      </c>
      <c r="H60" s="37" t="s">
        <v>588</v>
      </c>
      <c r="I60" s="37" t="s">
        <v>463</v>
      </c>
      <c r="J60" s="38">
        <v>0.3</v>
      </c>
      <c r="K60" s="37" t="s">
        <v>594</v>
      </c>
      <c r="L60" s="37" t="s">
        <v>446</v>
      </c>
      <c r="M60" s="37" t="s">
        <v>465</v>
      </c>
      <c r="N60" s="37">
        <v>2</v>
      </c>
      <c r="O60" s="37">
        <v>0</v>
      </c>
      <c r="P60" s="109">
        <v>0</v>
      </c>
      <c r="Q60" s="51"/>
      <c r="R60" s="51"/>
      <c r="S60" s="2">
        <f t="shared" si="0"/>
        <v>0</v>
      </c>
      <c r="T60" s="59">
        <f t="shared" si="1"/>
        <v>0</v>
      </c>
      <c r="U60" s="70">
        <v>46024</v>
      </c>
      <c r="V60" s="70">
        <v>46387</v>
      </c>
      <c r="W60" s="37">
        <v>363</v>
      </c>
      <c r="X60" s="71">
        <v>1059626</v>
      </c>
      <c r="Y60" s="37" t="s">
        <v>448</v>
      </c>
      <c r="Z60" s="37" t="s">
        <v>449</v>
      </c>
      <c r="AA60" s="37" t="s">
        <v>590</v>
      </c>
      <c r="AB60" s="37" t="s">
        <v>591</v>
      </c>
      <c r="AC60" s="37" t="s">
        <v>452</v>
      </c>
      <c r="AD60" s="37" t="s">
        <v>592</v>
      </c>
      <c r="AE60" s="72">
        <v>4620787521</v>
      </c>
      <c r="AF60" s="37" t="s">
        <v>454</v>
      </c>
      <c r="AG60" s="37" t="s">
        <v>455</v>
      </c>
      <c r="AH60" s="70">
        <v>46024</v>
      </c>
      <c r="AI60" s="72">
        <v>4620787521</v>
      </c>
      <c r="AJ60" s="72">
        <v>5050837521</v>
      </c>
      <c r="AK60" s="72">
        <v>5050837521</v>
      </c>
      <c r="AL60" s="74"/>
      <c r="AM60" s="74"/>
      <c r="AN60" s="37" t="s">
        <v>456</v>
      </c>
      <c r="AO60" s="37" t="s">
        <v>593</v>
      </c>
      <c r="AP60" s="76">
        <v>0</v>
      </c>
      <c r="AQ60" s="76">
        <v>0</v>
      </c>
      <c r="AR60" s="76"/>
      <c r="AS60" s="76"/>
      <c r="AT60" s="76"/>
      <c r="AU60" s="76"/>
      <c r="AV60" s="76"/>
      <c r="AW60" s="76"/>
      <c r="BF60" s="115" t="s">
        <v>569</v>
      </c>
    </row>
    <row r="61" spans="1:58" s="4" customFormat="1" ht="199.9" customHeight="1">
      <c r="A61" s="37" t="s">
        <v>169</v>
      </c>
      <c r="B61" s="37" t="s">
        <v>230</v>
      </c>
      <c r="C61" s="37" t="s">
        <v>231</v>
      </c>
      <c r="D61" s="37" t="s">
        <v>584</v>
      </c>
      <c r="E61" s="37" t="s">
        <v>585</v>
      </c>
      <c r="F61" s="68" t="s">
        <v>586</v>
      </c>
      <c r="G61" s="37" t="s">
        <v>587</v>
      </c>
      <c r="H61" s="37" t="s">
        <v>588</v>
      </c>
      <c r="I61" s="37" t="s">
        <v>470</v>
      </c>
      <c r="J61" s="38">
        <v>0.7</v>
      </c>
      <c r="K61" s="37" t="s">
        <v>595</v>
      </c>
      <c r="L61" s="37" t="s">
        <v>446</v>
      </c>
      <c r="M61" s="37" t="s">
        <v>465</v>
      </c>
      <c r="N61" s="37">
        <v>4</v>
      </c>
      <c r="O61" s="37">
        <v>0</v>
      </c>
      <c r="P61" s="109">
        <v>1</v>
      </c>
      <c r="Q61" s="51"/>
      <c r="R61" s="51"/>
      <c r="S61" s="2">
        <f t="shared" si="0"/>
        <v>1</v>
      </c>
      <c r="T61" s="59">
        <f t="shared" si="1"/>
        <v>0.25</v>
      </c>
      <c r="U61" s="70">
        <v>46024</v>
      </c>
      <c r="V61" s="70">
        <v>46387</v>
      </c>
      <c r="W61" s="37">
        <v>363</v>
      </c>
      <c r="X61" s="71">
        <v>1059626</v>
      </c>
      <c r="Y61" s="37" t="s">
        <v>448</v>
      </c>
      <c r="Z61" s="37" t="s">
        <v>449</v>
      </c>
      <c r="AA61" s="37" t="s">
        <v>590</v>
      </c>
      <c r="AB61" s="37" t="s">
        <v>591</v>
      </c>
      <c r="AC61" s="37" t="s">
        <v>452</v>
      </c>
      <c r="AD61" s="37" t="s">
        <v>592</v>
      </c>
      <c r="AE61" s="74">
        <v>109720000</v>
      </c>
      <c r="AF61" s="37" t="s">
        <v>454</v>
      </c>
      <c r="AG61" s="37" t="s">
        <v>455</v>
      </c>
      <c r="AH61" s="70">
        <v>46024</v>
      </c>
      <c r="AI61" s="74">
        <v>109720000</v>
      </c>
      <c r="AJ61" s="74">
        <v>109670000</v>
      </c>
      <c r="AK61" s="74">
        <v>109670000</v>
      </c>
      <c r="AL61" s="74"/>
      <c r="AM61" s="74"/>
      <c r="AN61" s="37" t="s">
        <v>456</v>
      </c>
      <c r="AO61" s="37" t="s">
        <v>593</v>
      </c>
      <c r="AP61" s="76">
        <v>16000000</v>
      </c>
      <c r="AQ61" s="76">
        <v>51000000</v>
      </c>
      <c r="AR61" s="76"/>
      <c r="AS61" s="76"/>
      <c r="AT61" s="76"/>
      <c r="AU61" s="76"/>
      <c r="AV61" s="76"/>
      <c r="AW61" s="76"/>
      <c r="BF61" s="115" t="s">
        <v>569</v>
      </c>
    </row>
    <row r="62" spans="1:58" s="4" customFormat="1" ht="199.9" customHeight="1">
      <c r="A62" s="37" t="s">
        <v>169</v>
      </c>
      <c r="B62" s="37" t="s">
        <v>230</v>
      </c>
      <c r="C62" s="37" t="s">
        <v>231</v>
      </c>
      <c r="D62" s="37" t="s">
        <v>584</v>
      </c>
      <c r="E62" s="37" t="s">
        <v>585</v>
      </c>
      <c r="F62" s="68" t="s">
        <v>586</v>
      </c>
      <c r="G62" s="37" t="s">
        <v>587</v>
      </c>
      <c r="H62" s="37" t="s">
        <v>588</v>
      </c>
      <c r="I62" s="37" t="s">
        <v>470</v>
      </c>
      <c r="J62" s="38">
        <v>0.3</v>
      </c>
      <c r="K62" s="37" t="s">
        <v>596</v>
      </c>
      <c r="L62" s="37" t="s">
        <v>446</v>
      </c>
      <c r="M62" s="37" t="s">
        <v>465</v>
      </c>
      <c r="N62" s="37">
        <v>1</v>
      </c>
      <c r="O62" s="37">
        <v>0</v>
      </c>
      <c r="P62" s="109">
        <v>0</v>
      </c>
      <c r="Q62" s="51"/>
      <c r="R62" s="51"/>
      <c r="S62" s="2">
        <f t="shared" si="0"/>
        <v>0</v>
      </c>
      <c r="T62" s="59">
        <f t="shared" si="1"/>
        <v>0</v>
      </c>
      <c r="U62" s="70">
        <v>46024</v>
      </c>
      <c r="V62" s="70">
        <v>46387</v>
      </c>
      <c r="W62" s="37">
        <v>363</v>
      </c>
      <c r="X62" s="71">
        <v>1059626</v>
      </c>
      <c r="Y62" s="37" t="s">
        <v>448</v>
      </c>
      <c r="Z62" s="37" t="s">
        <v>449</v>
      </c>
      <c r="AA62" s="37" t="s">
        <v>590</v>
      </c>
      <c r="AB62" s="37" t="s">
        <v>591</v>
      </c>
      <c r="AC62" s="37" t="s">
        <v>452</v>
      </c>
      <c r="AD62" s="37" t="s">
        <v>592</v>
      </c>
      <c r="AE62" s="74">
        <v>0</v>
      </c>
      <c r="AF62" s="37" t="s">
        <v>454</v>
      </c>
      <c r="AG62" s="37" t="s">
        <v>455</v>
      </c>
      <c r="AH62" s="70">
        <v>46024</v>
      </c>
      <c r="AI62" s="74">
        <v>0</v>
      </c>
      <c r="AJ62" s="74">
        <v>0</v>
      </c>
      <c r="AK62" s="74">
        <v>0</v>
      </c>
      <c r="AL62" s="74"/>
      <c r="AM62" s="74"/>
      <c r="AN62" s="37" t="s">
        <v>456</v>
      </c>
      <c r="AO62" s="37" t="s">
        <v>593</v>
      </c>
      <c r="AP62" s="76">
        <v>0</v>
      </c>
      <c r="AQ62" s="76">
        <v>0</v>
      </c>
      <c r="AR62" s="76"/>
      <c r="AS62" s="76"/>
      <c r="AT62" s="76"/>
      <c r="AU62" s="76"/>
      <c r="AV62" s="76"/>
      <c r="AW62" s="76"/>
      <c r="BF62" s="115" t="s">
        <v>569</v>
      </c>
    </row>
    <row r="63" spans="1:58" s="4" customFormat="1" ht="199.9" customHeight="1">
      <c r="A63" s="37" t="s">
        <v>169</v>
      </c>
      <c r="B63" s="37" t="s">
        <v>230</v>
      </c>
      <c r="C63" s="37" t="s">
        <v>231</v>
      </c>
      <c r="D63" s="37" t="s">
        <v>597</v>
      </c>
      <c r="E63" s="37" t="s">
        <v>585</v>
      </c>
      <c r="F63" s="68" t="s">
        <v>586</v>
      </c>
      <c r="G63" s="37" t="s">
        <v>587</v>
      </c>
      <c r="H63" s="37" t="s">
        <v>598</v>
      </c>
      <c r="I63" s="37" t="s">
        <v>599</v>
      </c>
      <c r="J63" s="38">
        <v>0.8</v>
      </c>
      <c r="K63" s="37" t="s">
        <v>600</v>
      </c>
      <c r="L63" s="37" t="s">
        <v>446</v>
      </c>
      <c r="M63" s="37" t="s">
        <v>447</v>
      </c>
      <c r="N63" s="37">
        <v>1</v>
      </c>
      <c r="O63" s="37">
        <v>0</v>
      </c>
      <c r="P63" s="109">
        <v>1</v>
      </c>
      <c r="Q63" s="51"/>
      <c r="R63" s="51"/>
      <c r="S63" s="2">
        <f t="shared" si="0"/>
        <v>1</v>
      </c>
      <c r="T63" s="59">
        <f t="shared" si="1"/>
        <v>1</v>
      </c>
      <c r="U63" s="70">
        <v>46024</v>
      </c>
      <c r="V63" s="70">
        <v>46387</v>
      </c>
      <c r="W63" s="37">
        <v>363</v>
      </c>
      <c r="X63" s="71">
        <v>1059626</v>
      </c>
      <c r="Y63" s="37" t="s">
        <v>448</v>
      </c>
      <c r="Z63" s="37" t="s">
        <v>449</v>
      </c>
      <c r="AA63" s="37" t="s">
        <v>590</v>
      </c>
      <c r="AB63" s="37" t="s">
        <v>591</v>
      </c>
      <c r="AC63" s="37" t="s">
        <v>452</v>
      </c>
      <c r="AD63" s="37" t="s">
        <v>592</v>
      </c>
      <c r="AE63" s="74">
        <v>0</v>
      </c>
      <c r="AF63" s="37" t="s">
        <v>454</v>
      </c>
      <c r="AG63" s="37" t="s">
        <v>455</v>
      </c>
      <c r="AH63" s="70">
        <v>46024</v>
      </c>
      <c r="AI63" s="74">
        <v>0</v>
      </c>
      <c r="AJ63" s="74">
        <v>0</v>
      </c>
      <c r="AK63" s="74">
        <v>0</v>
      </c>
      <c r="AL63" s="74"/>
      <c r="AM63" s="74"/>
      <c r="AN63" s="37" t="s">
        <v>456</v>
      </c>
      <c r="AO63" s="37" t="s">
        <v>593</v>
      </c>
      <c r="AP63" s="76">
        <v>0</v>
      </c>
      <c r="AQ63" s="76">
        <v>0</v>
      </c>
      <c r="AR63" s="76"/>
      <c r="AS63" s="76"/>
      <c r="AT63" s="76"/>
      <c r="AU63" s="76"/>
      <c r="AV63" s="76"/>
      <c r="AW63" s="76"/>
      <c r="BF63" s="115" t="s">
        <v>569</v>
      </c>
    </row>
    <row r="64" spans="1:58" s="4" customFormat="1" ht="199.9" customHeight="1">
      <c r="A64" s="37" t="s">
        <v>169</v>
      </c>
      <c r="B64" s="37" t="s">
        <v>230</v>
      </c>
      <c r="C64" s="37" t="s">
        <v>231</v>
      </c>
      <c r="D64" s="37" t="s">
        <v>597</v>
      </c>
      <c r="E64" s="37" t="s">
        <v>585</v>
      </c>
      <c r="F64" s="68" t="s">
        <v>586</v>
      </c>
      <c r="G64" s="37" t="s">
        <v>587</v>
      </c>
      <c r="H64" s="37" t="s">
        <v>598</v>
      </c>
      <c r="I64" s="37" t="s">
        <v>599</v>
      </c>
      <c r="J64" s="38">
        <v>0.2</v>
      </c>
      <c r="K64" s="37" t="s">
        <v>601</v>
      </c>
      <c r="L64" s="37" t="s">
        <v>446</v>
      </c>
      <c r="M64" s="37" t="s">
        <v>447</v>
      </c>
      <c r="N64" s="37">
        <v>1</v>
      </c>
      <c r="O64" s="37">
        <v>0</v>
      </c>
      <c r="P64" s="109">
        <v>1</v>
      </c>
      <c r="Q64" s="51"/>
      <c r="R64" s="51"/>
      <c r="S64" s="2">
        <f t="shared" si="0"/>
        <v>1</v>
      </c>
      <c r="T64" s="59">
        <f t="shared" si="1"/>
        <v>1</v>
      </c>
      <c r="U64" s="70">
        <v>46024</v>
      </c>
      <c r="V64" s="70">
        <v>46387</v>
      </c>
      <c r="W64" s="37">
        <v>363</v>
      </c>
      <c r="X64" s="71">
        <v>1059626</v>
      </c>
      <c r="Y64" s="37" t="s">
        <v>448</v>
      </c>
      <c r="Z64" s="37" t="s">
        <v>449</v>
      </c>
      <c r="AA64" s="37" t="s">
        <v>590</v>
      </c>
      <c r="AB64" s="37" t="s">
        <v>591</v>
      </c>
      <c r="AC64" s="37" t="s">
        <v>452</v>
      </c>
      <c r="AD64" s="37" t="s">
        <v>592</v>
      </c>
      <c r="AE64" s="74">
        <v>100000000</v>
      </c>
      <c r="AF64" s="37" t="s">
        <v>454</v>
      </c>
      <c r="AG64" s="37" t="s">
        <v>455</v>
      </c>
      <c r="AH64" s="70">
        <v>46024</v>
      </c>
      <c r="AI64" s="74">
        <v>100000000</v>
      </c>
      <c r="AJ64" s="74">
        <v>100000000</v>
      </c>
      <c r="AK64" s="74">
        <v>100000000</v>
      </c>
      <c r="AL64" s="74"/>
      <c r="AM64" s="74"/>
      <c r="AN64" s="37" t="s">
        <v>456</v>
      </c>
      <c r="AO64" s="37" t="s">
        <v>593</v>
      </c>
      <c r="AP64" s="76">
        <v>0</v>
      </c>
      <c r="AQ64" s="76">
        <v>0</v>
      </c>
      <c r="AR64" s="76"/>
      <c r="AS64" s="76"/>
      <c r="AT64" s="76"/>
      <c r="AU64" s="76"/>
      <c r="AV64" s="76"/>
      <c r="AW64" s="76"/>
      <c r="BF64" s="115" t="s">
        <v>569</v>
      </c>
    </row>
    <row r="65" spans="1:58" s="4" customFormat="1" ht="199.9" customHeight="1">
      <c r="A65" s="37" t="s">
        <v>169</v>
      </c>
      <c r="B65" s="37" t="s">
        <v>230</v>
      </c>
      <c r="C65" s="37" t="s">
        <v>231</v>
      </c>
      <c r="D65" s="37" t="s">
        <v>602</v>
      </c>
      <c r="E65" s="37" t="s">
        <v>585</v>
      </c>
      <c r="F65" s="68" t="s">
        <v>586</v>
      </c>
      <c r="G65" s="37" t="s">
        <v>587</v>
      </c>
      <c r="H65" s="37" t="s">
        <v>603</v>
      </c>
      <c r="I65" s="37" t="s">
        <v>604</v>
      </c>
      <c r="J65" s="38">
        <v>0.7</v>
      </c>
      <c r="K65" s="37" t="s">
        <v>605</v>
      </c>
      <c r="L65" s="37" t="s">
        <v>446</v>
      </c>
      <c r="M65" s="37" t="s">
        <v>606</v>
      </c>
      <c r="N65" s="37">
        <v>4</v>
      </c>
      <c r="O65" s="37">
        <v>0</v>
      </c>
      <c r="P65" s="109">
        <v>1</v>
      </c>
      <c r="Q65" s="51"/>
      <c r="R65" s="51"/>
      <c r="S65" s="2">
        <f t="shared" ref="S65:S94" si="11">SUM(O65:R65)</f>
        <v>1</v>
      </c>
      <c r="T65" s="59">
        <f t="shared" si="1"/>
        <v>0.25</v>
      </c>
      <c r="U65" s="70">
        <v>46024</v>
      </c>
      <c r="V65" s="70">
        <v>46387</v>
      </c>
      <c r="W65" s="37">
        <v>363</v>
      </c>
      <c r="X65" s="71">
        <v>1059626</v>
      </c>
      <c r="Y65" s="37" t="s">
        <v>448</v>
      </c>
      <c r="Z65" s="37" t="s">
        <v>449</v>
      </c>
      <c r="AA65" s="37" t="s">
        <v>590</v>
      </c>
      <c r="AB65" s="37" t="s">
        <v>591</v>
      </c>
      <c r="AC65" s="37" t="s">
        <v>452</v>
      </c>
      <c r="AD65" s="37" t="s">
        <v>592</v>
      </c>
      <c r="AE65" s="74">
        <v>0</v>
      </c>
      <c r="AF65" s="37" t="s">
        <v>454</v>
      </c>
      <c r="AG65" s="37" t="s">
        <v>455</v>
      </c>
      <c r="AH65" s="70">
        <v>46024</v>
      </c>
      <c r="AI65" s="74">
        <v>0</v>
      </c>
      <c r="AJ65" s="74">
        <v>0</v>
      </c>
      <c r="AK65" s="74">
        <v>0</v>
      </c>
      <c r="AL65" s="74"/>
      <c r="AM65" s="74"/>
      <c r="AN65" s="37" t="s">
        <v>456</v>
      </c>
      <c r="AO65" s="37" t="s">
        <v>593</v>
      </c>
      <c r="AP65" s="76">
        <v>0</v>
      </c>
      <c r="AQ65" s="76">
        <v>0</v>
      </c>
      <c r="AR65" s="76"/>
      <c r="AS65" s="76"/>
      <c r="AT65" s="76"/>
      <c r="AU65" s="76"/>
      <c r="AV65" s="76"/>
      <c r="AW65" s="76"/>
      <c r="BF65" s="114" t="s">
        <v>607</v>
      </c>
    </row>
    <row r="66" spans="1:58" s="4" customFormat="1" ht="199.9" customHeight="1">
      <c r="A66" s="37" t="s">
        <v>169</v>
      </c>
      <c r="B66" s="37" t="s">
        <v>230</v>
      </c>
      <c r="C66" s="37" t="s">
        <v>231</v>
      </c>
      <c r="D66" s="37" t="s">
        <v>602</v>
      </c>
      <c r="E66" s="37" t="s">
        <v>585</v>
      </c>
      <c r="F66" s="68" t="s">
        <v>586</v>
      </c>
      <c r="G66" s="37" t="s">
        <v>587</v>
      </c>
      <c r="H66" s="37" t="s">
        <v>603</v>
      </c>
      <c r="I66" s="37" t="s">
        <v>604</v>
      </c>
      <c r="J66" s="38">
        <v>0.3</v>
      </c>
      <c r="K66" s="37" t="s">
        <v>608</v>
      </c>
      <c r="L66" s="37" t="s">
        <v>446</v>
      </c>
      <c r="M66" s="37" t="s">
        <v>606</v>
      </c>
      <c r="N66" s="37">
        <v>26</v>
      </c>
      <c r="O66" s="37">
        <v>0</v>
      </c>
      <c r="P66" s="109">
        <v>0</v>
      </c>
      <c r="Q66" s="51"/>
      <c r="R66" s="51"/>
      <c r="S66" s="2">
        <f t="shared" si="11"/>
        <v>0</v>
      </c>
      <c r="T66" s="59">
        <f t="shared" si="1"/>
        <v>0</v>
      </c>
      <c r="U66" s="70">
        <v>46024</v>
      </c>
      <c r="V66" s="70">
        <v>46387</v>
      </c>
      <c r="W66" s="37">
        <v>363</v>
      </c>
      <c r="X66" s="71">
        <v>1059626</v>
      </c>
      <c r="Y66" s="37" t="s">
        <v>448</v>
      </c>
      <c r="Z66" s="37" t="s">
        <v>449</v>
      </c>
      <c r="AA66" s="37" t="s">
        <v>590</v>
      </c>
      <c r="AB66" s="37" t="s">
        <v>591</v>
      </c>
      <c r="AC66" s="37" t="s">
        <v>452</v>
      </c>
      <c r="AD66" s="37" t="s">
        <v>592</v>
      </c>
      <c r="AE66" s="74">
        <v>200000000</v>
      </c>
      <c r="AF66" s="37" t="s">
        <v>454</v>
      </c>
      <c r="AG66" s="37" t="s">
        <v>455</v>
      </c>
      <c r="AH66" s="70">
        <v>46024</v>
      </c>
      <c r="AI66" s="74">
        <v>200000000</v>
      </c>
      <c r="AJ66" s="74">
        <v>170000000</v>
      </c>
      <c r="AK66" s="74">
        <v>170000000</v>
      </c>
      <c r="AL66" s="74"/>
      <c r="AM66" s="74"/>
      <c r="AN66" s="37" t="s">
        <v>456</v>
      </c>
      <c r="AO66" s="37" t="s">
        <v>593</v>
      </c>
      <c r="AP66" s="76">
        <v>0</v>
      </c>
      <c r="AQ66" s="76">
        <v>0</v>
      </c>
      <c r="AR66" s="76"/>
      <c r="AS66" s="76"/>
      <c r="AT66" s="76"/>
      <c r="AU66" s="76"/>
      <c r="AV66" s="76"/>
      <c r="AW66" s="76"/>
      <c r="BF66" s="115" t="s">
        <v>607</v>
      </c>
    </row>
    <row r="67" spans="1:58" s="4" customFormat="1" ht="199.9" customHeight="1">
      <c r="A67" s="37" t="s">
        <v>169</v>
      </c>
      <c r="B67" s="37" t="s">
        <v>230</v>
      </c>
      <c r="C67" s="37" t="s">
        <v>231</v>
      </c>
      <c r="D67" s="37" t="s">
        <v>609</v>
      </c>
      <c r="E67" s="37" t="s">
        <v>585</v>
      </c>
      <c r="F67" s="68" t="s">
        <v>586</v>
      </c>
      <c r="G67" s="37" t="s">
        <v>587</v>
      </c>
      <c r="H67" s="37" t="s">
        <v>610</v>
      </c>
      <c r="I67" s="37" t="s">
        <v>244</v>
      </c>
      <c r="J67" s="38">
        <v>0.8</v>
      </c>
      <c r="K67" s="37" t="s">
        <v>611</v>
      </c>
      <c r="L67" s="37" t="s">
        <v>446</v>
      </c>
      <c r="M67" s="37" t="s">
        <v>447</v>
      </c>
      <c r="N67" s="37">
        <v>4</v>
      </c>
      <c r="O67" s="37">
        <v>0</v>
      </c>
      <c r="P67" s="109">
        <v>1</v>
      </c>
      <c r="Q67" s="51"/>
      <c r="R67" s="51"/>
      <c r="S67" s="2">
        <f t="shared" si="11"/>
        <v>1</v>
      </c>
      <c r="T67" s="59">
        <f t="shared" si="1"/>
        <v>0.25</v>
      </c>
      <c r="U67" s="70">
        <v>46024</v>
      </c>
      <c r="V67" s="70">
        <v>46387</v>
      </c>
      <c r="W67" s="37">
        <v>363</v>
      </c>
      <c r="X67" s="71">
        <v>1059626</v>
      </c>
      <c r="Y67" s="37" t="s">
        <v>448</v>
      </c>
      <c r="Z67" s="37" t="s">
        <v>449</v>
      </c>
      <c r="AA67" s="37" t="s">
        <v>590</v>
      </c>
      <c r="AB67" s="37" t="s">
        <v>591</v>
      </c>
      <c r="AC67" s="37" t="s">
        <v>452</v>
      </c>
      <c r="AD67" s="37" t="s">
        <v>592</v>
      </c>
      <c r="AE67" s="74">
        <v>160600000</v>
      </c>
      <c r="AF67" s="37" t="s">
        <v>454</v>
      </c>
      <c r="AG67" s="37" t="s">
        <v>455</v>
      </c>
      <c r="AH67" s="70">
        <v>46024</v>
      </c>
      <c r="AI67" s="74">
        <v>160600000</v>
      </c>
      <c r="AJ67" s="74">
        <v>160600000</v>
      </c>
      <c r="AK67" s="74">
        <v>160600000</v>
      </c>
      <c r="AL67" s="74"/>
      <c r="AM67" s="74"/>
      <c r="AN67" s="37" t="s">
        <v>456</v>
      </c>
      <c r="AO67" s="37" t="s">
        <v>593</v>
      </c>
      <c r="AP67" s="76">
        <v>16000000</v>
      </c>
      <c r="AQ67" s="76">
        <v>90000000</v>
      </c>
      <c r="AR67" s="76"/>
      <c r="AS67" s="76"/>
      <c r="AT67" s="76"/>
      <c r="AU67" s="76"/>
      <c r="AV67" s="76"/>
      <c r="AW67" s="76"/>
      <c r="BF67" s="115" t="s">
        <v>607</v>
      </c>
    </row>
    <row r="68" spans="1:58" s="4" customFormat="1" ht="199.9" customHeight="1">
      <c r="A68" s="37" t="s">
        <v>169</v>
      </c>
      <c r="B68" s="37" t="s">
        <v>230</v>
      </c>
      <c r="C68" s="37" t="s">
        <v>231</v>
      </c>
      <c r="D68" s="37" t="s">
        <v>609</v>
      </c>
      <c r="E68" s="37" t="s">
        <v>585</v>
      </c>
      <c r="F68" s="68" t="s">
        <v>586</v>
      </c>
      <c r="G68" s="37" t="s">
        <v>587</v>
      </c>
      <c r="H68" s="37" t="s">
        <v>610</v>
      </c>
      <c r="I68" s="37" t="s">
        <v>244</v>
      </c>
      <c r="J68" s="38">
        <v>0.2</v>
      </c>
      <c r="K68" s="37" t="s">
        <v>612</v>
      </c>
      <c r="L68" s="37" t="s">
        <v>446</v>
      </c>
      <c r="M68" s="37" t="s">
        <v>613</v>
      </c>
      <c r="N68" s="37">
        <v>4</v>
      </c>
      <c r="O68" s="37">
        <v>0</v>
      </c>
      <c r="P68" s="109">
        <v>0</v>
      </c>
      <c r="Q68" s="51"/>
      <c r="R68" s="51"/>
      <c r="S68" s="2">
        <f t="shared" si="11"/>
        <v>0</v>
      </c>
      <c r="T68" s="59">
        <f t="shared" si="1"/>
        <v>0</v>
      </c>
      <c r="U68" s="70">
        <v>46024</v>
      </c>
      <c r="V68" s="70">
        <v>46387</v>
      </c>
      <c r="W68" s="37">
        <v>363</v>
      </c>
      <c r="X68" s="71">
        <v>1059626</v>
      </c>
      <c r="Y68" s="37" t="s">
        <v>448</v>
      </c>
      <c r="Z68" s="37" t="s">
        <v>449</v>
      </c>
      <c r="AA68" s="37" t="s">
        <v>590</v>
      </c>
      <c r="AB68" s="37" t="s">
        <v>591</v>
      </c>
      <c r="AC68" s="37" t="s">
        <v>452</v>
      </c>
      <c r="AD68" s="37" t="s">
        <v>592</v>
      </c>
      <c r="AE68" s="74">
        <v>400000000</v>
      </c>
      <c r="AF68" s="37" t="s">
        <v>454</v>
      </c>
      <c r="AG68" s="37" t="s">
        <v>455</v>
      </c>
      <c r="AH68" s="70">
        <v>46024</v>
      </c>
      <c r="AI68" s="74">
        <v>400000000</v>
      </c>
      <c r="AJ68" s="74">
        <v>0</v>
      </c>
      <c r="AK68" s="74">
        <v>0</v>
      </c>
      <c r="AL68" s="74"/>
      <c r="AM68" s="74"/>
      <c r="AN68" s="37" t="s">
        <v>456</v>
      </c>
      <c r="AO68" s="37" t="s">
        <v>593</v>
      </c>
      <c r="AP68" s="76">
        <v>0</v>
      </c>
      <c r="AQ68" s="76">
        <v>0</v>
      </c>
      <c r="AR68" s="76"/>
      <c r="AS68" s="76"/>
      <c r="AT68" s="76"/>
      <c r="AU68" s="76"/>
      <c r="AV68" s="76"/>
      <c r="AW68" s="76"/>
      <c r="BF68" s="115" t="s">
        <v>607</v>
      </c>
    </row>
    <row r="69" spans="1:58" s="4" customFormat="1" ht="199.9" customHeight="1">
      <c r="A69" s="37"/>
      <c r="B69" s="37"/>
      <c r="C69" s="37"/>
      <c r="D69" s="37"/>
      <c r="E69" s="124" t="s">
        <v>614</v>
      </c>
      <c r="F69" s="125"/>
      <c r="G69" s="125"/>
      <c r="H69" s="125"/>
      <c r="I69" s="125"/>
      <c r="J69" s="125"/>
      <c r="K69" s="125"/>
      <c r="L69" s="125"/>
      <c r="M69" s="125"/>
      <c r="N69" s="125"/>
      <c r="O69" s="125"/>
      <c r="P69" s="125"/>
      <c r="Q69" s="125"/>
      <c r="R69" s="125"/>
      <c r="S69" s="126"/>
      <c r="T69" s="60">
        <f>AVERAGE(T59:T68)</f>
        <v>0.30833333333333329</v>
      </c>
      <c r="U69" s="70"/>
      <c r="V69" s="70"/>
      <c r="W69" s="37"/>
      <c r="X69" s="71"/>
      <c r="Y69" s="37"/>
      <c r="Z69" s="37"/>
      <c r="AA69" s="37"/>
      <c r="AB69" s="37"/>
      <c r="AC69" s="37"/>
      <c r="AD69" s="37"/>
      <c r="AE69" s="74"/>
      <c r="AF69" s="37"/>
      <c r="AG69" s="37"/>
      <c r="AH69" s="70"/>
      <c r="AI69" s="78">
        <v>5591107521</v>
      </c>
      <c r="AJ69" s="78">
        <v>5591107521</v>
      </c>
      <c r="AK69" s="78">
        <v>5591107521</v>
      </c>
      <c r="AL69" s="74"/>
      <c r="AM69" s="74"/>
      <c r="AN69" s="37"/>
      <c r="AO69" s="37"/>
      <c r="AP69" s="85">
        <f>SUM(AP59:AP68)</f>
        <v>32000000</v>
      </c>
      <c r="AQ69" s="80">
        <f>AP69/AJ69</f>
        <v>5.7233741042913488E-3</v>
      </c>
      <c r="AR69" s="81">
        <v>141000000</v>
      </c>
      <c r="AS69" s="80">
        <f>AR69/AJ69</f>
        <v>2.5218617147033755E-2</v>
      </c>
      <c r="AT69" s="110">
        <v>87500000</v>
      </c>
      <c r="AU69" s="89">
        <f>AT69/AK69</f>
        <v>1.5649851066421659E-2</v>
      </c>
      <c r="AV69" s="111">
        <v>141000000</v>
      </c>
      <c r="AW69" s="89">
        <f>AV69/AK69</f>
        <v>2.5218617147033755E-2</v>
      </c>
      <c r="BF69" s="115" t="s">
        <v>607</v>
      </c>
    </row>
    <row r="70" spans="1:58" s="4" customFormat="1" ht="199.9" customHeight="1">
      <c r="A70" s="37" t="s">
        <v>169</v>
      </c>
      <c r="B70" s="37" t="s">
        <v>246</v>
      </c>
      <c r="C70" s="37" t="s">
        <v>247</v>
      </c>
      <c r="D70" s="37" t="s">
        <v>249</v>
      </c>
      <c r="E70" s="37" t="s">
        <v>615</v>
      </c>
      <c r="F70" s="68" t="s">
        <v>616</v>
      </c>
      <c r="G70" s="37" t="s">
        <v>617</v>
      </c>
      <c r="H70" s="37" t="s">
        <v>391</v>
      </c>
      <c r="I70" s="37" t="s">
        <v>546</v>
      </c>
      <c r="J70" s="38">
        <v>0</v>
      </c>
      <c r="K70" s="37" t="s">
        <v>618</v>
      </c>
      <c r="L70" s="37" t="s">
        <v>446</v>
      </c>
      <c r="M70" s="37" t="s">
        <v>619</v>
      </c>
      <c r="N70" s="37">
        <v>0</v>
      </c>
      <c r="O70" s="37">
        <v>0</v>
      </c>
      <c r="P70" s="109">
        <v>0</v>
      </c>
      <c r="Q70" s="51"/>
      <c r="R70" s="51"/>
      <c r="S70" s="2">
        <f t="shared" si="11"/>
        <v>0</v>
      </c>
      <c r="T70" s="59">
        <v>0</v>
      </c>
      <c r="U70" s="70">
        <v>46024</v>
      </c>
      <c r="V70" s="70">
        <v>46387</v>
      </c>
      <c r="W70" s="37">
        <v>363</v>
      </c>
      <c r="X70" s="71">
        <v>1059626</v>
      </c>
      <c r="Y70" s="37" t="s">
        <v>448</v>
      </c>
      <c r="Z70" s="37" t="s">
        <v>449</v>
      </c>
      <c r="AA70" s="37" t="s">
        <v>620</v>
      </c>
      <c r="AB70" s="37" t="s">
        <v>621</v>
      </c>
      <c r="AC70" s="37" t="s">
        <v>452</v>
      </c>
      <c r="AD70" s="37" t="s">
        <v>622</v>
      </c>
      <c r="AE70" s="72">
        <v>0</v>
      </c>
      <c r="AF70" s="37" t="s">
        <v>454</v>
      </c>
      <c r="AG70" s="37" t="s">
        <v>455</v>
      </c>
      <c r="AH70" s="70">
        <v>46049</v>
      </c>
      <c r="AI70" s="72">
        <v>12028286</v>
      </c>
      <c r="AJ70" s="72">
        <v>0</v>
      </c>
      <c r="AK70" s="72">
        <v>0</v>
      </c>
      <c r="AL70" s="72"/>
      <c r="AM70" s="74"/>
      <c r="AN70" s="37" t="s">
        <v>456</v>
      </c>
      <c r="AO70" s="37" t="s">
        <v>623</v>
      </c>
      <c r="AP70" s="76">
        <v>0</v>
      </c>
      <c r="AQ70" s="76">
        <v>0</v>
      </c>
      <c r="AR70" s="76"/>
      <c r="AS70" s="76"/>
      <c r="AT70" s="76"/>
      <c r="AU70" s="76"/>
      <c r="AV70" s="74"/>
      <c r="AW70" s="74"/>
      <c r="BF70" s="115" t="s">
        <v>607</v>
      </c>
    </row>
    <row r="71" spans="1:58" s="4" customFormat="1" ht="199.9" customHeight="1">
      <c r="A71" s="37" t="s">
        <v>169</v>
      </c>
      <c r="B71" s="37" t="s">
        <v>246</v>
      </c>
      <c r="C71" s="37" t="s">
        <v>247</v>
      </c>
      <c r="D71" s="37" t="s">
        <v>249</v>
      </c>
      <c r="E71" s="37" t="s">
        <v>615</v>
      </c>
      <c r="F71" s="68" t="s">
        <v>616</v>
      </c>
      <c r="G71" s="37" t="s">
        <v>617</v>
      </c>
      <c r="H71" s="37" t="s">
        <v>391</v>
      </c>
      <c r="I71" s="37" t="s">
        <v>546</v>
      </c>
      <c r="J71" s="38">
        <v>0</v>
      </c>
      <c r="K71" s="37" t="s">
        <v>624</v>
      </c>
      <c r="L71" s="37" t="s">
        <v>446</v>
      </c>
      <c r="M71" s="37" t="s">
        <v>619</v>
      </c>
      <c r="N71" s="37">
        <v>0</v>
      </c>
      <c r="O71" s="37">
        <v>0</v>
      </c>
      <c r="P71" s="109">
        <v>0</v>
      </c>
      <c r="Q71" s="51"/>
      <c r="R71" s="51"/>
      <c r="S71" s="2">
        <f t="shared" si="11"/>
        <v>0</v>
      </c>
      <c r="T71" s="59">
        <v>0</v>
      </c>
      <c r="U71" s="70">
        <v>46024</v>
      </c>
      <c r="V71" s="70">
        <v>46387</v>
      </c>
      <c r="W71" s="37">
        <v>363</v>
      </c>
      <c r="X71" s="71">
        <v>1059626</v>
      </c>
      <c r="Y71" s="37" t="s">
        <v>448</v>
      </c>
      <c r="Z71" s="37" t="s">
        <v>449</v>
      </c>
      <c r="AA71" s="37" t="s">
        <v>620</v>
      </c>
      <c r="AB71" s="37" t="s">
        <v>621</v>
      </c>
      <c r="AC71" s="37" t="s">
        <v>452</v>
      </c>
      <c r="AD71" s="37" t="s">
        <v>622</v>
      </c>
      <c r="AE71" s="72">
        <v>0</v>
      </c>
      <c r="AF71" s="37" t="s">
        <v>454</v>
      </c>
      <c r="AG71" s="37" t="s">
        <v>455</v>
      </c>
      <c r="AH71" s="70">
        <v>46049</v>
      </c>
      <c r="AI71" s="72">
        <v>21500000</v>
      </c>
      <c r="AJ71" s="72">
        <v>0</v>
      </c>
      <c r="AK71" s="72">
        <v>0</v>
      </c>
      <c r="AL71" s="72"/>
      <c r="AM71" s="74"/>
      <c r="AN71" s="37" t="s">
        <v>456</v>
      </c>
      <c r="AO71" s="37" t="s">
        <v>623</v>
      </c>
      <c r="AP71" s="76">
        <v>0</v>
      </c>
      <c r="AQ71" s="76">
        <v>0</v>
      </c>
      <c r="AR71" s="76"/>
      <c r="AS71" s="76"/>
      <c r="AT71" s="76"/>
      <c r="AU71" s="76"/>
      <c r="AV71" s="74"/>
      <c r="AW71" s="74"/>
      <c r="BF71" s="115" t="s">
        <v>607</v>
      </c>
    </row>
    <row r="72" spans="1:58" s="4" customFormat="1" ht="199.9" customHeight="1">
      <c r="A72" s="37" t="s">
        <v>169</v>
      </c>
      <c r="B72" s="37" t="s">
        <v>246</v>
      </c>
      <c r="C72" s="37" t="s">
        <v>247</v>
      </c>
      <c r="D72" s="37" t="s">
        <v>249</v>
      </c>
      <c r="E72" s="37" t="s">
        <v>615</v>
      </c>
      <c r="F72" s="68" t="s">
        <v>616</v>
      </c>
      <c r="G72" s="37" t="s">
        <v>617</v>
      </c>
      <c r="H72" s="37" t="s">
        <v>391</v>
      </c>
      <c r="I72" s="37" t="s">
        <v>546</v>
      </c>
      <c r="J72" s="38">
        <v>0</v>
      </c>
      <c r="K72" s="37" t="s">
        <v>625</v>
      </c>
      <c r="L72" s="37" t="s">
        <v>446</v>
      </c>
      <c r="M72" s="37" t="s">
        <v>619</v>
      </c>
      <c r="N72" s="37">
        <v>0</v>
      </c>
      <c r="O72" s="37">
        <v>0</v>
      </c>
      <c r="P72" s="109">
        <v>0</v>
      </c>
      <c r="Q72" s="51"/>
      <c r="R72" s="51"/>
      <c r="S72" s="2">
        <f t="shared" si="11"/>
        <v>0</v>
      </c>
      <c r="T72" s="59">
        <v>0</v>
      </c>
      <c r="U72" s="70">
        <v>46024</v>
      </c>
      <c r="V72" s="70">
        <v>46387</v>
      </c>
      <c r="W72" s="37">
        <v>363</v>
      </c>
      <c r="X72" s="71">
        <v>1059626</v>
      </c>
      <c r="Y72" s="37" t="s">
        <v>448</v>
      </c>
      <c r="Z72" s="37" t="s">
        <v>449</v>
      </c>
      <c r="AA72" s="37" t="s">
        <v>620</v>
      </c>
      <c r="AB72" s="37" t="s">
        <v>621</v>
      </c>
      <c r="AC72" s="37" t="s">
        <v>452</v>
      </c>
      <c r="AD72" s="37" t="s">
        <v>622</v>
      </c>
      <c r="AE72" s="72">
        <v>0</v>
      </c>
      <c r="AF72" s="37" t="s">
        <v>454</v>
      </c>
      <c r="AG72" s="37" t="s">
        <v>455</v>
      </c>
      <c r="AH72" s="70">
        <v>46049</v>
      </c>
      <c r="AI72" s="72">
        <v>0</v>
      </c>
      <c r="AJ72" s="72">
        <v>0</v>
      </c>
      <c r="AK72" s="72">
        <v>0</v>
      </c>
      <c r="AL72" s="72"/>
      <c r="AM72" s="74"/>
      <c r="AN72" s="37" t="s">
        <v>456</v>
      </c>
      <c r="AO72" s="37" t="s">
        <v>623</v>
      </c>
      <c r="AP72" s="76">
        <v>0</v>
      </c>
      <c r="AQ72" s="76">
        <v>0</v>
      </c>
      <c r="AR72" s="76"/>
      <c r="AS72" s="76"/>
      <c r="AT72" s="76"/>
      <c r="AU72" s="76"/>
      <c r="AV72" s="74"/>
      <c r="AW72" s="74"/>
      <c r="BF72" s="115" t="s">
        <v>607</v>
      </c>
    </row>
    <row r="73" spans="1:58" s="4" customFormat="1" ht="199.9" customHeight="1">
      <c r="A73" s="37" t="s">
        <v>169</v>
      </c>
      <c r="B73" s="37" t="s">
        <v>246</v>
      </c>
      <c r="C73" s="37" t="s">
        <v>247</v>
      </c>
      <c r="D73" s="37" t="s">
        <v>249</v>
      </c>
      <c r="E73" s="37" t="s">
        <v>615</v>
      </c>
      <c r="F73" s="68" t="s">
        <v>616</v>
      </c>
      <c r="G73" s="37" t="s">
        <v>617</v>
      </c>
      <c r="H73" s="37" t="s">
        <v>391</v>
      </c>
      <c r="I73" s="37" t="s">
        <v>546</v>
      </c>
      <c r="J73" s="38">
        <v>0.2</v>
      </c>
      <c r="K73" s="37" t="s">
        <v>626</v>
      </c>
      <c r="L73" s="37" t="s">
        <v>446</v>
      </c>
      <c r="M73" s="37" t="s">
        <v>619</v>
      </c>
      <c r="N73" s="37">
        <v>0</v>
      </c>
      <c r="O73" s="37">
        <v>0</v>
      </c>
      <c r="P73" s="109">
        <v>1</v>
      </c>
      <c r="Q73" s="51"/>
      <c r="R73" s="51"/>
      <c r="S73" s="2">
        <f t="shared" si="11"/>
        <v>1</v>
      </c>
      <c r="T73" s="59">
        <v>0</v>
      </c>
      <c r="U73" s="70">
        <v>46024</v>
      </c>
      <c r="V73" s="70">
        <v>46387</v>
      </c>
      <c r="W73" s="37">
        <v>363</v>
      </c>
      <c r="X73" s="71">
        <v>1059626</v>
      </c>
      <c r="Y73" s="37" t="s">
        <v>448</v>
      </c>
      <c r="Z73" s="37" t="s">
        <v>449</v>
      </c>
      <c r="AA73" s="37" t="s">
        <v>620</v>
      </c>
      <c r="AB73" s="37" t="s">
        <v>621</v>
      </c>
      <c r="AC73" s="37" t="s">
        <v>452</v>
      </c>
      <c r="AD73" s="37" t="s">
        <v>622</v>
      </c>
      <c r="AE73" s="72">
        <v>0</v>
      </c>
      <c r="AF73" s="37" t="s">
        <v>454</v>
      </c>
      <c r="AG73" s="37" t="s">
        <v>455</v>
      </c>
      <c r="AH73" s="70">
        <v>46049</v>
      </c>
      <c r="AI73" s="72">
        <v>13000000</v>
      </c>
      <c r="AJ73" s="72">
        <v>0</v>
      </c>
      <c r="AK73" s="72">
        <v>0</v>
      </c>
      <c r="AL73" s="72"/>
      <c r="AM73" s="74"/>
      <c r="AN73" s="37" t="s">
        <v>456</v>
      </c>
      <c r="AO73" s="37" t="s">
        <v>623</v>
      </c>
      <c r="AP73" s="76">
        <v>0</v>
      </c>
      <c r="AQ73" s="76">
        <v>0</v>
      </c>
      <c r="AR73" s="76"/>
      <c r="AS73" s="76"/>
      <c r="AT73" s="76"/>
      <c r="AU73" s="76"/>
      <c r="AV73" s="74"/>
      <c r="AW73" s="74"/>
      <c r="BF73" s="115" t="s">
        <v>607</v>
      </c>
    </row>
    <row r="74" spans="1:58" s="4" customFormat="1" ht="199.9" customHeight="1">
      <c r="A74" s="37" t="s">
        <v>570</v>
      </c>
      <c r="B74" s="37" t="s">
        <v>571</v>
      </c>
      <c r="C74" s="37" t="s">
        <v>260</v>
      </c>
      <c r="D74" s="37" t="s">
        <v>249</v>
      </c>
      <c r="E74" s="37" t="s">
        <v>615</v>
      </c>
      <c r="F74" s="68" t="s">
        <v>616</v>
      </c>
      <c r="G74" s="37" t="s">
        <v>617</v>
      </c>
      <c r="H74" s="37" t="s">
        <v>391</v>
      </c>
      <c r="I74" s="37" t="s">
        <v>546</v>
      </c>
      <c r="J74" s="38">
        <v>0.3</v>
      </c>
      <c r="K74" s="37" t="s">
        <v>627</v>
      </c>
      <c r="L74" s="37" t="s">
        <v>446</v>
      </c>
      <c r="M74" s="37" t="s">
        <v>619</v>
      </c>
      <c r="N74" s="37">
        <v>12</v>
      </c>
      <c r="O74" s="37">
        <v>3</v>
      </c>
      <c r="P74" s="109">
        <v>3</v>
      </c>
      <c r="Q74" s="51"/>
      <c r="R74" s="51"/>
      <c r="S74" s="2">
        <f t="shared" si="11"/>
        <v>6</v>
      </c>
      <c r="T74" s="59">
        <f t="shared" si="1"/>
        <v>0.5</v>
      </c>
      <c r="U74" s="70">
        <v>46024</v>
      </c>
      <c r="V74" s="70">
        <v>46387</v>
      </c>
      <c r="W74" s="37">
        <v>363</v>
      </c>
      <c r="X74" s="71">
        <v>1059626</v>
      </c>
      <c r="Y74" s="37" t="s">
        <v>448</v>
      </c>
      <c r="Z74" s="37" t="s">
        <v>449</v>
      </c>
      <c r="AA74" s="37" t="s">
        <v>620</v>
      </c>
      <c r="AB74" s="37" t="s">
        <v>621</v>
      </c>
      <c r="AC74" s="37" t="s">
        <v>452</v>
      </c>
      <c r="AD74" s="37" t="s">
        <v>622</v>
      </c>
      <c r="AE74" s="72">
        <v>44000000</v>
      </c>
      <c r="AF74" s="37" t="s">
        <v>454</v>
      </c>
      <c r="AG74" s="37" t="s">
        <v>455</v>
      </c>
      <c r="AH74" s="70">
        <v>46049</v>
      </c>
      <c r="AI74" s="72">
        <v>270000000</v>
      </c>
      <c r="AJ74" s="72">
        <v>44000000</v>
      </c>
      <c r="AK74" s="72">
        <v>44000000</v>
      </c>
      <c r="AL74" s="72"/>
      <c r="AM74" s="74"/>
      <c r="AN74" s="37" t="s">
        <v>456</v>
      </c>
      <c r="AO74" s="37" t="s">
        <v>623</v>
      </c>
      <c r="AP74" s="76">
        <v>22000000</v>
      </c>
      <c r="AQ74" s="76">
        <v>44000000</v>
      </c>
      <c r="AR74" s="76"/>
      <c r="AS74" s="76"/>
      <c r="AT74" s="76"/>
      <c r="AU74" s="76"/>
      <c r="AV74" s="74"/>
      <c r="AW74" s="74"/>
      <c r="BF74" s="114" t="s">
        <v>628</v>
      </c>
    </row>
    <row r="75" spans="1:58" s="4" customFormat="1" ht="199.9" customHeight="1">
      <c r="A75" s="37" t="s">
        <v>570</v>
      </c>
      <c r="B75" s="37" t="s">
        <v>571</v>
      </c>
      <c r="C75" s="37" t="s">
        <v>260</v>
      </c>
      <c r="D75" s="37" t="s">
        <v>249</v>
      </c>
      <c r="E75" s="37" t="s">
        <v>615</v>
      </c>
      <c r="F75" s="68" t="s">
        <v>616</v>
      </c>
      <c r="G75" s="37" t="s">
        <v>617</v>
      </c>
      <c r="H75" s="37" t="s">
        <v>391</v>
      </c>
      <c r="I75" s="37" t="s">
        <v>546</v>
      </c>
      <c r="J75" s="38">
        <v>0.5</v>
      </c>
      <c r="K75" s="37" t="s">
        <v>629</v>
      </c>
      <c r="L75" s="37" t="s">
        <v>446</v>
      </c>
      <c r="M75" s="37" t="s">
        <v>619</v>
      </c>
      <c r="N75" s="37">
        <v>12</v>
      </c>
      <c r="O75" s="37">
        <v>3</v>
      </c>
      <c r="P75" s="109">
        <v>1</v>
      </c>
      <c r="Q75" s="51"/>
      <c r="R75" s="51"/>
      <c r="S75" s="2">
        <f t="shared" si="11"/>
        <v>4</v>
      </c>
      <c r="T75" s="59">
        <f t="shared" si="1"/>
        <v>0.33333333333333331</v>
      </c>
      <c r="U75" s="70">
        <v>46024</v>
      </c>
      <c r="V75" s="70">
        <v>46387</v>
      </c>
      <c r="W75" s="37">
        <v>363</v>
      </c>
      <c r="X75" s="71">
        <v>1059626</v>
      </c>
      <c r="Y75" s="37" t="s">
        <v>448</v>
      </c>
      <c r="Z75" s="37" t="s">
        <v>449</v>
      </c>
      <c r="AA75" s="37" t="s">
        <v>620</v>
      </c>
      <c r="AB75" s="37" t="s">
        <v>621</v>
      </c>
      <c r="AC75" s="37" t="s">
        <v>452</v>
      </c>
      <c r="AD75" s="37" t="s">
        <v>622</v>
      </c>
      <c r="AE75" s="72">
        <v>527230000</v>
      </c>
      <c r="AF75" s="37" t="s">
        <v>454</v>
      </c>
      <c r="AG75" s="37" t="s">
        <v>455</v>
      </c>
      <c r="AH75" s="70">
        <v>46049</v>
      </c>
      <c r="AI75" s="72">
        <v>588000000</v>
      </c>
      <c r="AJ75" s="72">
        <v>527230000</v>
      </c>
      <c r="AK75" s="72">
        <v>527230000</v>
      </c>
      <c r="AL75" s="72"/>
      <c r="AM75" s="74"/>
      <c r="AN75" s="37" t="s">
        <v>456</v>
      </c>
      <c r="AO75" s="37" t="s">
        <v>623</v>
      </c>
      <c r="AP75" s="76">
        <v>79600000</v>
      </c>
      <c r="AQ75" s="76">
        <v>260800000</v>
      </c>
      <c r="AR75" s="76"/>
      <c r="AS75" s="76"/>
      <c r="AT75" s="76"/>
      <c r="AU75" s="76"/>
      <c r="AV75" s="74"/>
      <c r="AW75" s="74"/>
      <c r="BF75" s="115" t="s">
        <v>628</v>
      </c>
    </row>
    <row r="76" spans="1:58" s="4" customFormat="1" ht="199.9" customHeight="1">
      <c r="A76" s="37" t="s">
        <v>169</v>
      </c>
      <c r="B76" s="37" t="s">
        <v>246</v>
      </c>
      <c r="C76" s="37" t="s">
        <v>247</v>
      </c>
      <c r="D76" s="37" t="s">
        <v>251</v>
      </c>
      <c r="E76" s="37" t="s">
        <v>615</v>
      </c>
      <c r="F76" s="68" t="s">
        <v>616</v>
      </c>
      <c r="G76" s="37" t="s">
        <v>617</v>
      </c>
      <c r="H76" s="37" t="s">
        <v>630</v>
      </c>
      <c r="I76" s="37" t="s">
        <v>564</v>
      </c>
      <c r="J76" s="38">
        <v>0.32</v>
      </c>
      <c r="K76" s="37" t="s">
        <v>631</v>
      </c>
      <c r="L76" s="37" t="s">
        <v>446</v>
      </c>
      <c r="M76" s="37" t="s">
        <v>447</v>
      </c>
      <c r="N76" s="37">
        <v>2</v>
      </c>
      <c r="O76" s="37">
        <v>0</v>
      </c>
      <c r="P76" s="109">
        <v>0</v>
      </c>
      <c r="Q76" s="51"/>
      <c r="R76" s="51"/>
      <c r="S76" s="2">
        <f t="shared" si="11"/>
        <v>0</v>
      </c>
      <c r="T76" s="59">
        <f t="shared" si="1"/>
        <v>0</v>
      </c>
      <c r="U76" s="70">
        <v>46024</v>
      </c>
      <c r="V76" s="70">
        <v>46387</v>
      </c>
      <c r="W76" s="37">
        <v>363</v>
      </c>
      <c r="X76" s="71">
        <v>1059626</v>
      </c>
      <c r="Y76" s="37" t="s">
        <v>448</v>
      </c>
      <c r="Z76" s="37" t="s">
        <v>449</v>
      </c>
      <c r="AA76" s="37" t="s">
        <v>620</v>
      </c>
      <c r="AB76" s="37" t="s">
        <v>621</v>
      </c>
      <c r="AC76" s="37" t="s">
        <v>452</v>
      </c>
      <c r="AD76" s="37" t="s">
        <v>622</v>
      </c>
      <c r="AE76" s="72">
        <v>0</v>
      </c>
      <c r="AF76" s="37" t="s">
        <v>454</v>
      </c>
      <c r="AG76" s="37" t="s">
        <v>455</v>
      </c>
      <c r="AH76" s="70">
        <v>46049</v>
      </c>
      <c r="AI76" s="72">
        <v>65000000</v>
      </c>
      <c r="AJ76" s="72">
        <v>0</v>
      </c>
      <c r="AK76" s="72">
        <v>0</v>
      </c>
      <c r="AL76" s="72"/>
      <c r="AM76" s="74"/>
      <c r="AN76" s="37" t="s">
        <v>456</v>
      </c>
      <c r="AO76" s="37" t="s">
        <v>623</v>
      </c>
      <c r="AP76" s="76">
        <v>0</v>
      </c>
      <c r="AQ76" s="76">
        <v>0</v>
      </c>
      <c r="AR76" s="76"/>
      <c r="AS76" s="76"/>
      <c r="AT76" s="76"/>
      <c r="AU76" s="76"/>
      <c r="AV76" s="74"/>
      <c r="AW76" s="74"/>
      <c r="BF76" s="115" t="s">
        <v>628</v>
      </c>
    </row>
    <row r="77" spans="1:58" s="4" customFormat="1" ht="199.9" customHeight="1">
      <c r="A77" s="37" t="s">
        <v>169</v>
      </c>
      <c r="B77" s="37" t="s">
        <v>246</v>
      </c>
      <c r="C77" s="37" t="s">
        <v>247</v>
      </c>
      <c r="D77" s="37" t="s">
        <v>251</v>
      </c>
      <c r="E77" s="37" t="s">
        <v>615</v>
      </c>
      <c r="F77" s="68" t="s">
        <v>616</v>
      </c>
      <c r="G77" s="37" t="s">
        <v>617</v>
      </c>
      <c r="H77" s="37" t="s">
        <v>630</v>
      </c>
      <c r="I77" s="37" t="s">
        <v>564</v>
      </c>
      <c r="J77" s="38">
        <v>0.32</v>
      </c>
      <c r="K77" s="37" t="s">
        <v>632</v>
      </c>
      <c r="L77" s="37" t="s">
        <v>446</v>
      </c>
      <c r="M77" s="37" t="s">
        <v>447</v>
      </c>
      <c r="N77" s="37">
        <v>2</v>
      </c>
      <c r="O77" s="37">
        <v>0</v>
      </c>
      <c r="P77" s="109">
        <v>0</v>
      </c>
      <c r="Q77" s="51"/>
      <c r="R77" s="51"/>
      <c r="S77" s="2">
        <f t="shared" si="11"/>
        <v>0</v>
      </c>
      <c r="T77" s="59">
        <f t="shared" si="1"/>
        <v>0</v>
      </c>
      <c r="U77" s="70">
        <v>46024</v>
      </c>
      <c r="V77" s="70">
        <v>46387</v>
      </c>
      <c r="W77" s="37">
        <v>363</v>
      </c>
      <c r="X77" s="71">
        <v>1059626</v>
      </c>
      <c r="Y77" s="37" t="s">
        <v>448</v>
      </c>
      <c r="Z77" s="37" t="s">
        <v>449</v>
      </c>
      <c r="AA77" s="37" t="s">
        <v>620</v>
      </c>
      <c r="AB77" s="37" t="s">
        <v>621</v>
      </c>
      <c r="AC77" s="37" t="s">
        <v>452</v>
      </c>
      <c r="AD77" s="37" t="s">
        <v>622</v>
      </c>
      <c r="AE77" s="72">
        <v>0</v>
      </c>
      <c r="AF77" s="37" t="s">
        <v>454</v>
      </c>
      <c r="AG77" s="37" t="s">
        <v>455</v>
      </c>
      <c r="AH77" s="70">
        <v>46049</v>
      </c>
      <c r="AI77" s="72">
        <v>4000000</v>
      </c>
      <c r="AJ77" s="72">
        <v>0</v>
      </c>
      <c r="AK77" s="72">
        <v>0</v>
      </c>
      <c r="AL77" s="72"/>
      <c r="AM77" s="74"/>
      <c r="AN77" s="37" t="s">
        <v>456</v>
      </c>
      <c r="AO77" s="37" t="s">
        <v>623</v>
      </c>
      <c r="AP77" s="76">
        <v>0</v>
      </c>
      <c r="AQ77" s="76">
        <v>0</v>
      </c>
      <c r="AR77" s="76"/>
      <c r="AS77" s="76"/>
      <c r="AT77" s="76"/>
      <c r="AU77" s="76"/>
      <c r="AV77" s="74"/>
      <c r="AW77" s="74"/>
      <c r="BF77" s="115" t="s">
        <v>628</v>
      </c>
    </row>
    <row r="78" spans="1:58" s="4" customFormat="1" ht="199.9" customHeight="1">
      <c r="A78" s="37" t="s">
        <v>169</v>
      </c>
      <c r="B78" s="37" t="s">
        <v>246</v>
      </c>
      <c r="C78" s="37" t="s">
        <v>247</v>
      </c>
      <c r="D78" s="37" t="s">
        <v>251</v>
      </c>
      <c r="E78" s="37" t="s">
        <v>615</v>
      </c>
      <c r="F78" s="68" t="s">
        <v>616</v>
      </c>
      <c r="G78" s="37" t="s">
        <v>617</v>
      </c>
      <c r="H78" s="37" t="s">
        <v>630</v>
      </c>
      <c r="I78" s="37" t="s">
        <v>564</v>
      </c>
      <c r="J78" s="38">
        <v>0.36</v>
      </c>
      <c r="K78" s="37" t="s">
        <v>633</v>
      </c>
      <c r="L78" s="37" t="s">
        <v>446</v>
      </c>
      <c r="M78" s="37" t="s">
        <v>447</v>
      </c>
      <c r="N78" s="37">
        <v>2</v>
      </c>
      <c r="O78" s="37">
        <v>0</v>
      </c>
      <c r="P78" s="109">
        <v>0</v>
      </c>
      <c r="Q78" s="51"/>
      <c r="R78" s="51"/>
      <c r="S78" s="2">
        <f t="shared" si="11"/>
        <v>0</v>
      </c>
      <c r="T78" s="59">
        <f t="shared" ref="T78:T94" si="12">(O78+P78+Q78+R78)/N78</f>
        <v>0</v>
      </c>
      <c r="U78" s="70">
        <v>46024</v>
      </c>
      <c r="V78" s="70">
        <v>46387</v>
      </c>
      <c r="W78" s="37">
        <v>363</v>
      </c>
      <c r="X78" s="71">
        <v>1059626</v>
      </c>
      <c r="Y78" s="37" t="s">
        <v>448</v>
      </c>
      <c r="Z78" s="37" t="s">
        <v>449</v>
      </c>
      <c r="AA78" s="37" t="s">
        <v>620</v>
      </c>
      <c r="AB78" s="37" t="s">
        <v>621</v>
      </c>
      <c r="AC78" s="37" t="s">
        <v>452</v>
      </c>
      <c r="AD78" s="37" t="s">
        <v>622</v>
      </c>
      <c r="AE78" s="72">
        <v>0</v>
      </c>
      <c r="AF78" s="37" t="s">
        <v>454</v>
      </c>
      <c r="AG78" s="37" t="s">
        <v>455</v>
      </c>
      <c r="AH78" s="70">
        <v>46049</v>
      </c>
      <c r="AI78" s="72">
        <v>4200000</v>
      </c>
      <c r="AJ78" s="72">
        <v>0</v>
      </c>
      <c r="AK78" s="72">
        <v>0</v>
      </c>
      <c r="AL78" s="72"/>
      <c r="AM78" s="74"/>
      <c r="AN78" s="37" t="s">
        <v>456</v>
      </c>
      <c r="AO78" s="37" t="s">
        <v>623</v>
      </c>
      <c r="AP78" s="76">
        <v>0</v>
      </c>
      <c r="AQ78" s="76">
        <v>0</v>
      </c>
      <c r="AR78" s="76"/>
      <c r="AS78" s="76"/>
      <c r="AT78" s="76"/>
      <c r="AU78" s="76"/>
      <c r="AV78" s="74"/>
      <c r="AW78" s="74"/>
      <c r="BF78" s="116" t="s">
        <v>634</v>
      </c>
    </row>
    <row r="79" spans="1:58" s="4" customFormat="1" ht="199.9" customHeight="1">
      <c r="A79" s="37"/>
      <c r="B79" s="37"/>
      <c r="C79" s="37"/>
      <c r="D79" s="37"/>
      <c r="E79" s="124" t="s">
        <v>635</v>
      </c>
      <c r="F79" s="125"/>
      <c r="G79" s="125"/>
      <c r="H79" s="125"/>
      <c r="I79" s="125"/>
      <c r="J79" s="125"/>
      <c r="K79" s="125"/>
      <c r="L79" s="125"/>
      <c r="M79" s="125"/>
      <c r="N79" s="125"/>
      <c r="O79" s="125"/>
      <c r="P79" s="125"/>
      <c r="Q79" s="125"/>
      <c r="R79" s="125"/>
      <c r="S79" s="126"/>
      <c r="T79" s="99">
        <f>AVERAGE(T70:T78)</f>
        <v>9.2592592592592587E-2</v>
      </c>
      <c r="U79" s="70"/>
      <c r="V79" s="70"/>
      <c r="W79" s="37"/>
      <c r="X79" s="71"/>
      <c r="Y79" s="37"/>
      <c r="Z79" s="37"/>
      <c r="AA79" s="37"/>
      <c r="AB79" s="37"/>
      <c r="AC79" s="37"/>
      <c r="AD79" s="37"/>
      <c r="AE79" s="72"/>
      <c r="AF79" s="37"/>
      <c r="AG79" s="37"/>
      <c r="AH79" s="70"/>
      <c r="AI79" s="78">
        <v>571230000</v>
      </c>
      <c r="AJ79" s="78">
        <v>571230000</v>
      </c>
      <c r="AK79" s="78">
        <v>571230000</v>
      </c>
      <c r="AL79" s="72"/>
      <c r="AM79" s="74"/>
      <c r="AN79" s="37"/>
      <c r="AO79" s="37"/>
      <c r="AP79" s="88">
        <v>105600000</v>
      </c>
      <c r="AQ79" s="89">
        <f>AP79/AJ79</f>
        <v>0.18486424032351242</v>
      </c>
      <c r="AR79" s="90">
        <v>304800000</v>
      </c>
      <c r="AS79" s="89">
        <f>AR79/AJ79</f>
        <v>0.53358542093377448</v>
      </c>
      <c r="AT79" s="110">
        <v>256000000</v>
      </c>
      <c r="AU79" s="89">
        <f>AT79/AK79</f>
        <v>0.44815573411760584</v>
      </c>
      <c r="AV79" s="111">
        <v>304800000</v>
      </c>
      <c r="AW79" s="112">
        <f>AV79/AK79</f>
        <v>0.53358542093377448</v>
      </c>
      <c r="BF79" s="116" t="s">
        <v>634</v>
      </c>
    </row>
    <row r="80" spans="1:58" s="4" customFormat="1" ht="199.9" customHeight="1">
      <c r="A80" s="37" t="s">
        <v>169</v>
      </c>
      <c r="B80" s="37" t="s">
        <v>246</v>
      </c>
      <c r="C80" s="37" t="s">
        <v>247</v>
      </c>
      <c r="D80" s="37" t="s">
        <v>636</v>
      </c>
      <c r="E80" s="37" t="s">
        <v>637</v>
      </c>
      <c r="F80" s="68" t="s">
        <v>638</v>
      </c>
      <c r="G80" s="37" t="s">
        <v>639</v>
      </c>
      <c r="H80" s="37" t="s">
        <v>640</v>
      </c>
      <c r="I80" s="37" t="s">
        <v>444</v>
      </c>
      <c r="J80" s="38">
        <v>0.8</v>
      </c>
      <c r="K80" s="37" t="s">
        <v>641</v>
      </c>
      <c r="L80" s="37" t="s">
        <v>446</v>
      </c>
      <c r="M80" s="37" t="s">
        <v>447</v>
      </c>
      <c r="N80" s="37">
        <v>4</v>
      </c>
      <c r="O80" s="37">
        <v>0</v>
      </c>
      <c r="P80" s="109">
        <v>1</v>
      </c>
      <c r="Q80" s="51"/>
      <c r="R80" s="51"/>
      <c r="S80" s="2">
        <f t="shared" si="11"/>
        <v>1</v>
      </c>
      <c r="T80" s="59">
        <f t="shared" si="12"/>
        <v>0.25</v>
      </c>
      <c r="U80" s="70">
        <v>46024</v>
      </c>
      <c r="V80" s="70">
        <v>46387</v>
      </c>
      <c r="W80" s="37">
        <v>363</v>
      </c>
      <c r="X80" s="71">
        <v>1059626</v>
      </c>
      <c r="Y80" s="37" t="s">
        <v>448</v>
      </c>
      <c r="Z80" s="37" t="s">
        <v>449</v>
      </c>
      <c r="AA80" s="37" t="s">
        <v>642</v>
      </c>
      <c r="AB80" s="37" t="s">
        <v>643</v>
      </c>
      <c r="AC80" s="37" t="s">
        <v>452</v>
      </c>
      <c r="AD80" s="37" t="s">
        <v>644</v>
      </c>
      <c r="AE80" s="73">
        <v>0</v>
      </c>
      <c r="AF80" s="37" t="s">
        <v>454</v>
      </c>
      <c r="AG80" s="37" t="s">
        <v>455</v>
      </c>
      <c r="AH80" s="70">
        <v>46049</v>
      </c>
      <c r="AI80" s="73">
        <v>0</v>
      </c>
      <c r="AJ80" s="73">
        <v>0</v>
      </c>
      <c r="AK80" s="73">
        <v>0</v>
      </c>
      <c r="AL80" s="73"/>
      <c r="AM80" s="73"/>
      <c r="AN80" s="37" t="s">
        <v>456</v>
      </c>
      <c r="AO80" s="37" t="s">
        <v>645</v>
      </c>
      <c r="AP80" s="76">
        <v>0</v>
      </c>
      <c r="AQ80" s="76">
        <v>0</v>
      </c>
      <c r="AR80" s="76"/>
      <c r="AS80" s="76"/>
      <c r="AT80" s="76"/>
      <c r="AU80" s="76"/>
      <c r="AV80" s="83"/>
      <c r="AW80" s="76"/>
      <c r="BF80" s="116" t="s">
        <v>634</v>
      </c>
    </row>
    <row r="81" spans="1:58" s="4" customFormat="1" ht="199.9" customHeight="1">
      <c r="A81" s="37" t="s">
        <v>169</v>
      </c>
      <c r="B81" s="37" t="s">
        <v>246</v>
      </c>
      <c r="C81" s="37" t="s">
        <v>247</v>
      </c>
      <c r="D81" s="37" t="s">
        <v>636</v>
      </c>
      <c r="E81" s="37" t="s">
        <v>637</v>
      </c>
      <c r="F81" s="68" t="s">
        <v>638</v>
      </c>
      <c r="G81" s="37" t="s">
        <v>639</v>
      </c>
      <c r="H81" s="37" t="s">
        <v>640</v>
      </c>
      <c r="I81" s="37" t="s">
        <v>444</v>
      </c>
      <c r="J81" s="38">
        <v>0.2</v>
      </c>
      <c r="K81" s="37" t="s">
        <v>646</v>
      </c>
      <c r="L81" s="37" t="s">
        <v>446</v>
      </c>
      <c r="M81" s="37" t="s">
        <v>447</v>
      </c>
      <c r="N81" s="37">
        <v>1</v>
      </c>
      <c r="O81" s="37">
        <v>0</v>
      </c>
      <c r="P81" s="109">
        <v>1</v>
      </c>
      <c r="Q81" s="51"/>
      <c r="R81" s="51"/>
      <c r="S81" s="2">
        <f t="shared" si="11"/>
        <v>1</v>
      </c>
      <c r="T81" s="59">
        <f t="shared" si="12"/>
        <v>1</v>
      </c>
      <c r="U81" s="70">
        <v>46024</v>
      </c>
      <c r="V81" s="70">
        <v>46387</v>
      </c>
      <c r="W81" s="37">
        <v>363</v>
      </c>
      <c r="X81" s="71">
        <v>1059626</v>
      </c>
      <c r="Y81" s="37" t="s">
        <v>448</v>
      </c>
      <c r="Z81" s="37" t="s">
        <v>449</v>
      </c>
      <c r="AA81" s="37" t="s">
        <v>642</v>
      </c>
      <c r="AB81" s="37" t="s">
        <v>643</v>
      </c>
      <c r="AC81" s="37" t="s">
        <v>452</v>
      </c>
      <c r="AD81" s="37" t="s">
        <v>644</v>
      </c>
      <c r="AE81" s="73">
        <v>55000000</v>
      </c>
      <c r="AF81" s="37" t="s">
        <v>454</v>
      </c>
      <c r="AG81" s="37" t="s">
        <v>455</v>
      </c>
      <c r="AH81" s="70">
        <v>46049</v>
      </c>
      <c r="AI81" s="73">
        <v>55000000</v>
      </c>
      <c r="AJ81" s="73">
        <v>55000000</v>
      </c>
      <c r="AK81" s="73">
        <v>55000000</v>
      </c>
      <c r="AL81" s="73"/>
      <c r="AM81" s="73"/>
      <c r="AN81" s="37" t="s">
        <v>456</v>
      </c>
      <c r="AO81" s="37" t="s">
        <v>645</v>
      </c>
      <c r="AP81" s="76">
        <v>10000000</v>
      </c>
      <c r="AQ81" s="76">
        <v>30000000</v>
      </c>
      <c r="AR81" s="76"/>
      <c r="AS81" s="76"/>
      <c r="AT81" s="76"/>
      <c r="AU81" s="76"/>
      <c r="AV81" s="76"/>
      <c r="AW81" s="76"/>
      <c r="BF81" s="116" t="s">
        <v>634</v>
      </c>
    </row>
    <row r="82" spans="1:58" s="4" customFormat="1" ht="199.9" customHeight="1">
      <c r="A82" s="37" t="s">
        <v>169</v>
      </c>
      <c r="B82" s="37" t="s">
        <v>246</v>
      </c>
      <c r="C82" s="37" t="s">
        <v>247</v>
      </c>
      <c r="D82" s="37" t="s">
        <v>647</v>
      </c>
      <c r="E82" s="37" t="s">
        <v>637</v>
      </c>
      <c r="F82" s="68" t="s">
        <v>638</v>
      </c>
      <c r="G82" s="37" t="s">
        <v>639</v>
      </c>
      <c r="H82" s="37" t="s">
        <v>648</v>
      </c>
      <c r="I82" s="37" t="s">
        <v>501</v>
      </c>
      <c r="J82" s="38">
        <v>0.7</v>
      </c>
      <c r="K82" s="37" t="s">
        <v>647</v>
      </c>
      <c r="L82" s="37" t="s">
        <v>446</v>
      </c>
      <c r="M82" s="37" t="s">
        <v>447</v>
      </c>
      <c r="N82" s="37">
        <v>4</v>
      </c>
      <c r="O82" s="37">
        <v>0</v>
      </c>
      <c r="P82" s="109">
        <v>0</v>
      </c>
      <c r="Q82" s="51"/>
      <c r="R82" s="51"/>
      <c r="S82" s="2">
        <f t="shared" si="11"/>
        <v>0</v>
      </c>
      <c r="T82" s="59">
        <f t="shared" si="12"/>
        <v>0</v>
      </c>
      <c r="U82" s="70">
        <v>46024</v>
      </c>
      <c r="V82" s="70">
        <v>46387</v>
      </c>
      <c r="W82" s="37">
        <v>363</v>
      </c>
      <c r="X82" s="71">
        <v>1059626</v>
      </c>
      <c r="Y82" s="37" t="s">
        <v>448</v>
      </c>
      <c r="Z82" s="37" t="s">
        <v>449</v>
      </c>
      <c r="AA82" s="37" t="s">
        <v>642</v>
      </c>
      <c r="AB82" s="37" t="s">
        <v>643</v>
      </c>
      <c r="AC82" s="37" t="s">
        <v>452</v>
      </c>
      <c r="AD82" s="37" t="s">
        <v>644</v>
      </c>
      <c r="AE82" s="85">
        <v>0</v>
      </c>
      <c r="AF82" s="37" t="s">
        <v>454</v>
      </c>
      <c r="AG82" s="37" t="s">
        <v>455</v>
      </c>
      <c r="AH82" s="70">
        <v>46049</v>
      </c>
      <c r="AI82" s="85">
        <v>0</v>
      </c>
      <c r="AJ82" s="85">
        <v>0</v>
      </c>
      <c r="AK82" s="85">
        <v>0</v>
      </c>
      <c r="AL82" s="73"/>
      <c r="AM82" s="73"/>
      <c r="AN82" s="37" t="s">
        <v>456</v>
      </c>
      <c r="AO82" s="37" t="s">
        <v>645</v>
      </c>
      <c r="AP82" s="76">
        <v>0</v>
      </c>
      <c r="AQ82" s="76">
        <v>0</v>
      </c>
      <c r="AR82" s="76"/>
      <c r="AS82" s="76"/>
      <c r="AT82" s="76"/>
      <c r="AU82" s="76"/>
      <c r="AV82" s="76"/>
      <c r="AW82" s="76"/>
      <c r="BF82" s="116" t="s">
        <v>634</v>
      </c>
    </row>
    <row r="83" spans="1:58" s="4" customFormat="1" ht="199.9" customHeight="1">
      <c r="A83" s="37" t="s">
        <v>169</v>
      </c>
      <c r="B83" s="37" t="s">
        <v>246</v>
      </c>
      <c r="C83" s="37" t="s">
        <v>247</v>
      </c>
      <c r="D83" s="37" t="s">
        <v>649</v>
      </c>
      <c r="E83" s="37" t="s">
        <v>637</v>
      </c>
      <c r="F83" s="68" t="s">
        <v>638</v>
      </c>
      <c r="G83" s="37" t="s">
        <v>639</v>
      </c>
      <c r="H83" s="37" t="s">
        <v>648</v>
      </c>
      <c r="I83" s="37" t="s">
        <v>501</v>
      </c>
      <c r="J83" s="38">
        <v>0.3</v>
      </c>
      <c r="K83" s="37" t="s">
        <v>649</v>
      </c>
      <c r="L83" s="37" t="s">
        <v>446</v>
      </c>
      <c r="M83" s="37" t="s">
        <v>561</v>
      </c>
      <c r="N83" s="37">
        <v>1</v>
      </c>
      <c r="O83" s="37">
        <v>0</v>
      </c>
      <c r="P83" s="109">
        <v>0</v>
      </c>
      <c r="Q83" s="51"/>
      <c r="R83" s="51"/>
      <c r="S83" s="2">
        <f t="shared" si="11"/>
        <v>0</v>
      </c>
      <c r="T83" s="59">
        <f t="shared" si="12"/>
        <v>0</v>
      </c>
      <c r="U83" s="70">
        <v>46024</v>
      </c>
      <c r="V83" s="70">
        <v>46387</v>
      </c>
      <c r="W83" s="37">
        <v>363</v>
      </c>
      <c r="X83" s="71">
        <v>1059626</v>
      </c>
      <c r="Y83" s="37" t="s">
        <v>448</v>
      </c>
      <c r="Z83" s="37" t="s">
        <v>449</v>
      </c>
      <c r="AA83" s="37" t="s">
        <v>642</v>
      </c>
      <c r="AB83" s="37" t="s">
        <v>643</v>
      </c>
      <c r="AC83" s="37" t="s">
        <v>452</v>
      </c>
      <c r="AD83" s="37" t="s">
        <v>644</v>
      </c>
      <c r="AE83" s="85">
        <v>21000000</v>
      </c>
      <c r="AF83" s="37" t="s">
        <v>454</v>
      </c>
      <c r="AG83" s="37" t="s">
        <v>455</v>
      </c>
      <c r="AH83" s="70">
        <v>46049</v>
      </c>
      <c r="AI83" s="85">
        <v>21000000</v>
      </c>
      <c r="AJ83" s="85">
        <v>21000000</v>
      </c>
      <c r="AK83" s="85">
        <v>21000000</v>
      </c>
      <c r="AL83" s="73"/>
      <c r="AM83" s="73"/>
      <c r="AN83" s="37" t="s">
        <v>456</v>
      </c>
      <c r="AO83" s="37" t="s">
        <v>645</v>
      </c>
      <c r="AP83" s="76">
        <v>0</v>
      </c>
      <c r="AQ83" s="76">
        <v>0</v>
      </c>
      <c r="AR83" s="76"/>
      <c r="AS83" s="76"/>
      <c r="AT83" s="76"/>
      <c r="AU83" s="76"/>
      <c r="AV83" s="76"/>
      <c r="AW83" s="76"/>
      <c r="BF83" s="116" t="s">
        <v>634</v>
      </c>
    </row>
    <row r="84" spans="1:58" s="4" customFormat="1" ht="199.9" customHeight="1">
      <c r="A84" s="37"/>
      <c r="B84" s="37"/>
      <c r="C84" s="37"/>
      <c r="D84" s="37"/>
      <c r="E84" s="124" t="s">
        <v>650</v>
      </c>
      <c r="F84" s="125"/>
      <c r="G84" s="125"/>
      <c r="H84" s="125"/>
      <c r="I84" s="125"/>
      <c r="J84" s="125"/>
      <c r="K84" s="125"/>
      <c r="L84" s="125"/>
      <c r="M84" s="125"/>
      <c r="N84" s="125"/>
      <c r="O84" s="125"/>
      <c r="P84" s="125"/>
      <c r="Q84" s="125"/>
      <c r="R84" s="125"/>
      <c r="S84" s="126"/>
      <c r="T84" s="60">
        <f>AVERAGE(T80:T83)</f>
        <v>0.3125</v>
      </c>
      <c r="U84" s="70"/>
      <c r="V84" s="70"/>
      <c r="W84" s="37"/>
      <c r="X84" s="71"/>
      <c r="Y84" s="37"/>
      <c r="Z84" s="37"/>
      <c r="AA84" s="37"/>
      <c r="AB84" s="37"/>
      <c r="AC84" s="37"/>
      <c r="AD84" s="37"/>
      <c r="AE84" s="85"/>
      <c r="AF84" s="37"/>
      <c r="AG84" s="37"/>
      <c r="AH84" s="70"/>
      <c r="AI84" s="78">
        <v>76000000</v>
      </c>
      <c r="AJ84" s="78">
        <v>76000000</v>
      </c>
      <c r="AK84" s="78">
        <v>76000000</v>
      </c>
      <c r="AL84" s="73"/>
      <c r="AM84" s="73"/>
      <c r="AN84" s="37"/>
      <c r="AO84" s="37"/>
      <c r="AP84" s="85">
        <f>SUM(AP80:AP83)</f>
        <v>10000000</v>
      </c>
      <c r="AQ84" s="80">
        <f>AP84/AJ84</f>
        <v>0.13157894736842105</v>
      </c>
      <c r="AR84" s="81">
        <v>30000000</v>
      </c>
      <c r="AS84" s="80">
        <f>AR84/AJ84</f>
        <v>0.39473684210526316</v>
      </c>
      <c r="AT84" s="110">
        <v>25000000</v>
      </c>
      <c r="AU84" s="89">
        <f>AT84/AK84</f>
        <v>0.32894736842105265</v>
      </c>
      <c r="AV84" s="111">
        <v>30000000</v>
      </c>
      <c r="AW84" s="89">
        <f>AV84/AK84</f>
        <v>0.39473684210526316</v>
      </c>
      <c r="BF84" s="116" t="s">
        <v>634</v>
      </c>
    </row>
    <row r="85" spans="1:58" s="4" customFormat="1" ht="199.9" customHeight="1">
      <c r="A85" s="37" t="s">
        <v>570</v>
      </c>
      <c r="B85" s="37" t="s">
        <v>571</v>
      </c>
      <c r="C85" s="37" t="s">
        <v>260</v>
      </c>
      <c r="D85" s="37" t="s">
        <v>341</v>
      </c>
      <c r="E85" s="37" t="s">
        <v>651</v>
      </c>
      <c r="F85" s="68" t="s">
        <v>652</v>
      </c>
      <c r="G85" s="37" t="s">
        <v>653</v>
      </c>
      <c r="H85" s="37" t="s">
        <v>654</v>
      </c>
      <c r="I85" s="37" t="s">
        <v>535</v>
      </c>
      <c r="J85" s="38">
        <v>0</v>
      </c>
      <c r="K85" s="37" t="s">
        <v>655</v>
      </c>
      <c r="L85" s="37" t="s">
        <v>446</v>
      </c>
      <c r="M85" s="37" t="s">
        <v>656</v>
      </c>
      <c r="N85" s="37">
        <v>1</v>
      </c>
      <c r="O85" s="37">
        <v>0</v>
      </c>
      <c r="P85" s="109">
        <v>0</v>
      </c>
      <c r="Q85" s="51"/>
      <c r="R85" s="51"/>
      <c r="S85" s="2">
        <f t="shared" si="11"/>
        <v>0</v>
      </c>
      <c r="T85" s="59">
        <f t="shared" si="12"/>
        <v>0</v>
      </c>
      <c r="U85" s="70">
        <v>46024</v>
      </c>
      <c r="V85" s="70">
        <v>46387</v>
      </c>
      <c r="W85" s="37">
        <v>363</v>
      </c>
      <c r="X85" s="71">
        <v>1059626</v>
      </c>
      <c r="Y85" s="37" t="s">
        <v>448</v>
      </c>
      <c r="Z85" s="37" t="s">
        <v>449</v>
      </c>
      <c r="AA85" s="37" t="s">
        <v>657</v>
      </c>
      <c r="AB85" s="37" t="s">
        <v>658</v>
      </c>
      <c r="AC85" s="37" t="s">
        <v>452</v>
      </c>
      <c r="AD85" s="37" t="s">
        <v>659</v>
      </c>
      <c r="AE85" s="72">
        <v>200000000</v>
      </c>
      <c r="AF85" s="37" t="s">
        <v>454</v>
      </c>
      <c r="AG85" s="37" t="s">
        <v>455</v>
      </c>
      <c r="AH85" s="70">
        <v>46049</v>
      </c>
      <c r="AI85" s="72">
        <v>200000000</v>
      </c>
      <c r="AJ85" s="72">
        <v>200000000</v>
      </c>
      <c r="AK85" s="72">
        <v>200000000</v>
      </c>
      <c r="AL85" s="72"/>
      <c r="AM85" s="72"/>
      <c r="AN85" s="37" t="s">
        <v>456</v>
      </c>
      <c r="AO85" s="37" t="s">
        <v>660</v>
      </c>
      <c r="AP85" s="76">
        <v>0</v>
      </c>
      <c r="AQ85" s="76">
        <v>0</v>
      </c>
      <c r="AR85" s="76"/>
      <c r="AS85" s="76"/>
      <c r="AT85" s="76"/>
      <c r="AU85" s="76"/>
      <c r="AV85" s="76"/>
      <c r="AW85" s="76"/>
      <c r="BF85" s="116" t="s">
        <v>634</v>
      </c>
    </row>
    <row r="86" spans="1:58" s="4" customFormat="1" ht="199.9" customHeight="1">
      <c r="A86" s="37" t="s">
        <v>570</v>
      </c>
      <c r="B86" s="37" t="s">
        <v>571</v>
      </c>
      <c r="C86" s="37" t="s">
        <v>260</v>
      </c>
      <c r="D86" s="37" t="s">
        <v>341</v>
      </c>
      <c r="E86" s="37" t="s">
        <v>651</v>
      </c>
      <c r="F86" s="68" t="s">
        <v>652</v>
      </c>
      <c r="G86" s="37" t="s">
        <v>653</v>
      </c>
      <c r="H86" s="37" t="s">
        <v>654</v>
      </c>
      <c r="I86" s="37" t="s">
        <v>535</v>
      </c>
      <c r="J86" s="38">
        <v>0</v>
      </c>
      <c r="K86" s="37" t="s">
        <v>661</v>
      </c>
      <c r="L86" s="37" t="s">
        <v>446</v>
      </c>
      <c r="M86" s="37" t="s">
        <v>656</v>
      </c>
      <c r="N86" s="37">
        <v>1</v>
      </c>
      <c r="O86" s="37">
        <v>0</v>
      </c>
      <c r="P86" s="109">
        <v>0</v>
      </c>
      <c r="Q86" s="51"/>
      <c r="R86" s="51"/>
      <c r="S86" s="2">
        <f>SUM(O86:R86)</f>
        <v>0</v>
      </c>
      <c r="T86" s="59">
        <f t="shared" si="12"/>
        <v>0</v>
      </c>
      <c r="U86" s="70">
        <v>46024</v>
      </c>
      <c r="V86" s="70">
        <v>46387</v>
      </c>
      <c r="W86" s="37">
        <v>363</v>
      </c>
      <c r="X86" s="71">
        <v>1059626</v>
      </c>
      <c r="Y86" s="37" t="s">
        <v>448</v>
      </c>
      <c r="Z86" s="37" t="s">
        <v>449</v>
      </c>
      <c r="AA86" s="37" t="s">
        <v>657</v>
      </c>
      <c r="AB86" s="37" t="s">
        <v>658</v>
      </c>
      <c r="AC86" s="37" t="s">
        <v>452</v>
      </c>
      <c r="AD86" s="37" t="s">
        <v>659</v>
      </c>
      <c r="AE86" s="72">
        <v>0</v>
      </c>
      <c r="AF86" s="37" t="s">
        <v>454</v>
      </c>
      <c r="AG86" s="37" t="s">
        <v>455</v>
      </c>
      <c r="AH86" s="70">
        <v>46049</v>
      </c>
      <c r="AI86" s="72">
        <v>0</v>
      </c>
      <c r="AJ86" s="72">
        <v>0</v>
      </c>
      <c r="AK86" s="72">
        <v>0</v>
      </c>
      <c r="AL86" s="72"/>
      <c r="AM86" s="72"/>
      <c r="AN86" s="37" t="s">
        <v>456</v>
      </c>
      <c r="AO86" s="37" t="s">
        <v>660</v>
      </c>
      <c r="AP86" s="76">
        <v>0</v>
      </c>
      <c r="AQ86" s="76">
        <v>0</v>
      </c>
      <c r="AR86" s="76"/>
      <c r="AS86" s="76"/>
      <c r="AT86" s="76"/>
      <c r="AU86" s="76"/>
      <c r="AV86" s="76"/>
      <c r="AW86" s="76"/>
      <c r="BF86" s="116" t="s">
        <v>634</v>
      </c>
    </row>
    <row r="87" spans="1:58" s="4" customFormat="1" ht="199.9" customHeight="1">
      <c r="A87" s="37" t="s">
        <v>570</v>
      </c>
      <c r="B87" s="37" t="s">
        <v>571</v>
      </c>
      <c r="C87" s="37" t="s">
        <v>260</v>
      </c>
      <c r="D87" s="37" t="s">
        <v>662</v>
      </c>
      <c r="E87" s="37" t="s">
        <v>651</v>
      </c>
      <c r="F87" s="68" t="s">
        <v>652</v>
      </c>
      <c r="G87" s="37" t="s">
        <v>653</v>
      </c>
      <c r="H87" s="37" t="s">
        <v>654</v>
      </c>
      <c r="I87" s="37" t="s">
        <v>535</v>
      </c>
      <c r="J87" s="38">
        <v>0</v>
      </c>
      <c r="K87" s="37" t="s">
        <v>663</v>
      </c>
      <c r="L87" s="37" t="s">
        <v>446</v>
      </c>
      <c r="M87" s="37" t="s">
        <v>664</v>
      </c>
      <c r="N87" s="37">
        <v>1</v>
      </c>
      <c r="O87" s="37">
        <v>0</v>
      </c>
      <c r="P87" s="109">
        <v>0</v>
      </c>
      <c r="Q87" s="51"/>
      <c r="R87" s="51"/>
      <c r="S87" s="2">
        <f t="shared" ref="S87" si="13">SUM(O87:R87)</f>
        <v>0</v>
      </c>
      <c r="T87" s="59">
        <f t="shared" si="12"/>
        <v>0</v>
      </c>
      <c r="U87" s="70">
        <v>46024</v>
      </c>
      <c r="V87" s="70">
        <v>46387</v>
      </c>
      <c r="W87" s="37">
        <v>363</v>
      </c>
      <c r="X87" s="71">
        <v>1059626</v>
      </c>
      <c r="Y87" s="37" t="s">
        <v>448</v>
      </c>
      <c r="Z87" s="37" t="s">
        <v>449</v>
      </c>
      <c r="AA87" s="37" t="s">
        <v>657</v>
      </c>
      <c r="AB87" s="37" t="s">
        <v>658</v>
      </c>
      <c r="AC87" s="37" t="s">
        <v>452</v>
      </c>
      <c r="AD87" s="37" t="s">
        <v>665</v>
      </c>
      <c r="AE87" s="73">
        <v>0</v>
      </c>
      <c r="AF87" s="37" t="s">
        <v>454</v>
      </c>
      <c r="AG87" s="37" t="s">
        <v>455</v>
      </c>
      <c r="AH87" s="70">
        <v>46049</v>
      </c>
      <c r="AI87" s="73">
        <v>0</v>
      </c>
      <c r="AJ87" s="73">
        <v>0</v>
      </c>
      <c r="AK87" s="73">
        <v>0</v>
      </c>
      <c r="AL87" s="72"/>
      <c r="AM87" s="72"/>
      <c r="AN87" s="37" t="s">
        <v>456</v>
      </c>
      <c r="AO87" s="37" t="s">
        <v>660</v>
      </c>
      <c r="AP87" s="76">
        <v>0</v>
      </c>
      <c r="AQ87" s="76">
        <v>0</v>
      </c>
      <c r="AR87" s="76"/>
      <c r="AS87" s="76"/>
      <c r="AT87" s="76"/>
      <c r="AU87" s="76"/>
      <c r="AV87" s="76"/>
      <c r="AW87" s="76"/>
      <c r="BF87" s="116" t="s">
        <v>634</v>
      </c>
    </row>
    <row r="88" spans="1:58" s="4" customFormat="1" ht="199.9" customHeight="1">
      <c r="A88" s="37" t="s">
        <v>570</v>
      </c>
      <c r="B88" s="37" t="s">
        <v>571</v>
      </c>
      <c r="C88" s="37" t="s">
        <v>260</v>
      </c>
      <c r="D88" s="37" t="s">
        <v>662</v>
      </c>
      <c r="E88" s="37" t="s">
        <v>651</v>
      </c>
      <c r="F88" s="68" t="s">
        <v>652</v>
      </c>
      <c r="G88" s="37" t="s">
        <v>653</v>
      </c>
      <c r="H88" s="37" t="s">
        <v>654</v>
      </c>
      <c r="I88" s="37" t="s">
        <v>535</v>
      </c>
      <c r="J88" s="38">
        <v>0</v>
      </c>
      <c r="K88" s="37" t="s">
        <v>666</v>
      </c>
      <c r="L88" s="37" t="s">
        <v>446</v>
      </c>
      <c r="M88" s="37" t="s">
        <v>664</v>
      </c>
      <c r="N88" s="37">
        <v>1</v>
      </c>
      <c r="O88" s="37">
        <v>0</v>
      </c>
      <c r="P88" s="109">
        <v>0</v>
      </c>
      <c r="Q88" s="51"/>
      <c r="R88" s="51"/>
      <c r="S88" s="2">
        <f t="shared" ref="S88" si="14">SUM(O88:R88)</f>
        <v>0</v>
      </c>
      <c r="T88" s="59">
        <f t="shared" si="12"/>
        <v>0</v>
      </c>
      <c r="U88" s="70">
        <v>46024</v>
      </c>
      <c r="V88" s="70">
        <v>46387</v>
      </c>
      <c r="W88" s="37">
        <v>363</v>
      </c>
      <c r="X88" s="71">
        <v>1059626</v>
      </c>
      <c r="Y88" s="37" t="s">
        <v>448</v>
      </c>
      <c r="Z88" s="37" t="s">
        <v>449</v>
      </c>
      <c r="AA88" s="37" t="s">
        <v>657</v>
      </c>
      <c r="AB88" s="37" t="s">
        <v>658</v>
      </c>
      <c r="AC88" s="37" t="s">
        <v>452</v>
      </c>
      <c r="AD88" s="37" t="s">
        <v>665</v>
      </c>
      <c r="AE88" s="73">
        <v>150000000</v>
      </c>
      <c r="AF88" s="37" t="s">
        <v>454</v>
      </c>
      <c r="AG88" s="37" t="s">
        <v>455</v>
      </c>
      <c r="AH88" s="70">
        <v>46049</v>
      </c>
      <c r="AI88" s="73">
        <v>150000000</v>
      </c>
      <c r="AJ88" s="73">
        <v>150000000</v>
      </c>
      <c r="AK88" s="73">
        <v>150000000</v>
      </c>
      <c r="AL88" s="72"/>
      <c r="AM88" s="72"/>
      <c r="AN88" s="37" t="s">
        <v>456</v>
      </c>
      <c r="AO88" s="37" t="s">
        <v>660</v>
      </c>
      <c r="AP88" s="76">
        <v>0</v>
      </c>
      <c r="AQ88" s="76">
        <v>0</v>
      </c>
      <c r="AR88" s="76"/>
      <c r="AS88" s="76"/>
      <c r="AT88" s="76"/>
      <c r="AU88" s="76"/>
      <c r="AV88" s="76"/>
      <c r="AW88" s="76"/>
      <c r="BF88" s="77"/>
    </row>
    <row r="89" spans="1:58" s="4" customFormat="1" ht="199.9" customHeight="1">
      <c r="A89" s="37" t="s">
        <v>570</v>
      </c>
      <c r="B89" s="37" t="s">
        <v>571</v>
      </c>
      <c r="C89" s="37" t="s">
        <v>260</v>
      </c>
      <c r="D89" s="37" t="s">
        <v>662</v>
      </c>
      <c r="E89" s="37" t="s">
        <v>651</v>
      </c>
      <c r="F89" s="68" t="s">
        <v>652</v>
      </c>
      <c r="G89" s="37" t="s">
        <v>653</v>
      </c>
      <c r="H89" s="37" t="s">
        <v>654</v>
      </c>
      <c r="I89" s="37" t="s">
        <v>535</v>
      </c>
      <c r="J89" s="38">
        <v>0.8</v>
      </c>
      <c r="K89" s="37" t="s">
        <v>667</v>
      </c>
      <c r="L89" s="37" t="s">
        <v>446</v>
      </c>
      <c r="M89" s="37" t="s">
        <v>664</v>
      </c>
      <c r="N89" s="37">
        <v>1</v>
      </c>
      <c r="O89" s="37">
        <v>1</v>
      </c>
      <c r="P89" s="109">
        <v>0</v>
      </c>
      <c r="Q89" s="51"/>
      <c r="R89" s="51"/>
      <c r="S89" s="2">
        <f t="shared" si="11"/>
        <v>1</v>
      </c>
      <c r="T89" s="59">
        <f t="shared" si="12"/>
        <v>1</v>
      </c>
      <c r="U89" s="70">
        <v>46024</v>
      </c>
      <c r="V89" s="70">
        <v>46387</v>
      </c>
      <c r="W89" s="37">
        <v>363</v>
      </c>
      <c r="X89" s="71">
        <v>1059626</v>
      </c>
      <c r="Y89" s="37" t="s">
        <v>448</v>
      </c>
      <c r="Z89" s="37" t="s">
        <v>449</v>
      </c>
      <c r="AA89" s="37" t="s">
        <v>657</v>
      </c>
      <c r="AB89" s="37" t="s">
        <v>658</v>
      </c>
      <c r="AC89" s="37" t="s">
        <v>452</v>
      </c>
      <c r="AD89" s="37" t="s">
        <v>665</v>
      </c>
      <c r="AE89" s="73">
        <v>300000000</v>
      </c>
      <c r="AF89" s="37" t="s">
        <v>454</v>
      </c>
      <c r="AG89" s="37" t="s">
        <v>455</v>
      </c>
      <c r="AH89" s="70">
        <v>46049</v>
      </c>
      <c r="AI89" s="73">
        <v>300000000</v>
      </c>
      <c r="AJ89" s="73">
        <v>300000000</v>
      </c>
      <c r="AK89" s="73">
        <v>300000000</v>
      </c>
      <c r="AL89" s="72"/>
      <c r="AM89" s="72"/>
      <c r="AN89" s="37" t="s">
        <v>456</v>
      </c>
      <c r="AO89" s="37" t="s">
        <v>660</v>
      </c>
      <c r="AP89" s="76">
        <v>0</v>
      </c>
      <c r="AQ89" s="76">
        <v>0</v>
      </c>
      <c r="AR89" s="76"/>
      <c r="AS89" s="76"/>
      <c r="AT89" s="76"/>
      <c r="AU89" s="76"/>
      <c r="AV89" s="76"/>
      <c r="AW89" s="76"/>
      <c r="BF89" s="77"/>
    </row>
    <row r="90" spans="1:58" s="4" customFormat="1" ht="199.9" customHeight="1">
      <c r="A90" s="37" t="s">
        <v>570</v>
      </c>
      <c r="B90" s="37" t="s">
        <v>571</v>
      </c>
      <c r="C90" s="37" t="s">
        <v>260</v>
      </c>
      <c r="D90" s="37" t="s">
        <v>662</v>
      </c>
      <c r="E90" s="37" t="s">
        <v>651</v>
      </c>
      <c r="F90" s="68" t="s">
        <v>652</v>
      </c>
      <c r="G90" s="37" t="s">
        <v>653</v>
      </c>
      <c r="H90" s="37" t="s">
        <v>654</v>
      </c>
      <c r="I90" s="37" t="s">
        <v>535</v>
      </c>
      <c r="J90" s="38">
        <v>0</v>
      </c>
      <c r="K90" s="37" t="s">
        <v>668</v>
      </c>
      <c r="L90" s="37" t="s">
        <v>446</v>
      </c>
      <c r="M90" s="37" t="s">
        <v>664</v>
      </c>
      <c r="N90" s="37">
        <v>1</v>
      </c>
      <c r="O90" s="37">
        <v>0</v>
      </c>
      <c r="P90" s="109">
        <v>0</v>
      </c>
      <c r="Q90" s="51"/>
      <c r="R90" s="51"/>
      <c r="S90" s="2">
        <f t="shared" si="11"/>
        <v>0</v>
      </c>
      <c r="T90" s="59">
        <f t="shared" si="12"/>
        <v>0</v>
      </c>
      <c r="U90" s="70">
        <v>46024</v>
      </c>
      <c r="V90" s="70">
        <v>46387</v>
      </c>
      <c r="W90" s="37">
        <v>363</v>
      </c>
      <c r="X90" s="71">
        <v>1059626</v>
      </c>
      <c r="Y90" s="37" t="s">
        <v>448</v>
      </c>
      <c r="Z90" s="37" t="s">
        <v>449</v>
      </c>
      <c r="AA90" s="37" t="s">
        <v>657</v>
      </c>
      <c r="AB90" s="37" t="s">
        <v>658</v>
      </c>
      <c r="AC90" s="37" t="s">
        <v>452</v>
      </c>
      <c r="AD90" s="37" t="s">
        <v>665</v>
      </c>
      <c r="AE90" s="73">
        <v>0</v>
      </c>
      <c r="AF90" s="37" t="s">
        <v>454</v>
      </c>
      <c r="AG90" s="37" t="s">
        <v>455</v>
      </c>
      <c r="AH90" s="70">
        <v>46049</v>
      </c>
      <c r="AI90" s="73">
        <v>0</v>
      </c>
      <c r="AJ90" s="73">
        <v>0</v>
      </c>
      <c r="AK90" s="73">
        <v>0</v>
      </c>
      <c r="AL90" s="72"/>
      <c r="AM90" s="72"/>
      <c r="AN90" s="37" t="s">
        <v>456</v>
      </c>
      <c r="AO90" s="37" t="s">
        <v>660</v>
      </c>
      <c r="AP90" s="76">
        <v>0</v>
      </c>
      <c r="AQ90" s="76">
        <v>0</v>
      </c>
      <c r="AR90" s="76"/>
      <c r="AS90" s="76"/>
      <c r="AT90" s="76"/>
      <c r="AU90" s="76"/>
      <c r="AV90" s="76"/>
      <c r="AW90" s="76"/>
      <c r="BF90" s="77"/>
    </row>
    <row r="91" spans="1:58" s="4" customFormat="1" ht="199.9" customHeight="1">
      <c r="A91" s="37" t="s">
        <v>570</v>
      </c>
      <c r="B91" s="37" t="s">
        <v>571</v>
      </c>
      <c r="C91" s="37" t="s">
        <v>260</v>
      </c>
      <c r="D91" s="37" t="s">
        <v>669</v>
      </c>
      <c r="E91" s="37" t="s">
        <v>651</v>
      </c>
      <c r="F91" s="68" t="s">
        <v>652</v>
      </c>
      <c r="G91" s="37" t="s">
        <v>653</v>
      </c>
      <c r="H91" s="37" t="s">
        <v>654</v>
      </c>
      <c r="I91" s="37" t="s">
        <v>535</v>
      </c>
      <c r="J91" s="38">
        <v>0</v>
      </c>
      <c r="K91" s="37" t="s">
        <v>670</v>
      </c>
      <c r="L91" s="37" t="s">
        <v>446</v>
      </c>
      <c r="M91" s="37" t="s">
        <v>664</v>
      </c>
      <c r="N91" s="37">
        <v>1</v>
      </c>
      <c r="O91" s="37">
        <v>0</v>
      </c>
      <c r="P91" s="109">
        <v>0</v>
      </c>
      <c r="Q91" s="51"/>
      <c r="R91" s="51"/>
      <c r="S91" s="2">
        <f t="shared" ref="S91" si="15">SUM(O91:R91)</f>
        <v>0</v>
      </c>
      <c r="T91" s="59">
        <f t="shared" si="12"/>
        <v>0</v>
      </c>
      <c r="U91" s="70">
        <v>46024</v>
      </c>
      <c r="V91" s="70">
        <v>46387</v>
      </c>
      <c r="W91" s="37">
        <v>363</v>
      </c>
      <c r="X91" s="71">
        <v>1059626</v>
      </c>
      <c r="Y91" s="37" t="s">
        <v>448</v>
      </c>
      <c r="Z91" s="37" t="s">
        <v>449</v>
      </c>
      <c r="AA91" s="37" t="s">
        <v>657</v>
      </c>
      <c r="AB91" s="37" t="s">
        <v>658</v>
      </c>
      <c r="AC91" s="37" t="s">
        <v>452</v>
      </c>
      <c r="AD91" s="37" t="s">
        <v>665</v>
      </c>
      <c r="AE91" s="73">
        <v>0</v>
      </c>
      <c r="AF91" s="37" t="s">
        <v>454</v>
      </c>
      <c r="AG91" s="37" t="s">
        <v>455</v>
      </c>
      <c r="AH91" s="70">
        <v>46049</v>
      </c>
      <c r="AI91" s="73">
        <v>0</v>
      </c>
      <c r="AJ91" s="73">
        <v>0</v>
      </c>
      <c r="AK91" s="73">
        <v>0</v>
      </c>
      <c r="AL91" s="72"/>
      <c r="AM91" s="72"/>
      <c r="AN91" s="37" t="s">
        <v>456</v>
      </c>
      <c r="AO91" s="37" t="s">
        <v>660</v>
      </c>
      <c r="AP91" s="76">
        <v>0</v>
      </c>
      <c r="AQ91" s="76">
        <v>0</v>
      </c>
      <c r="AR91" s="76"/>
      <c r="AS91" s="76"/>
      <c r="AT91" s="76"/>
      <c r="AU91" s="76"/>
      <c r="AV91" s="76"/>
      <c r="AW91" s="76"/>
      <c r="BF91" s="77"/>
    </row>
    <row r="92" spans="1:58" s="4" customFormat="1" ht="199.9" customHeight="1">
      <c r="A92" s="37" t="s">
        <v>570</v>
      </c>
      <c r="B92" s="37" t="s">
        <v>571</v>
      </c>
      <c r="C92" s="37" t="s">
        <v>260</v>
      </c>
      <c r="D92" s="37" t="s">
        <v>669</v>
      </c>
      <c r="E92" s="37" t="s">
        <v>651</v>
      </c>
      <c r="F92" s="68" t="s">
        <v>652</v>
      </c>
      <c r="G92" s="37" t="s">
        <v>653</v>
      </c>
      <c r="H92" s="37" t="s">
        <v>654</v>
      </c>
      <c r="I92" s="37" t="s">
        <v>535</v>
      </c>
      <c r="J92" s="38">
        <v>0.2</v>
      </c>
      <c r="K92" s="37" t="s">
        <v>671</v>
      </c>
      <c r="L92" s="37" t="s">
        <v>446</v>
      </c>
      <c r="M92" s="37" t="s">
        <v>664</v>
      </c>
      <c r="N92" s="37">
        <v>1</v>
      </c>
      <c r="O92" s="37">
        <v>0</v>
      </c>
      <c r="P92" s="109">
        <v>0</v>
      </c>
      <c r="Q92" s="51"/>
      <c r="R92" s="51"/>
      <c r="S92" s="2">
        <f t="shared" si="11"/>
        <v>0</v>
      </c>
      <c r="T92" s="59">
        <f t="shared" si="12"/>
        <v>0</v>
      </c>
      <c r="U92" s="70">
        <v>46024</v>
      </c>
      <c r="V92" s="70">
        <v>46387</v>
      </c>
      <c r="W92" s="37">
        <v>363</v>
      </c>
      <c r="X92" s="71">
        <v>1059626</v>
      </c>
      <c r="Y92" s="37" t="s">
        <v>448</v>
      </c>
      <c r="Z92" s="37" t="s">
        <v>449</v>
      </c>
      <c r="AA92" s="37" t="s">
        <v>657</v>
      </c>
      <c r="AB92" s="37" t="s">
        <v>658</v>
      </c>
      <c r="AC92" s="37" t="s">
        <v>452</v>
      </c>
      <c r="AD92" s="37" t="s">
        <v>665</v>
      </c>
      <c r="AE92" s="73">
        <v>100000000</v>
      </c>
      <c r="AF92" s="37" t="s">
        <v>454</v>
      </c>
      <c r="AG92" s="37" t="s">
        <v>455</v>
      </c>
      <c r="AH92" s="70">
        <v>46049</v>
      </c>
      <c r="AI92" s="73">
        <v>100000000</v>
      </c>
      <c r="AJ92" s="73">
        <v>100000000</v>
      </c>
      <c r="AK92" s="73">
        <v>100000000</v>
      </c>
      <c r="AL92" s="72"/>
      <c r="AM92" s="72"/>
      <c r="AN92" s="37" t="s">
        <v>456</v>
      </c>
      <c r="AO92" s="37" t="s">
        <v>660</v>
      </c>
      <c r="AP92" s="76">
        <v>0</v>
      </c>
      <c r="AQ92" s="76">
        <v>0</v>
      </c>
      <c r="AR92" s="76"/>
      <c r="AS92" s="76"/>
      <c r="AT92" s="76"/>
      <c r="AU92" s="76"/>
      <c r="AV92" s="76"/>
      <c r="AW92" s="76"/>
      <c r="BF92" s="77"/>
    </row>
    <row r="93" spans="1:58" s="4" customFormat="1" ht="199.9" customHeight="1">
      <c r="A93" s="37" t="s">
        <v>570</v>
      </c>
      <c r="B93" s="37" t="s">
        <v>571</v>
      </c>
      <c r="C93" s="37" t="s">
        <v>260</v>
      </c>
      <c r="D93" s="37" t="s">
        <v>672</v>
      </c>
      <c r="E93" s="37" t="s">
        <v>651</v>
      </c>
      <c r="F93" s="68" t="s">
        <v>652</v>
      </c>
      <c r="G93" s="37" t="s">
        <v>653</v>
      </c>
      <c r="H93" s="37" t="s">
        <v>673</v>
      </c>
      <c r="I93" s="37" t="s">
        <v>674</v>
      </c>
      <c r="J93" s="38">
        <v>0.9</v>
      </c>
      <c r="K93" s="37" t="s">
        <v>675</v>
      </c>
      <c r="L93" s="37" t="s">
        <v>446</v>
      </c>
      <c r="M93" s="37" t="s">
        <v>676</v>
      </c>
      <c r="N93" s="37">
        <v>1</v>
      </c>
      <c r="O93" s="37">
        <v>0</v>
      </c>
      <c r="P93" s="109">
        <v>0</v>
      </c>
      <c r="Q93" s="51"/>
      <c r="R93" s="51"/>
      <c r="S93" s="2">
        <f t="shared" si="11"/>
        <v>0</v>
      </c>
      <c r="T93" s="59">
        <f t="shared" si="12"/>
        <v>0</v>
      </c>
      <c r="U93" s="70">
        <v>46024</v>
      </c>
      <c r="V93" s="70">
        <v>46387</v>
      </c>
      <c r="W93" s="37">
        <v>363</v>
      </c>
      <c r="X93" s="71">
        <v>1059626</v>
      </c>
      <c r="Y93" s="37" t="s">
        <v>448</v>
      </c>
      <c r="Z93" s="37" t="s">
        <v>449</v>
      </c>
      <c r="AA93" s="37" t="s">
        <v>657</v>
      </c>
      <c r="AB93" s="37" t="s">
        <v>658</v>
      </c>
      <c r="AC93" s="37" t="s">
        <v>452</v>
      </c>
      <c r="AD93" s="37" t="s">
        <v>659</v>
      </c>
      <c r="AE93" s="72">
        <v>0</v>
      </c>
      <c r="AF93" s="37" t="s">
        <v>454</v>
      </c>
      <c r="AG93" s="37" t="s">
        <v>455</v>
      </c>
      <c r="AH93" s="70">
        <v>46049</v>
      </c>
      <c r="AI93" s="72">
        <v>0</v>
      </c>
      <c r="AJ93" s="72">
        <v>0</v>
      </c>
      <c r="AK93" s="72">
        <v>0</v>
      </c>
      <c r="AL93" s="72"/>
      <c r="AM93" s="72"/>
      <c r="AN93" s="37" t="s">
        <v>456</v>
      </c>
      <c r="AO93" s="37" t="s">
        <v>660</v>
      </c>
      <c r="AP93" s="76">
        <v>0</v>
      </c>
      <c r="AQ93" s="76">
        <v>0</v>
      </c>
      <c r="AR93" s="76"/>
      <c r="AS93" s="76"/>
      <c r="AT93" s="76"/>
      <c r="AU93" s="76"/>
      <c r="AV93" s="76"/>
      <c r="AW93" s="76"/>
      <c r="BF93" s="77"/>
    </row>
    <row r="94" spans="1:58" s="4" customFormat="1" ht="199.9" customHeight="1">
      <c r="A94" s="37" t="s">
        <v>570</v>
      </c>
      <c r="B94" s="37" t="s">
        <v>571</v>
      </c>
      <c r="C94" s="37" t="s">
        <v>260</v>
      </c>
      <c r="D94" s="37" t="s">
        <v>672</v>
      </c>
      <c r="E94" s="37" t="s">
        <v>651</v>
      </c>
      <c r="F94" s="68" t="s">
        <v>652</v>
      </c>
      <c r="G94" s="37" t="s">
        <v>653</v>
      </c>
      <c r="H94" s="37" t="s">
        <v>673</v>
      </c>
      <c r="I94" s="37" t="s">
        <v>674</v>
      </c>
      <c r="J94" s="38">
        <v>0.1</v>
      </c>
      <c r="K94" s="37" t="s">
        <v>677</v>
      </c>
      <c r="L94" s="37" t="s">
        <v>446</v>
      </c>
      <c r="M94" s="37" t="s">
        <v>676</v>
      </c>
      <c r="N94" s="37">
        <v>1</v>
      </c>
      <c r="O94" s="37">
        <v>0</v>
      </c>
      <c r="P94" s="109">
        <v>0</v>
      </c>
      <c r="Q94" s="51"/>
      <c r="R94" s="51"/>
      <c r="S94" s="2">
        <f t="shared" si="11"/>
        <v>0</v>
      </c>
      <c r="T94" s="59">
        <f t="shared" si="12"/>
        <v>0</v>
      </c>
      <c r="U94" s="70">
        <v>46024</v>
      </c>
      <c r="V94" s="70">
        <v>46387</v>
      </c>
      <c r="W94" s="37">
        <v>363</v>
      </c>
      <c r="X94" s="71">
        <v>1059626</v>
      </c>
      <c r="Y94" s="37" t="s">
        <v>448</v>
      </c>
      <c r="Z94" s="37" t="s">
        <v>449</v>
      </c>
      <c r="AA94" s="37" t="s">
        <v>657</v>
      </c>
      <c r="AB94" s="37" t="s">
        <v>658</v>
      </c>
      <c r="AC94" s="37" t="s">
        <v>452</v>
      </c>
      <c r="AD94" s="37" t="s">
        <v>659</v>
      </c>
      <c r="AE94" s="72">
        <v>0</v>
      </c>
      <c r="AF94" s="37" t="s">
        <v>454</v>
      </c>
      <c r="AG94" s="37" t="s">
        <v>455</v>
      </c>
      <c r="AH94" s="70">
        <v>46049</v>
      </c>
      <c r="AI94" s="72">
        <v>0</v>
      </c>
      <c r="AJ94" s="72">
        <v>0</v>
      </c>
      <c r="AK94" s="72">
        <v>0</v>
      </c>
      <c r="AL94" s="72"/>
      <c r="AM94" s="72"/>
      <c r="AN94" s="37" t="s">
        <v>456</v>
      </c>
      <c r="AO94" s="37" t="s">
        <v>660</v>
      </c>
      <c r="AP94" s="76">
        <v>0</v>
      </c>
      <c r="AQ94" s="76">
        <v>0</v>
      </c>
      <c r="AR94" s="76"/>
      <c r="AS94" s="76"/>
      <c r="AT94" s="76"/>
      <c r="AU94" s="76"/>
      <c r="AV94" s="76"/>
      <c r="AW94" s="76"/>
      <c r="BF94" s="77"/>
    </row>
    <row r="95" spans="1:58" ht="57" customHeight="1">
      <c r="E95" s="127" t="s">
        <v>678</v>
      </c>
      <c r="F95" s="128"/>
      <c r="G95" s="128"/>
      <c r="H95" s="128"/>
      <c r="I95" s="128"/>
      <c r="J95" s="128"/>
      <c r="K95" s="128"/>
      <c r="L95" s="128"/>
      <c r="M95" s="128"/>
      <c r="N95" s="128"/>
      <c r="O95" s="128"/>
      <c r="P95" s="128"/>
      <c r="Q95" s="128"/>
      <c r="R95" s="128"/>
      <c r="S95" s="128"/>
      <c r="T95" s="101">
        <f>AVERAGE(T85:T94)</f>
        <v>0.1</v>
      </c>
      <c r="AI95" s="78">
        <v>750000000</v>
      </c>
      <c r="AJ95" s="78">
        <v>750000000</v>
      </c>
      <c r="AK95" s="78">
        <v>750000000</v>
      </c>
      <c r="AP95" s="83">
        <f>SUM(AP85:AP94)</f>
        <v>0</v>
      </c>
      <c r="AQ95" s="91">
        <f>AP95/AJ95</f>
        <v>0</v>
      </c>
      <c r="AR95" s="83">
        <f>SUM(AR85:AR94)</f>
        <v>0</v>
      </c>
      <c r="AS95" s="91">
        <f>AR95/AJ95</f>
        <v>0</v>
      </c>
      <c r="AT95" s="111">
        <v>0</v>
      </c>
      <c r="AU95" s="91">
        <f>AT95/AK95</f>
        <v>0</v>
      </c>
      <c r="AV95" s="111">
        <v>0</v>
      </c>
      <c r="AW95" s="91">
        <f>AV95/AK95</f>
        <v>0</v>
      </c>
    </row>
    <row r="96" spans="1:58">
      <c r="AJ96" s="92">
        <f>SUM(AJ9:AJ95)</f>
        <v>18441575042</v>
      </c>
      <c r="AK96" s="92"/>
      <c r="AL96" s="92"/>
      <c r="AM96" s="92"/>
      <c r="AN96" s="92"/>
      <c r="AO96" s="92"/>
      <c r="AP96" s="92">
        <f t="shared" ref="AP96" si="16">SUM(AP9:AP95)</f>
        <v>687855000</v>
      </c>
    </row>
    <row r="97" spans="15:49">
      <c r="O97" s="119" t="s">
        <v>679</v>
      </c>
      <c r="P97" s="119"/>
      <c r="Q97" s="119"/>
      <c r="R97" s="119"/>
      <c r="S97" s="119"/>
      <c r="T97" s="93">
        <f>(T20+T46+T55+T58+T69+T79+T84+T95)/8</f>
        <v>0.29917222983379899</v>
      </c>
      <c r="AJ97" s="94">
        <v>9220787521</v>
      </c>
      <c r="AP97" s="94">
        <v>345927500</v>
      </c>
      <c r="AQ97" s="95">
        <f>AP97/AJ97</f>
        <v>3.7516047215290775E-2</v>
      </c>
      <c r="AR97" s="92">
        <f>SUM(AR9:AR95)</f>
        <v>1535845824</v>
      </c>
      <c r="AS97" s="95">
        <f>AR97/AJ98</f>
        <v>0.16656341125984828</v>
      </c>
    </row>
    <row r="98" spans="15:49">
      <c r="AJ98" s="92">
        <f>AJ96-AJ97</f>
        <v>9220787521</v>
      </c>
      <c r="AK98" s="92"/>
      <c r="AL98" s="92"/>
      <c r="AM98" s="92"/>
      <c r="AN98" s="92"/>
      <c r="AO98" s="92"/>
      <c r="AP98" s="92">
        <f t="shared" ref="AP98" si="17">AP96-AP97</f>
        <v>341927500</v>
      </c>
    </row>
    <row r="99" spans="15:49">
      <c r="AK99" s="78">
        <f>AK20+AK46+AK55+AK58+AK69+AK79+AK84+AK95</f>
        <v>9220787521</v>
      </c>
      <c r="AP99" s="119" t="s">
        <v>680</v>
      </c>
      <c r="AQ99" s="119"/>
      <c r="AR99" s="119"/>
      <c r="AS99" s="119"/>
      <c r="AT99" s="113">
        <f>SUM(AT20:AT98)</f>
        <v>998397074</v>
      </c>
      <c r="AU99" s="95">
        <f>AT99/AK99</f>
        <v>0.10827676830489671</v>
      </c>
      <c r="AV99" s="113">
        <f>SUM(AV20:AV98)</f>
        <v>1535845824</v>
      </c>
      <c r="AW99" s="95">
        <f>AV99/AK99</f>
        <v>0.16656341125984828</v>
      </c>
    </row>
  </sheetData>
  <autoFilter ref="A8:AX94" xr:uid="{00000000-0001-0000-0300-000000000000}"/>
  <mergeCells count="20">
    <mergeCell ref="O97:S97"/>
    <mergeCell ref="E79:S79"/>
    <mergeCell ref="E84:S84"/>
    <mergeCell ref="E95:S95"/>
    <mergeCell ref="AP99:AS99"/>
    <mergeCell ref="AI6:AX7"/>
    <mergeCell ref="A6:AB7"/>
    <mergeCell ref="A5:B5"/>
    <mergeCell ref="A1:B4"/>
    <mergeCell ref="AC6:AH7"/>
    <mergeCell ref="C1:AW1"/>
    <mergeCell ref="C2:AW2"/>
    <mergeCell ref="C3:AW3"/>
    <mergeCell ref="C4:AW4"/>
    <mergeCell ref="C5:AX5"/>
    <mergeCell ref="E20:S20"/>
    <mergeCell ref="E46:S46"/>
    <mergeCell ref="E55:S55"/>
    <mergeCell ref="E58:S58"/>
    <mergeCell ref="E69:S69"/>
  </mergeCells>
  <dataValidations count="1">
    <dataValidation type="list" allowBlank="1" showInputMessage="1" showErrorMessage="1" sqref="L9:L19 L21:L45 L47:L54 L56:L57 L59:L68 L70:L78 L80:L83 L85:L94" xr:uid="{1E06181F-AC54-4555-A651-B159B4F77DED}">
      <formula1>#REF!</formula1>
    </dataValidation>
  </dataValidations>
  <hyperlinks>
    <hyperlink ref="BF45" r:id="rId1" xr:uid="{709D4313-4DCE-4DD4-9D74-08B0A24C598A}"/>
    <hyperlink ref="BF9" r:id="rId2" xr:uid="{0CF676BD-05FE-45F0-BDF8-46EA60263258}"/>
    <hyperlink ref="BF78" r:id="rId3" xr:uid="{8845F888-F3AA-4186-9C18-526FE2DD3A67}"/>
    <hyperlink ref="BF53" r:id="rId4" xr:uid="{73F9682C-2830-446E-AAC9-A454FB16E4E8}"/>
    <hyperlink ref="BF65" r:id="rId5" xr:uid="{50056E18-A659-42E4-893F-FCCD3C8D8B43}"/>
    <hyperlink ref="BF55" r:id="rId6" xr:uid="{4E73F410-D667-421B-A877-D8CF3D2675BA}"/>
    <hyperlink ref="BF74" r:id="rId7" xr:uid="{B613B5C1-ED2F-459A-AC8F-F8C4FB22698F}"/>
    <hyperlink ref="BF44" r:id="rId8" xr:uid="{976A96B7-3800-4E50-A541-EA3F82CD945B}"/>
  </hyperlinks>
  <pageMargins left="0.7" right="0.7" top="0.75" bottom="0.75" header="0.3" footer="0.3"/>
  <pageSetup paperSize="9" orientation="portrait" r:id="rId9"/>
  <drawing r:id="rId10"/>
  <legacyDrawing r:id="rId1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G27"/>
  <sheetViews>
    <sheetView zoomScale="90" zoomScaleNormal="90" workbookViewId="0">
      <selection activeCell="A7" sqref="A7"/>
    </sheetView>
  </sheetViews>
  <sheetFormatPr defaultColWidth="10.85546875" defaultRowHeight="15"/>
  <cols>
    <col min="1" max="1" width="20.7109375" customWidth="1"/>
    <col min="2" max="2" width="25" customWidth="1"/>
    <col min="3" max="3" width="19.7109375" customWidth="1"/>
    <col min="4" max="4" width="20.28515625" customWidth="1"/>
    <col min="5" max="6" width="22.85546875" customWidth="1"/>
    <col min="7" max="7" width="25.140625" customWidth="1"/>
  </cols>
  <sheetData>
    <row r="2" spans="1:7">
      <c r="A2" s="198" t="s">
        <v>681</v>
      </c>
      <c r="B2" s="199"/>
      <c r="C2" s="199"/>
      <c r="D2" s="199"/>
      <c r="E2" s="199"/>
      <c r="F2" s="199"/>
      <c r="G2" s="200"/>
    </row>
    <row r="3" spans="1:7" s="6" customFormat="1">
      <c r="A3" s="27" t="s">
        <v>682</v>
      </c>
      <c r="B3" s="201" t="s">
        <v>683</v>
      </c>
      <c r="C3" s="201"/>
      <c r="D3" s="201"/>
      <c r="E3" s="201"/>
      <c r="F3" s="201"/>
      <c r="G3" s="29" t="s">
        <v>684</v>
      </c>
    </row>
    <row r="4" spans="1:7" ht="12.75" customHeight="1">
      <c r="A4" s="30">
        <v>45489</v>
      </c>
      <c r="B4" s="202" t="s">
        <v>685</v>
      </c>
      <c r="C4" s="202"/>
      <c r="D4" s="202"/>
      <c r="E4" s="202"/>
      <c r="F4" s="202"/>
      <c r="G4" s="31" t="s">
        <v>686</v>
      </c>
    </row>
    <row r="5" spans="1:7" ht="12.75" customHeight="1">
      <c r="A5" s="32"/>
      <c r="B5" s="202"/>
      <c r="C5" s="202"/>
      <c r="D5" s="202"/>
      <c r="E5" s="202"/>
      <c r="F5" s="202"/>
      <c r="G5" s="31"/>
    </row>
    <row r="6" spans="1:7">
      <c r="A6" s="32"/>
      <c r="B6" s="197"/>
      <c r="C6" s="197"/>
      <c r="D6" s="197"/>
      <c r="E6" s="197"/>
      <c r="F6" s="197"/>
      <c r="G6" s="34"/>
    </row>
    <row r="7" spans="1:7">
      <c r="A7" s="32" t="s">
        <v>687</v>
      </c>
      <c r="B7" s="197"/>
      <c r="C7" s="197"/>
      <c r="D7" s="197"/>
      <c r="E7" s="197"/>
      <c r="F7" s="197"/>
      <c r="G7" s="34"/>
    </row>
    <row r="8" spans="1:7">
      <c r="A8" s="32"/>
      <c r="B8" s="33"/>
      <c r="C8" s="33"/>
      <c r="D8" s="33"/>
      <c r="E8" s="33"/>
      <c r="F8" s="33"/>
      <c r="G8" s="34"/>
    </row>
    <row r="9" spans="1:7">
      <c r="A9" s="203" t="s">
        <v>688</v>
      </c>
      <c r="B9" s="204"/>
      <c r="C9" s="204"/>
      <c r="D9" s="204"/>
      <c r="E9" s="204"/>
      <c r="F9" s="204"/>
      <c r="G9" s="205"/>
    </row>
    <row r="10" spans="1:7" s="6" customFormat="1">
      <c r="A10" s="28"/>
      <c r="B10" s="201" t="s">
        <v>689</v>
      </c>
      <c r="C10" s="201"/>
      <c r="D10" s="201" t="s">
        <v>690</v>
      </c>
      <c r="E10" s="201"/>
      <c r="F10" s="28" t="s">
        <v>682</v>
      </c>
      <c r="G10" s="28" t="s">
        <v>691</v>
      </c>
    </row>
    <row r="11" spans="1:7">
      <c r="A11" s="35" t="s">
        <v>692</v>
      </c>
      <c r="B11" s="202" t="s">
        <v>693</v>
      </c>
      <c r="C11" s="202"/>
      <c r="D11" s="206" t="s">
        <v>694</v>
      </c>
      <c r="E11" s="206"/>
      <c r="F11" s="32" t="s">
        <v>695</v>
      </c>
      <c r="G11" s="34"/>
    </row>
    <row r="12" spans="1:7">
      <c r="A12" s="35" t="s">
        <v>696</v>
      </c>
      <c r="B12" s="206" t="s">
        <v>697</v>
      </c>
      <c r="C12" s="206"/>
      <c r="D12" s="206" t="s">
        <v>698</v>
      </c>
      <c r="E12" s="206"/>
      <c r="F12" s="32" t="s">
        <v>695</v>
      </c>
      <c r="G12" s="34"/>
    </row>
    <row r="13" spans="1:7">
      <c r="A13" s="35" t="s">
        <v>699</v>
      </c>
      <c r="B13" s="206" t="s">
        <v>697</v>
      </c>
      <c r="C13" s="206"/>
      <c r="D13" s="206" t="s">
        <v>698</v>
      </c>
      <c r="E13" s="206"/>
      <c r="F13" s="32" t="s">
        <v>695</v>
      </c>
      <c r="G13" s="34"/>
    </row>
    <row r="14" spans="1:7" ht="45" customHeight="1"/>
    <row r="15" spans="1:7" ht="45" customHeight="1"/>
    <row r="16" spans="1:7" ht="45" customHeight="1"/>
    <row r="17" ht="45" customHeight="1"/>
    <row r="18" ht="45" customHeight="1"/>
    <row r="19" ht="45" customHeight="1"/>
    <row r="20" ht="45" customHeight="1"/>
    <row r="21" ht="45" customHeight="1"/>
    <row r="22" ht="45" customHeight="1"/>
    <row r="23" ht="45" customHeight="1"/>
    <row r="24" ht="45" customHeight="1"/>
    <row r="25" ht="45" customHeight="1"/>
    <row r="26" ht="45" customHeight="1"/>
    <row r="27" ht="45" customHeight="1"/>
  </sheetData>
  <mergeCells count="15">
    <mergeCell ref="A9:G9"/>
    <mergeCell ref="B13:C13"/>
    <mergeCell ref="D13:E13"/>
    <mergeCell ref="B10:C10"/>
    <mergeCell ref="D10:E10"/>
    <mergeCell ref="B11:C11"/>
    <mergeCell ref="D11:E11"/>
    <mergeCell ref="B12:C12"/>
    <mergeCell ref="D12:E12"/>
    <mergeCell ref="B7:F7"/>
    <mergeCell ref="A2:G2"/>
    <mergeCell ref="B3:F3"/>
    <mergeCell ref="B4:F4"/>
    <mergeCell ref="B5:F5"/>
    <mergeCell ref="B6:F6"/>
  </mergeCells>
  <phoneticPr fontId="15"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5"/>
  <sheetViews>
    <sheetView workbookViewId="0">
      <selection activeCell="B1" sqref="B1:B1048576"/>
    </sheetView>
  </sheetViews>
  <sheetFormatPr defaultColWidth="10.85546875" defaultRowHeight="15"/>
  <cols>
    <col min="1" max="1" width="55.28515625" customWidth="1"/>
    <col min="5" max="5" width="20.140625" customWidth="1"/>
    <col min="6" max="6" width="34.7109375" customWidth="1"/>
  </cols>
  <sheetData>
    <row r="1" spans="1:6" ht="52.5" customHeight="1">
      <c r="A1" s="25" t="s">
        <v>700</v>
      </c>
      <c r="E1" s="7" t="s">
        <v>701</v>
      </c>
      <c r="F1" s="7" t="s">
        <v>702</v>
      </c>
    </row>
    <row r="2" spans="1:6" ht="25.5" customHeight="1">
      <c r="A2" s="24" t="s">
        <v>703</v>
      </c>
      <c r="E2" s="8">
        <v>0</v>
      </c>
      <c r="F2" s="9" t="s">
        <v>704</v>
      </c>
    </row>
    <row r="3" spans="1:6" ht="45" customHeight="1">
      <c r="A3" s="24" t="s">
        <v>705</v>
      </c>
      <c r="E3" s="8">
        <v>1</v>
      </c>
      <c r="F3" s="9" t="s">
        <v>706</v>
      </c>
    </row>
    <row r="4" spans="1:6" ht="45" customHeight="1">
      <c r="A4" s="24" t="s">
        <v>707</v>
      </c>
      <c r="E4" s="8">
        <v>2</v>
      </c>
      <c r="F4" s="9" t="s">
        <v>708</v>
      </c>
    </row>
    <row r="5" spans="1:6" ht="45" customHeight="1">
      <c r="A5" s="24" t="s">
        <v>709</v>
      </c>
      <c r="E5" s="8">
        <v>3</v>
      </c>
      <c r="F5" s="9" t="s">
        <v>710</v>
      </c>
    </row>
    <row r="6" spans="1:6" ht="45" customHeight="1">
      <c r="A6" s="24" t="s">
        <v>711</v>
      </c>
      <c r="E6" s="8">
        <v>4</v>
      </c>
      <c r="F6" s="9" t="s">
        <v>712</v>
      </c>
    </row>
    <row r="7" spans="1:6" ht="45" customHeight="1">
      <c r="A7" s="24" t="s">
        <v>713</v>
      </c>
      <c r="E7" s="8">
        <v>5</v>
      </c>
      <c r="F7" s="9" t="s">
        <v>714</v>
      </c>
    </row>
    <row r="8" spans="1:6" ht="45" customHeight="1">
      <c r="A8" s="24" t="s">
        <v>715</v>
      </c>
    </row>
    <row r="9" spans="1:6" ht="45" customHeight="1">
      <c r="A9" s="24" t="s">
        <v>716</v>
      </c>
    </row>
    <row r="10" spans="1:6" ht="45" customHeight="1">
      <c r="A10" s="24" t="s">
        <v>717</v>
      </c>
    </row>
    <row r="11" spans="1:6" ht="45" customHeight="1">
      <c r="A11" s="24" t="s">
        <v>718</v>
      </c>
    </row>
    <row r="12" spans="1:6" ht="45" customHeight="1">
      <c r="A12" s="24" t="s">
        <v>719</v>
      </c>
    </row>
    <row r="13" spans="1:6" ht="45" customHeight="1">
      <c r="A13" s="24" t="s">
        <v>720</v>
      </c>
    </row>
    <row r="14" spans="1:6" ht="45" customHeight="1">
      <c r="A14" s="24" t="s">
        <v>721</v>
      </c>
    </row>
    <row r="15" spans="1:6" ht="45" customHeight="1">
      <c r="A15" s="24" t="s">
        <v>722</v>
      </c>
    </row>
    <row r="16" spans="1:6" ht="45" customHeight="1">
      <c r="A16" s="24" t="s">
        <v>723</v>
      </c>
    </row>
    <row r="17" spans="1:1" ht="45" customHeight="1">
      <c r="A17" s="24" t="s">
        <v>724</v>
      </c>
    </row>
    <row r="18" spans="1:1" ht="45" customHeight="1">
      <c r="A18" s="24" t="s">
        <v>725</v>
      </c>
    </row>
    <row r="19" spans="1:1" ht="45" customHeight="1">
      <c r="A19" s="24" t="s">
        <v>726</v>
      </c>
    </row>
    <row r="20" spans="1:1" ht="45" customHeight="1">
      <c r="A20" s="24" t="s">
        <v>454</v>
      </c>
    </row>
    <row r="21" spans="1:1" ht="45" customHeight="1">
      <c r="A21" s="24" t="s">
        <v>727</v>
      </c>
    </row>
    <row r="22" spans="1:1" ht="45" customHeight="1"/>
    <row r="23" spans="1:1" ht="45" customHeight="1"/>
    <row r="24" spans="1:1" ht="45" customHeight="1"/>
    <row r="25" spans="1:1" ht="45" customHeight="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mathias David</dc:creator>
  <cp:keywords/>
  <dc:description/>
  <cp:lastModifiedBy>Plan De Desarrollo</cp:lastModifiedBy>
  <cp:revision/>
  <dcterms:created xsi:type="dcterms:W3CDTF">2024-07-04T17:50:33Z</dcterms:created>
  <dcterms:modified xsi:type="dcterms:W3CDTF">2026-08-18T19:27:24Z</dcterms:modified>
  <cp:category/>
  <cp:contentStatus/>
</cp:coreProperties>
</file>