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PLANEACION 2026\PLANES DE ACCION 2026\CORVIVIENDA 2026\JUNIO\"/>
    </mc:Choice>
  </mc:AlternateContent>
  <xr:revisionPtr revIDLastSave="0" documentId="13_ncr:1_{484A2C6A-6A4D-4997-891F-596D893B590D}" xr6:coauthVersionLast="47" xr6:coauthVersionMax="47" xr10:uidLastSave="{00000000-0000-0000-0000-000000000000}"/>
  <bookViews>
    <workbookView xWindow="-120" yWindow="-120" windowWidth="20730" windowHeight="11040" activeTab="4" xr2:uid="{00000000-000D-0000-FFFF-FFFF00000000}"/>
  </bookViews>
  <sheets>
    <sheet name="Hoja1" sheetId="10" r:id="rId1"/>
    <sheet name="INSTRUCTIVO" sheetId="2" r:id="rId2"/>
    <sheet name="1. ESTRATÉGICO" sheetId="1" r:id="rId3"/>
    <sheet name="2. GESTIÓN-MIPG " sheetId="8" r:id="rId4"/>
    <sheet name="3. INVERSIÓN " sheetId="9" r:id="rId5"/>
    <sheet name="CONTROL DE CAMBIOS " sheetId="3" r:id="rId6"/>
    <sheet name="ANEXO1" sheetId="4" r:id="rId7"/>
  </sheets>
  <externalReferences>
    <externalReference r:id="rId8"/>
    <externalReference r:id="rId9"/>
  </externalReferences>
  <definedNames>
    <definedName name="_xlnm._FilterDatabase" localSheetId="2" hidden="1">'1. ESTRATÉGICO'!$A$1:$AF$7</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42" i="9" l="1"/>
  <c r="S42" i="9"/>
  <c r="T29" i="9"/>
  <c r="S30" i="9"/>
  <c r="S29" i="9"/>
  <c r="S28" i="9"/>
  <c r="S27" i="9"/>
  <c r="S26" i="9"/>
  <c r="S25" i="9"/>
  <c r="S22" i="9"/>
  <c r="S20" i="9"/>
  <c r="S19" i="9"/>
  <c r="T15" i="9"/>
  <c r="S14" i="9"/>
  <c r="T14" i="9"/>
  <c r="S13" i="9"/>
  <c r="T13" i="9"/>
  <c r="T11" i="9"/>
  <c r="T9" i="9"/>
  <c r="S17" i="9"/>
  <c r="S16" i="9"/>
  <c r="S15" i="9"/>
  <c r="S11" i="9"/>
  <c r="S9" i="9"/>
  <c r="AK53" i="9" l="1"/>
  <c r="AT47" i="9"/>
  <c r="AR47" i="9"/>
  <c r="AK47" i="9"/>
  <c r="AT41" i="9"/>
  <c r="AR41" i="9"/>
  <c r="AK41" i="9"/>
  <c r="AT31" i="9"/>
  <c r="AR31" i="9"/>
  <c r="AK31" i="9"/>
  <c r="AK24" i="9"/>
  <c r="AT24" i="9"/>
  <c r="AU24" i="9" s="1"/>
  <c r="AR24" i="9"/>
  <c r="AS24" i="9" s="1"/>
  <c r="AT18" i="9"/>
  <c r="AR18" i="9"/>
  <c r="AK18" i="9"/>
  <c r="AS18" i="9" l="1"/>
  <c r="AU18" i="9"/>
  <c r="AK54" i="9"/>
  <c r="AS31" i="9"/>
  <c r="AU31" i="9"/>
  <c r="AS41" i="9"/>
  <c r="AU41" i="9"/>
  <c r="AR54" i="9"/>
  <c r="AS54" i="9" s="1"/>
  <c r="AS47" i="9"/>
  <c r="AT54" i="9"/>
  <c r="AU54" i="9" s="1"/>
  <c r="AU47" i="9"/>
  <c r="AJ31" i="9"/>
  <c r="C34" i="10" l="1"/>
  <c r="C33" i="10"/>
  <c r="C32" i="10"/>
  <c r="C31" i="10"/>
  <c r="C30" i="10"/>
  <c r="F9" i="10" l="1"/>
  <c r="E9" i="10"/>
  <c r="F8" i="10"/>
  <c r="E8" i="10"/>
  <c r="T53" i="9" l="1"/>
  <c r="D64" i="10" s="1"/>
  <c r="T47" i="9"/>
  <c r="D63" i="10" s="1"/>
  <c r="AP53" i="9"/>
  <c r="AN53" i="9"/>
  <c r="AJ53" i="9"/>
  <c r="AI53" i="9"/>
  <c r="AP47" i="9"/>
  <c r="F63" i="10" s="1"/>
  <c r="AN47" i="9"/>
  <c r="E63" i="10" s="1"/>
  <c r="AJ47" i="9"/>
  <c r="C63" i="10" s="1"/>
  <c r="AI47" i="9"/>
  <c r="B63" i="10" s="1"/>
  <c r="AP41" i="9"/>
  <c r="AN41" i="9"/>
  <c r="AJ41" i="9"/>
  <c r="C62" i="10" s="1"/>
  <c r="AI41" i="9"/>
  <c r="B62" i="10" s="1"/>
  <c r="S40" i="9"/>
  <c r="S39" i="9"/>
  <c r="S38" i="9"/>
  <c r="S37" i="9"/>
  <c r="S36" i="9"/>
  <c r="S35" i="9"/>
  <c r="S34" i="9"/>
  <c r="T34" i="9" s="1"/>
  <c r="S33" i="9"/>
  <c r="T33" i="9" s="1"/>
  <c r="S32" i="9"/>
  <c r="T32" i="9" s="1"/>
  <c r="AP31" i="9"/>
  <c r="AN31" i="9"/>
  <c r="C61" i="10"/>
  <c r="AI31" i="9"/>
  <c r="B61" i="10" s="1"/>
  <c r="AP24" i="9"/>
  <c r="AN24" i="9"/>
  <c r="AJ18" i="9"/>
  <c r="AI18" i="9"/>
  <c r="B59" i="10" s="1"/>
  <c r="AJ24" i="9"/>
  <c r="C60" i="10" s="1"/>
  <c r="AI24" i="9"/>
  <c r="B60" i="10" s="1"/>
  <c r="AP18" i="9"/>
  <c r="F59" i="10" s="1"/>
  <c r="AN18" i="9"/>
  <c r="E59" i="10" s="1"/>
  <c r="X48" i="9"/>
  <c r="W48" i="9"/>
  <c r="S48" i="9"/>
  <c r="X42" i="9"/>
  <c r="W42" i="9"/>
  <c r="W37" i="9"/>
  <c r="W36" i="9"/>
  <c r="W35" i="9"/>
  <c r="W34" i="9"/>
  <c r="W33" i="9"/>
  <c r="W32" i="9"/>
  <c r="W30" i="9"/>
  <c r="T30" i="9"/>
  <c r="W28" i="9"/>
  <c r="T28" i="9"/>
  <c r="W27" i="9"/>
  <c r="W26" i="9"/>
  <c r="T26" i="9"/>
  <c r="X25" i="9"/>
  <c r="W25" i="9"/>
  <c r="T25" i="9"/>
  <c r="W22" i="9"/>
  <c r="W21" i="9"/>
  <c r="W20" i="9"/>
  <c r="T20" i="9"/>
  <c r="X19" i="9"/>
  <c r="W19" i="9"/>
  <c r="T19" i="9"/>
  <c r="W17" i="9"/>
  <c r="T17" i="9"/>
  <c r="W16" i="9"/>
  <c r="T16" i="9"/>
  <c r="W13" i="9"/>
  <c r="W11" i="9"/>
  <c r="X9" i="9"/>
  <c r="W9" i="9"/>
  <c r="AJ54" i="9" l="1"/>
  <c r="F60" i="10"/>
  <c r="AQ24" i="9"/>
  <c r="F5" i="10" s="1"/>
  <c r="F61" i="10"/>
  <c r="AQ31" i="9"/>
  <c r="F6" i="10" s="1"/>
  <c r="E62" i="10"/>
  <c r="AO41" i="9"/>
  <c r="E7" i="10" s="1"/>
  <c r="T41" i="9"/>
  <c r="D62" i="10" s="1"/>
  <c r="F62" i="10"/>
  <c r="AQ41" i="9"/>
  <c r="F7" i="10" s="1"/>
  <c r="T24" i="9"/>
  <c r="D60" i="10" s="1"/>
  <c r="T31" i="9"/>
  <c r="D61" i="10" s="1"/>
  <c r="E60" i="10"/>
  <c r="AO24" i="9"/>
  <c r="E5" i="10" s="1"/>
  <c r="E61" i="10"/>
  <c r="AO31" i="9"/>
  <c r="E6" i="10" s="1"/>
  <c r="C59" i="10"/>
  <c r="AQ18" i="9"/>
  <c r="F4" i="10" s="1"/>
  <c r="AO18" i="9"/>
  <c r="E4" i="10" s="1"/>
  <c r="B64" i="10"/>
  <c r="B65" i="10" s="1"/>
  <c r="AI54" i="9"/>
  <c r="C64" i="10"/>
  <c r="E64" i="10"/>
  <c r="AN54" i="9"/>
  <c r="B85" i="10" s="1"/>
  <c r="F64" i="10"/>
  <c r="AP54" i="9"/>
  <c r="B86" i="10" s="1"/>
  <c r="T18" i="9"/>
  <c r="D59" i="10" s="1"/>
  <c r="D65" i="10" l="1"/>
  <c r="F65" i="10"/>
  <c r="C65" i="10"/>
  <c r="E23" i="10"/>
  <c r="AO54" i="9"/>
  <c r="F23" i="10"/>
  <c r="AQ54" i="9"/>
  <c r="E65" i="10"/>
  <c r="T54" i="9"/>
  <c r="D23" i="10"/>
  <c r="B84" i="10"/>
  <c r="C23" i="10"/>
  <c r="B83" i="10"/>
  <c r="V19" i="1"/>
  <c r="AE19" i="1" s="1"/>
  <c r="V17" i="1"/>
  <c r="AE17" i="1" s="1"/>
  <c r="V15" i="1"/>
  <c r="AE15" i="1" s="1"/>
  <c r="V14" i="1"/>
  <c r="AE14" i="1" s="1"/>
  <c r="V12" i="1"/>
  <c r="AE12" i="1" s="1"/>
  <c r="V10" i="1"/>
  <c r="V8" i="1"/>
  <c r="G23" i="10" l="1"/>
  <c r="B48" i="10"/>
  <c r="B33" i="10"/>
  <c r="C86" i="10"/>
  <c r="B31" i="10"/>
  <c r="B46" i="10"/>
  <c r="B47" i="10"/>
  <c r="B32" i="10"/>
  <c r="C85" i="10"/>
  <c r="AC10" i="1"/>
  <c r="AE10" i="1"/>
  <c r="X8" i="1"/>
  <c r="AC8" i="1"/>
  <c r="AE8" i="1"/>
  <c r="AC12" i="1"/>
  <c r="AC14" i="1"/>
  <c r="AC15" i="1"/>
  <c r="AC17" i="1"/>
  <c r="AC19" i="1"/>
  <c r="X19" i="1" l="1"/>
  <c r="AE20" i="1"/>
  <c r="C9" i="10" s="1"/>
  <c r="X17" i="1"/>
  <c r="AE18" i="1"/>
  <c r="C8" i="10" s="1"/>
  <c r="AD15" i="1"/>
  <c r="X14" i="1"/>
  <c r="X12" i="1"/>
  <c r="AE13" i="1"/>
  <c r="C6" i="10" s="1"/>
  <c r="X10" i="1"/>
  <c r="AE11" i="1"/>
  <c r="C5" i="10" s="1"/>
  <c r="AF19" i="1" l="1"/>
  <c r="AD19" i="1"/>
  <c r="AF10" i="1"/>
  <c r="AD10" i="1"/>
  <c r="AE16" i="1"/>
  <c r="C7" i="10" s="1"/>
  <c r="AF20" i="1"/>
  <c r="D9" i="10" s="1"/>
  <c r="AF17" i="1"/>
  <c r="AF18" i="1" s="1"/>
  <c r="D8" i="10" s="1"/>
  <c r="AD17" i="1"/>
  <c r="AF14" i="1"/>
  <c r="AF16" i="1" s="1"/>
  <c r="D7" i="10" s="1"/>
  <c r="AD14" i="1"/>
  <c r="AF12" i="1"/>
  <c r="AF13" i="1" s="1"/>
  <c r="D6" i="10" s="1"/>
  <c r="AD12" i="1"/>
  <c r="AF11" i="1"/>
  <c r="D5" i="10" s="1"/>
  <c r="AE9" i="1"/>
  <c r="AE21" i="1" l="1"/>
  <c r="C4" i="10"/>
  <c r="AF8" i="1"/>
  <c r="AF9" i="1" s="1"/>
  <c r="AD8" i="1"/>
  <c r="B30" i="10" l="1"/>
  <c r="B44" i="10"/>
  <c r="AF21" i="1"/>
  <c r="D4" i="10"/>
  <c r="AD20" i="1"/>
  <c r="AD18" i="1"/>
  <c r="B34" i="10" l="1"/>
  <c r="B45" i="10"/>
  <c r="AC20" i="1"/>
  <c r="AC18" i="1"/>
  <c r="AC16" i="1"/>
  <c r="AD16" i="1"/>
  <c r="AC13" i="1"/>
  <c r="AC9" i="1"/>
  <c r="AD9" i="1"/>
  <c r="AD13" i="1" l="1"/>
  <c r="AD11" i="1"/>
  <c r="AC11" i="1"/>
  <c r="AC21" i="1" s="1"/>
  <c r="AD2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100-000001000000}">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 xml:space="preserve">PRODUCTO TANGIBLE DE LA ACTIVIDAD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M7" authorId="0" shapeId="0" xr:uid="{00000000-0006-0000-0200-000001000000}">
      <text>
        <r>
          <rPr>
            <b/>
            <sz val="9"/>
            <color rgb="FF000000"/>
            <rFont val="Tahoma"/>
            <family val="2"/>
          </rPr>
          <t xml:space="preserve">USUARIO:
</t>
        </r>
        <r>
          <rPr>
            <b/>
            <sz val="9"/>
            <color rgb="FF000000"/>
            <rFont val="Tahoma"/>
            <family val="2"/>
          </rPr>
          <t xml:space="preserve">1. BIEN
</t>
        </r>
        <r>
          <rPr>
            <b/>
            <sz val="9"/>
            <color rgb="FF000000"/>
            <rFont val="Tahoma"/>
            <family val="2"/>
          </rPr>
          <t>2. SERVICIO</t>
        </r>
        <r>
          <rPr>
            <sz val="9"/>
            <color rgb="FF000000"/>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MacBook Air</author>
  </authors>
  <commentList>
    <comment ref="M8" authorId="0" shapeId="0" xr:uid="{00000000-0006-0000-0400-000001000000}">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PRODUCTO TANGIBLE DE LA ACTIVIDAD</t>
        </r>
      </text>
    </comment>
    <comment ref="AF8" authorId="1" shapeId="0" xr:uid="{00000000-0006-0000-0400-000002000000}">
      <text>
        <r>
          <rPr>
            <sz val="9"/>
            <color rgb="FF000000"/>
            <rFont val="Tahoma"/>
            <family val="2"/>
          </rPr>
          <t xml:space="preserve">VER ANEXO 1
</t>
        </r>
        <r>
          <rPr>
            <sz val="9"/>
            <color rgb="FF000000"/>
            <rFont val="Tahoma"/>
            <family val="2"/>
          </rPr>
          <t xml:space="preserve">
</t>
        </r>
      </text>
    </comment>
    <comment ref="AG8" authorId="1" shapeId="0" xr:uid="{00000000-0006-0000-0400-000003000000}">
      <text>
        <r>
          <rPr>
            <b/>
            <sz val="9"/>
            <color indexed="81"/>
            <rFont val="Tahoma"/>
            <family val="2"/>
          </rPr>
          <t>VER ANEXO 1</t>
        </r>
        <r>
          <rPr>
            <sz val="9"/>
            <color indexed="81"/>
            <rFont val="Tahoma"/>
            <family val="2"/>
          </rPr>
          <t xml:space="preserve">
</t>
        </r>
      </text>
    </comment>
    <comment ref="AF12" authorId="2" shapeId="0" xr:uid="{00000000-0006-0000-0400-000004000000}">
      <text>
        <r>
          <rPr>
            <sz val="12"/>
            <color rgb="FF000000"/>
            <rFont val="Aptos Narrow"/>
          </rPr>
          <t>El valor de esta adquisición corresponde solo al rubro de este programa, ya que el contrato incluye otros rubros.</t>
        </r>
      </text>
    </comment>
    <comment ref="AF14" authorId="2" shapeId="0" xr:uid="{00000000-0006-0000-0400-000005000000}">
      <text>
        <r>
          <rPr>
            <sz val="10"/>
            <color rgb="FF000000"/>
            <rFont val="Aptos Narrow"/>
          </rPr>
          <t xml:space="preserve">El valor de esta adquisición corresponde solo al rubro de este programa, ya que el contrato incluye otros rubros.
</t>
        </r>
      </text>
    </comment>
    <comment ref="AF16" authorId="2" shapeId="0" xr:uid="{00000000-0006-0000-0400-000006000000}">
      <text>
        <r>
          <rPr>
            <sz val="10.5"/>
            <color rgb="FF000000"/>
            <rFont val="Aptos Narrow"/>
          </rPr>
          <t>El valor de esta adquisición corresponde solo al rubro de este programa, ya que el contrato incluye otros rubros.</t>
        </r>
        <r>
          <rPr>
            <sz val="5"/>
            <color rgb="FF000000"/>
            <rFont val="Aptos Narrow"/>
          </rPr>
          <t xml:space="preserve">
</t>
        </r>
      </text>
    </comment>
    <comment ref="AF20" authorId="2" shapeId="0" xr:uid="{00000000-0006-0000-0400-000007000000}">
      <text>
        <r>
          <rPr>
            <sz val="12"/>
            <color rgb="FF000000"/>
            <rFont val="Aptos Narrow"/>
          </rPr>
          <t>El valor de esta adquisición corresponde solo al rubro de este programa, ya que el contrato incluye otros rubros.</t>
        </r>
      </text>
    </comment>
    <comment ref="AF21" authorId="2" shapeId="0" xr:uid="{00000000-0006-0000-0400-000008000000}">
      <text>
        <r>
          <rPr>
            <sz val="10"/>
            <color rgb="FF000000"/>
            <rFont val="Aptos Narrow"/>
          </rPr>
          <t xml:space="preserve">El valor de esta adquisición corresponde solo al rubro de este programa, ya que el contrato incluye otros rubros.
</t>
        </r>
      </text>
    </comment>
    <comment ref="AF27" authorId="2" shapeId="0" xr:uid="{00000000-0006-0000-0400-000009000000}">
      <text>
        <r>
          <rPr>
            <sz val="10"/>
            <color rgb="FF000000"/>
            <rFont val="Aptos Narrow"/>
          </rPr>
          <t xml:space="preserve">El valor de esta adquisición corresponde solo al rubro de este programa, ya que el contrato incluye otros rubros.
</t>
        </r>
      </text>
    </comment>
    <comment ref="AF28" authorId="2" shapeId="0" xr:uid="{00000000-0006-0000-0400-00000A000000}">
      <text>
        <r>
          <rPr>
            <sz val="12"/>
            <color rgb="FF000000"/>
            <rFont val="Aptos Narrow"/>
          </rPr>
          <t>El valor de esta adquisición corresponde solo al rubro de este programa, ya que el contrato incluye otros rubros.</t>
        </r>
      </text>
    </comment>
    <comment ref="AF30" authorId="2" shapeId="0" xr:uid="{00000000-0006-0000-0400-00000B000000}">
      <text>
        <r>
          <rPr>
            <sz val="10.5"/>
            <color rgb="FF000000"/>
            <rFont val="Aptos Narrow"/>
          </rPr>
          <t>El valor de esta adquisición corresponde solo al rubro de este programa, ya que el contrato incluye otros rubros.</t>
        </r>
        <r>
          <rPr>
            <sz val="5"/>
            <color rgb="FF000000"/>
            <rFont val="Aptos Narrow"/>
          </rPr>
          <t xml:space="preserve">
</t>
        </r>
      </text>
    </comment>
    <comment ref="N32" authorId="2" shapeId="0" xr:uid="{00000000-0006-0000-0400-00000C000000}">
      <text>
        <r>
          <rPr>
            <b/>
            <sz val="10"/>
            <color rgb="FF000000"/>
            <rFont val="Tahoma"/>
            <family val="2"/>
          </rPr>
          <t>Realizar 1 contrato de labores topográficas como insumo preliminar para el proceso de legalización urbanística en los sectores priorizados de la ciudad de Cartagena.</t>
        </r>
      </text>
    </comment>
    <comment ref="O32" authorId="2" shapeId="0" xr:uid="{00000000-0006-0000-0400-00000D000000}">
      <text>
        <r>
          <rPr>
            <b/>
            <sz val="10"/>
            <color rgb="FF000000"/>
            <rFont val="Tahoma"/>
            <family val="2"/>
          </rPr>
          <t>Realizar 1 contrato de labores topográficas como insumo preliminar para el proceso de legalización urbanística en los sectores priorizados de la ciudad de Cartagena.</t>
        </r>
      </text>
    </comment>
    <comment ref="AF34" authorId="2" shapeId="0" xr:uid="{00000000-0006-0000-0400-00000E000000}">
      <text>
        <r>
          <rPr>
            <sz val="10.5"/>
            <color rgb="FF000000"/>
            <rFont val="Aptos Narrow"/>
          </rPr>
          <t>El valor de esta adquisición corresponde solo al rubro de este programa, ya que el contrato incluye otros rubros.</t>
        </r>
        <r>
          <rPr>
            <sz val="5"/>
            <color rgb="FF000000"/>
            <rFont val="Aptos Narrow"/>
          </rPr>
          <t xml:space="preserve">
</t>
        </r>
      </text>
    </comment>
    <comment ref="O35" authorId="2" shapeId="0" xr:uid="{00000000-0006-0000-0400-00000F000000}">
      <text>
        <r>
          <rPr>
            <b/>
            <sz val="10"/>
            <color rgb="FF000000"/>
            <rFont val="Tahoma"/>
            <family val="2"/>
          </rPr>
          <t>Contratación de 19 servicios profesionales y de apoyo a la gestión para la ejecución del programa mi territorio en orden - legalización urbanística de barrios</t>
        </r>
      </text>
    </comment>
    <comment ref="AF35" authorId="2" shapeId="0" xr:uid="{00000000-0006-0000-0400-000010000000}">
      <text>
        <r>
          <rPr>
            <sz val="10"/>
            <color rgb="FF000000"/>
            <rFont val="Aptos Narrow"/>
          </rPr>
          <t xml:space="preserve">El valor de esta adquisición corresponde solo al rubro de este programa, ya que el contrato incluye otros rubros.
</t>
        </r>
      </text>
    </comment>
    <comment ref="AF36" authorId="2" shapeId="0" xr:uid="{00000000-0006-0000-0400-000011000000}">
      <text>
        <r>
          <rPr>
            <sz val="12"/>
            <color rgb="FF000000"/>
            <rFont val="Aptos Narrow"/>
          </rPr>
          <t>El valor de esta adquisición corresponde solo al rubro de este programa, ya que el contrato incluye otros rubros.</t>
        </r>
      </text>
    </comment>
  </commentList>
</comments>
</file>

<file path=xl/sharedStrings.xml><?xml version="1.0" encoding="utf-8"?>
<sst xmlns="http://schemas.openxmlformats.org/spreadsheetml/2006/main" count="835" uniqueCount="550">
  <si>
    <t xml:space="preserve">
</t>
  </si>
  <si>
    <t>ALCALDIA DISTRITAL DE CARTAGENA DE INDIAS</t>
  </si>
  <si>
    <t>MACROPROCESO: PLANEACIÓN TERRITORIAL Y DIRECCIONAMIENTO ESTRATEGICO</t>
  </si>
  <si>
    <t>Versión: 1.0</t>
  </si>
  <si>
    <t>PROCESO / SUBPROCESO: GESTIÓN DE LA INVERSIÓN PUBLICA / GESTIÓN DEL PLAN DE DESARROLLO Y SUS INSTRUMENTOS DE EJECUCIÓN</t>
  </si>
  <si>
    <t xml:space="preserve">DEPENDENCIA : </t>
  </si>
  <si>
    <t>PROGRAMACIÓN PRESUPUESTAL</t>
  </si>
  <si>
    <t xml:space="preserve">PROGRAMA </t>
  </si>
  <si>
    <t>UNIDAD DE MEDIDA DEL INDICADOR DE PRODUCTO</t>
  </si>
  <si>
    <t>ENTREGABLE
INDICADOR DE PRODUCTO SEGÚN CATALOGO DE PRODUCTO</t>
  </si>
  <si>
    <t>PROYECTO DE INVERSIÓN</t>
  </si>
  <si>
    <t>CÓDIGO DE PROYECTO BPIN</t>
  </si>
  <si>
    <t>ENTREGABLE</t>
  </si>
  <si>
    <t>APROPACION DEFINITIVA POR PROYECTO</t>
  </si>
  <si>
    <t>FECHA DE INICIO DE LA ACTIVIDAD O ENTREGABLE</t>
  </si>
  <si>
    <t>FECHA DE TERMINACIÓN DEL ENTREGABLE</t>
  </si>
  <si>
    <t>TIEMPO DE EJECUCIÓN
(número de días)</t>
  </si>
  <si>
    <t>BENEFICIARIOS PROGRAMADOS</t>
  </si>
  <si>
    <t>FUENTE DE FINANCIACIÓN</t>
  </si>
  <si>
    <t>APROPIACIÓN INICIAL
(en pesos)</t>
  </si>
  <si>
    <t>RUBRO PRESUPUESTAL</t>
  </si>
  <si>
    <t>CODIGO RUBRO PRESUPUESTAL</t>
  </si>
  <si>
    <t>¿REQUIERE CONTRATACIÓN?</t>
  </si>
  <si>
    <t>MODALIDAD DE SELECCIÓN</t>
  </si>
  <si>
    <t>FUENTE DE RECURSOS</t>
  </si>
  <si>
    <t>FECHA DE INICIO DE CONTRATACIÓN</t>
  </si>
  <si>
    <t xml:space="preserve">RIESGOS ASOCIADOS AL PROCESO </t>
  </si>
  <si>
    <t>CONTROLES ESTABLECIDOS PARA LOS RIESGOS</t>
  </si>
  <si>
    <t>IMPULSOR DE AVANCE</t>
  </si>
  <si>
    <t>DESCRIPCION DE LA META PRODUCTO 2024-2027</t>
  </si>
  <si>
    <t>VALOR DE LA META PRODUCTO 2024-2027</t>
  </si>
  <si>
    <t>DESCRIPCION DE LA ADQUISICION ASOCIADA AL PROYECTO</t>
  </si>
  <si>
    <t>PROGRAMA</t>
  </si>
  <si>
    <t>INDICADOR DE PRODUCTO SEGÚN PDD</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</si>
  <si>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</si>
  <si>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NOMBRE DEL RESPONSABLE</t>
  </si>
  <si>
    <t>CONTROL DE CAMBIOS</t>
  </si>
  <si>
    <t>FECHA</t>
  </si>
  <si>
    <t>DESCRIPCIÓN DEL CAMBIO</t>
  </si>
  <si>
    <t>VERSIÓN</t>
  </si>
  <si>
    <t>CARGO</t>
  </si>
  <si>
    <t>NOMBRE</t>
  </si>
  <si>
    <t>FIRMA</t>
  </si>
  <si>
    <t>ELABORÓ</t>
  </si>
  <si>
    <t>Profesional Especializado codigo 222 grado 41</t>
  </si>
  <si>
    <t>María Bernarda Pérez Carmona</t>
  </si>
  <si>
    <t>REVISÓ</t>
  </si>
  <si>
    <t>Secretario de Planeación Distrital</t>
  </si>
  <si>
    <t>APROBÓ</t>
  </si>
  <si>
    <t xml:space="preserve">Modalidad de selección </t>
  </si>
  <si>
    <t>Código</t>
  </si>
  <si>
    <t>Fuente de los recursos</t>
  </si>
  <si>
    <t>Solicitud de información a los Proveedores</t>
  </si>
  <si>
    <t xml:space="preserve">Recursos propios </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</si>
  <si>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</si>
  <si>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</si>
  <si>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</si>
  <si>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</si>
  <si>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</si>
  <si>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</si>
  <si>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</si>
  <si>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</si>
  <si>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</si>
  <si>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</si>
  <si>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</si>
  <si>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</si>
  <si>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</si>
  <si>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</si>
  <si>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</si>
  <si>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</si>
  <si>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</si>
  <si>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</si>
  <si>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</si>
  <si>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</si>
  <si>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</si>
  <si>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</si>
  <si>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</si>
  <si>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</si>
  <si>
    <t>Julio 16-2024</t>
  </si>
  <si>
    <t>Camilo Rey Sabogal</t>
  </si>
  <si>
    <t xml:space="preserve">IMPULSOR DE AVANCE </t>
  </si>
  <si>
    <t>LINEA BASE SEGUN PDD</t>
  </si>
  <si>
    <t>PROGRAMACIÓN META PRODUCTO A 2024</t>
  </si>
  <si>
    <t>DIMENSIONES DE MIPG</t>
  </si>
  <si>
    <t>PROCESO ASOCIADO</t>
  </si>
  <si>
    <t>SUBPROCESO ASOCIADO</t>
  </si>
  <si>
    <t>OBJETIVO DEL SUBPROCESO</t>
  </si>
  <si>
    <t>PLANES DECRETO 612 DE 2018</t>
  </si>
  <si>
    <t>CIUDADANÍA</t>
  </si>
  <si>
    <t>OBJETIVO DE DESARROLLO SOSTENIBLE</t>
  </si>
  <si>
    <t>ADMINISTRACIÓN DE RIESGOS</t>
  </si>
  <si>
    <t>GRUPO DE VALOR</t>
  </si>
  <si>
    <t>PONDERACIÓN DE LA META PRODUCTO</t>
  </si>
  <si>
    <t>DESCRIPCIÓN DE LA META PRODUCTO 2024-2027</t>
  </si>
  <si>
    <t>META DE RESULTADO</t>
  </si>
  <si>
    <t>DENOMINACION DEL PRODUCTO</t>
  </si>
  <si>
    <t xml:space="preserve">Descripcion del objetivo del subproceso al cual pertenece </t>
  </si>
  <si>
    <t>META RESULTADO</t>
  </si>
  <si>
    <t xml:space="preserve">PONDERACION DE LA META PRODUCTO </t>
  </si>
  <si>
    <t xml:space="preserve">RIESGOS DEL PROYECTO </t>
  </si>
  <si>
    <t>ACCIONES DE CONTROL DE LOS RIESGOS DE LOS PROYECTOS</t>
  </si>
  <si>
    <t>Ingrese en esta casilla el ODS con el que se articula el programa de su competencia según el Acuerdo 139 que adopta el Plan de Desarrollo Distrital 2024-2027 'Cartagena, Ciudad de Derechos'.</t>
  </si>
  <si>
    <t>Ingrese en esta casilla la línea estratégica correspondiente al programa de su competencia según el Acuerdo 139 que adopta el Plan de Desarrollo Distrital 2024-2027 'Cartagena, Ciudad de Derechos'.</t>
  </si>
  <si>
    <t>Ingrese en esta casilla el impulsor de avance que facilita el logro del objetivo del programa de su competencia según el Acuerdo 139 que adopta el Plan de Desarrollo Distrital 2024-2027 'Cartagena, Ciudad de Derechos'.</t>
  </si>
  <si>
    <t>Ingrese en esta casilla la meta de resultado esperada del programa de su competencia según el Acuerdo 139 que adopta el Plan de Desarrollo Distrital 2024-2027 'Cartagena, Ciudad de Derechos'.</t>
  </si>
  <si>
    <t xml:space="preserve">Ingrese en este casilla el indicador definido para cumplir la meta de producto en el Plan de Desarrollo según el Acuerdo 139 que adopta el Plan de Desarrollo Distrital 2024-2027 'Cartagena, Ciudad de Derechos' </t>
  </si>
  <si>
    <t>Ingrese en esta casilla la expresion fisica con la que se mostrará el resultado de la meta propuesta. (Ejemplo: número, porcentaje, kilometro).</t>
  </si>
  <si>
    <t xml:space="preserve">Ingrese en esta casilla el valor que se encuentra en el Acuerdo 139 que adopta el Plan de Desarrollo Distrital 2024-2027 'Cartagena, Ciudad de Derechos', como el punto de partida para definir el alcance de la meta producto.  </t>
  </si>
  <si>
    <t>Ingrese en esta casilla lo que persigue el indicador en el cuatrenio, se encuentra plasmado en el Acuerdo 139 que adopta el Plan de Desarrollo Distrital 2024-2027 'Cartagena, Ciudad de Derechos'</t>
  </si>
  <si>
    <t xml:space="preserve">Ingrese en esta casilla el valor porcentual asignado a la meta producto </t>
  </si>
  <si>
    <t>Ingrese en esta casilla la naturaleza del producto a entregar, señalando con una X si es bien o servicio</t>
  </si>
  <si>
    <t>Ingrese en esta casilla el indicador de producto según el catálogo de producto de la MGA</t>
  </si>
  <si>
    <t>Ingrese en esta casilla el numero de la meta a alcanzar al finalizar el cuatrienio. Esto se encuentra inmerso en la descripcion de la meta producto identificada en el Plan de Desarrollo Distrital.</t>
  </si>
  <si>
    <t>Ingrese en esta casilla, la cantidad de la meta propuesta para la actual vigencia, relacionada con el Plan Indicativo.</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</si>
  <si>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</si>
  <si>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 xml:space="preserve">Relacione en esta casilla la política de gestión y desempeño institucional alineada a su proceso (Éstas se ubican en una de las siete dimensiones de MIPG y las 19 políticas)
</t>
  </si>
  <si>
    <t>Relacione en esta casilla el subproceso de su competencia (Identifique esto en el mapa de interrelación de procesos).</t>
  </si>
  <si>
    <t xml:space="preserve">Relacione en esta casilla el proceso de gestión asociado al programa y al producto (Identifique el proceso de su competencia en el mapa de interrelacion de procesos alineado con su dependencia).
</t>
  </si>
  <si>
    <t>Defina en esta casilla con una X a qué grupo de valor pertenece, ya sea entidades, ciudadanía, servidores-interno.</t>
  </si>
  <si>
    <t>Ingrese en esta casilla el nombre del proyecto a partir del cual se desarrollará el programa con el que se articula.</t>
  </si>
  <si>
    <t>Ingrese en esta casilla el número BPIN del proyecto a partir del cual se desarrollará el programa con el que se articula.</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</si>
  <si>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</si>
  <si>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Ingrese en esta casilla el número o pocentaje que se pretende alcanzar con cada actividad del proyecto durante la vigencia.</t>
  </si>
  <si>
    <t>Indique en esta casilla la fecha de inicio de la actividad en la vigencia 2024</t>
  </si>
  <si>
    <t>Indique en esta casilla la fecha de terminación de la actividad en la vigencia 2024</t>
  </si>
  <si>
    <t>Indique en esta casilla el número de días que requiere el desarrollo de la actividad para la vigencia 2024</t>
  </si>
  <si>
    <t>Ingrese en esta casilla el número de personas estimadas que van a recibir beneficio de la actividad programada en el proyecto</t>
  </si>
  <si>
    <t>Ingrese en esta casilla la Unidad Comunera de Gobierno donde se aplica el proyecto asociado</t>
  </si>
  <si>
    <t xml:space="preserve">Indique en esta casilla el nombre de la pesona encargada de supervisar las actividades del proyecto encaminadas a conseguir la meta propuesta </t>
  </si>
  <si>
    <t xml:space="preserve">Ingrese en esta casilla los riesgos identificados al proyecto </t>
  </si>
  <si>
    <t xml:space="preserve">Ingrese en esta casilla las acciones para controlar los riesgos identificados al proyecto </t>
  </si>
  <si>
    <t>Ingrese el valor numérico en pesos del Plan Operativo Anual de Inversión asignado al rubro presupuestal</t>
  </si>
  <si>
    <t xml:space="preserve">Ingrese el valor numérico en pesos del Plan Operativo Anual de Inversion asignado al rubro presupuestal luego de adiciones y deducciones </t>
  </si>
  <si>
    <t>Ingrese el nombre de la fuente de recursos con lo que financiará la actividad</t>
  </si>
  <si>
    <t>Indique el rubro del presupuesto que abarca el sector de su competencia.</t>
  </si>
  <si>
    <t>Ingrese el código numérico que identifica el concepto del gasto (Funcionamiento, Deuda, Inversión) y el cual es definido en el Decreto de Liquidación.</t>
  </si>
  <si>
    <t>En esta casilla ingrese si es necesaria la contratación</t>
  </si>
  <si>
    <t xml:space="preserve">Relacione la descripcion que se encuentra en el Plan Anual de Adquisiciones asociada al proyecto de inversión </t>
  </si>
  <si>
    <t>Indique la modalidad de contratación selecionada (Licitación Pública, concurso de méritos, selección abreviada, mínima cuantía, contratación directa)</t>
  </si>
  <si>
    <t>Indique la fuente de recursos asignada por el acuerdo de presupuesto</t>
  </si>
  <si>
    <t>Indique la fecha tentativa de inicio del proceso de contratación</t>
  </si>
  <si>
    <t>Ingrese en esta casilla cada uno de los riesgos identificados en el proceso definido, y desarrollado en la caracterización de la gestión por proceso</t>
  </si>
  <si>
    <t xml:space="preserve">Ingrese en esta casilla cada uno de los controles formulados para cada riesgo identificado en el proceso definido </t>
  </si>
  <si>
    <t>OBJETIVO GENERAL DEL PROYECTO</t>
  </si>
  <si>
    <t>PRODUCTO DEL PROYECTO</t>
  </si>
  <si>
    <t>FECHA DE INICIO DE LA ACTIVIDAD</t>
  </si>
  <si>
    <t>FECHA DE TERMINACIÓN DE LA ACTIVIDAD</t>
  </si>
  <si>
    <t>DESCRIPCIÓN DE LA ADQUISICIÓN ASOCIADA AL PROYECTO</t>
  </si>
  <si>
    <t>GESTIÓN ADMINISTRATIVA - MIPG</t>
  </si>
  <si>
    <t>LÍNEA BASE 
SEGUN PDD</t>
  </si>
  <si>
    <t>LÍNEA ESTRATÉGICA</t>
  </si>
  <si>
    <t>TIPO DE INDICADOR</t>
  </si>
  <si>
    <t>FORMATO PLAN DE ACCIÓN INSTITUCIONAL</t>
  </si>
  <si>
    <t>PLANTEAMIENTO ESTRATÉGICO- PLAN DE DESARROLLO</t>
  </si>
  <si>
    <t>PROGRAMACIÓN META PRODUCTO 2027</t>
  </si>
  <si>
    <t>PROGRAMACIÓN META PRODUCTO 2025</t>
  </si>
  <si>
    <t>PROGRAMACIÓN META PRODUCTO 2026</t>
  </si>
  <si>
    <t>UNIDAD COMUNERA DE GOBIERNO A IMPACTAR</t>
  </si>
  <si>
    <t>OBJETIVO ESTRATÉGICO</t>
  </si>
  <si>
    <t>NOMBRE DEL INDICADOR</t>
  </si>
  <si>
    <t>FRECUENCIA</t>
  </si>
  <si>
    <t>PROPÓSITO</t>
  </si>
  <si>
    <t>PROYECTOS DE INVERSIÓN</t>
  </si>
  <si>
    <t>DEPENDENCIA:</t>
  </si>
  <si>
    <t xml:space="preserve"> POLÍTICA DE GESTIÓN Y DESEMPEÑO INSTITUCIONAL</t>
  </si>
  <si>
    <t>Ingrese en esta casilla el nombre del indicador asociado a los objetivos estratégicos de la entidad, de acuerdo al proceso o subproceso de su competencia.</t>
  </si>
  <si>
    <t>Describa en esta casilla la meta que espera lograr a partir del indicador mencionado en la casilla anterior.</t>
  </si>
  <si>
    <t>Describa en esta casilla la frecuencia con la que se hará el reporte.</t>
  </si>
  <si>
    <t>Describa en esta casilla el tipo de indicador relacionado, según su naturaleza (eficiencia, eficaz, efectividad, etc).</t>
  </si>
  <si>
    <t>Indique a cuál Plan Institucional, de los establecidos en el Decreto 612 del 2018, le aporta este producto.</t>
  </si>
  <si>
    <t>DENOMINACIÓN DEL PRODUCTO</t>
  </si>
  <si>
    <t>PLANTEAMIENTO ESTRATÉGICO PLAN DE ACCIÓN INSTITUCIONAL (Hoja 1)</t>
  </si>
  <si>
    <t>GESTIÓN ADMINISTRATIVA MIPG (Hoja 2)</t>
  </si>
  <si>
    <t>PLAN DE ACCION - INVERSIÓN (Hoja 3)</t>
  </si>
  <si>
    <t>PROGRAMACIÓN PRESUPUESTAL (Hoja 3)</t>
  </si>
  <si>
    <t>PLAN ANUAL DE ADQUISICIONES (Hoja 3)</t>
  </si>
  <si>
    <t xml:space="preserve">LINEA ESTRATÉGICA </t>
  </si>
  <si>
    <t>Ingrese en esta casilla el objetivo estratégico definido en la plataforma estratégica,  relacionado con su proceso y con la línea estratégica en la cual el Acuerdo 139 del 2024 le asignó su responsabilidad.</t>
  </si>
  <si>
    <t>POLÍTICAS DE GESTIÓN Y DESEMPEÑO INSTITUCIONAL</t>
  </si>
  <si>
    <t>PROCESO ASOCIADO A PROGRAMA Y PRODUCTO</t>
  </si>
  <si>
    <t>GRUPOS DE VALOR</t>
  </si>
  <si>
    <t xml:space="preserve">Bien </t>
  </si>
  <si>
    <t>Servicio</t>
  </si>
  <si>
    <t>DIMENSIÓN (ES) DE MIPG</t>
  </si>
  <si>
    <t>ACTIVIDADES DE PROYECTO DE INVERSIÓN 
( HITOS )</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</si>
  <si>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</si>
  <si>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</si>
  <si>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</si>
  <si>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PROGRAMACIÓN NUMÉRICA DE LA ACTIVIDAD PROYECTO (VIGENCIA)</t>
  </si>
  <si>
    <t>Ingrese en esta casilla el fin general del proyecto a partir del cual se desarrollará el programa con el que se articula.</t>
  </si>
  <si>
    <t>OBJETIVO ESPECIFICO DEL PROYECTO</t>
  </si>
  <si>
    <t>OBJETIVO ESPECÍFICO DEL PROYECTO</t>
  </si>
  <si>
    <t>Ingrese en esta casilla el objetivo específico asociado al objetivo general diligenciado en la casilla anterior.</t>
  </si>
  <si>
    <t>Ingrese en esta casilla el producto que materializa el objetivo específico relacionado en la casilla anterior.</t>
  </si>
  <si>
    <t>PONDERACIÓN DE PRODUCTO</t>
  </si>
  <si>
    <t>PONDERACIÓN DE  PRODUCTO</t>
  </si>
  <si>
    <t>Ingrese en esta casilla la ponderacion asignada al producto en cuestión.</t>
  </si>
  <si>
    <t>Ingrese en esta casilla el producto resultante de cada actividad de proyecto a realizar.</t>
  </si>
  <si>
    <t>ACTIVIDADES DE PROYECTO DE INVERSIÓN
( HITOS )</t>
  </si>
  <si>
    <t>PROGRAMACIÓN NUMÉRICA DE LA ACTIVIDAD PROYECTO 2024</t>
  </si>
  <si>
    <t>CUANTÍA ASIGNADA A LA CONTRATACIÓN</t>
  </si>
  <si>
    <t>Ingrese en esta casilla el valor de la contratación relacionada</t>
  </si>
  <si>
    <t>TRAZADOR PRESUPUESTAL</t>
  </si>
  <si>
    <t>EQUIDAD DE LA MUJER</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</si>
  <si>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</si>
  <si>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</si>
  <si>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Ingrese en esta casilla el trazador presupuestal asociado a la actividad de proyecto.</t>
  </si>
  <si>
    <t>Fecha: 16/07/2024</t>
  </si>
  <si>
    <t>Código: PTDGI01-F001</t>
  </si>
  <si>
    <t>Página: 2 de 3</t>
  </si>
  <si>
    <t>Página: 1 de 3</t>
  </si>
  <si>
    <t>Elaboración del  documento</t>
  </si>
  <si>
    <t>1.0</t>
  </si>
  <si>
    <t>VALIDACIÓN DEL DOCUMENTO</t>
  </si>
  <si>
    <t>Vivienda Digna y Hábitat</t>
  </si>
  <si>
    <t>Vida Digna</t>
  </si>
  <si>
    <t>Reducir el déficit cuantitativo de vivienda a 6,45%</t>
  </si>
  <si>
    <t>UNIDOS POR UNA VIVIENDA PARA TI</t>
  </si>
  <si>
    <t>11. Ciudades y
comunidades
sostenibles
13. Acción climática
urgente</t>
  </si>
  <si>
    <t>Reducir el déficit
cualitativo de vivienda
a 22,66%</t>
  </si>
  <si>
    <t>MI CASA AVANZA</t>
  </si>
  <si>
    <t>ND</t>
  </si>
  <si>
    <t>MI CASA CON PROPIEDAD</t>
  </si>
  <si>
    <t>MI TERRITORIO EN ORDEN</t>
  </si>
  <si>
    <t>Número de predios legalizados o titulados</t>
  </si>
  <si>
    <t>Número de sistemas de información de vivienda actualizados</t>
  </si>
  <si>
    <t>Fondo de Vivienda de interés Social y Reforma Urbana Distrital - CORVIVIENDA</t>
  </si>
  <si>
    <t>Hogares beneficiados con
adquisición de vivienda</t>
  </si>
  <si>
    <t xml:space="preserve">Hogares beneficiados con mejoramiento de vivienda </t>
  </si>
  <si>
    <t>Número de Documentos
Técnicos de Soporte - DTS
para la legalización urbanística
elaborados</t>
  </si>
  <si>
    <t xml:space="preserve">Número de subsidios de vivienda nueva asignados </t>
  </si>
  <si>
    <t xml:space="preserve">Número de subsidios de mejoramiento de vivienda asignados </t>
  </si>
  <si>
    <t xml:space="preserve">Número de predios titulados </t>
  </si>
  <si>
    <t xml:space="preserve">Número de documentos elaborados </t>
  </si>
  <si>
    <t xml:space="preserve">Número de sistemas de información actualizados </t>
  </si>
  <si>
    <t>Déficit cuantitativo de vivienda: 26.804 hogares
Fuente: DANE, 2018</t>
  </si>
  <si>
    <t>Déficit cualitativo: 73.985 hogares
Fuente: DANE, 2018</t>
  </si>
  <si>
    <t>Déficit de legalización y/o titulación de predios: 11.639 hogares
Fuente: Corvivenda, 2023</t>
  </si>
  <si>
    <t>1 DTS elaborado a corte 2023
Fuente: Corvivienda, 2023</t>
  </si>
  <si>
    <t>1 sistema de información de vivienda creado a corte 2023
Fuente: Corvivienda, 2023</t>
  </si>
  <si>
    <t>Beneficiar a diez mil (10.000) hogares con subsidios familiares de adquisición de vivienda de interés social</t>
  </si>
  <si>
    <t>Beneficiar a doce mil setecientos cincuenta (12.750) hogares con subsidios familiares para mejoramiento de vivienda urbana</t>
  </si>
  <si>
    <t>Titular o legalizar cinco mil (5.000) predios</t>
  </si>
  <si>
    <t>Elaborar cinco (5)
Documentos Técnicos de Soporte para la solicitud de legalización de 100 hectáreas en los asentamientos humanos priorizados del Distrito</t>
  </si>
  <si>
    <t>Actualizar un (1) sistema de información de vivienda</t>
  </si>
  <si>
    <t>Hogares beneficiados con adquisición de vivienda </t>
  </si>
  <si>
    <t>Hogares beneficiados con mejoramiento de una vivienda  </t>
  </si>
  <si>
    <t>Asistencias técnicas y jurídicas realizadas</t>
  </si>
  <si>
    <t>Documentos de planeación elaborados</t>
  </si>
  <si>
    <t>Sistemas de información actualizados</t>
  </si>
  <si>
    <t>Subsidio familiar de vivienda de interés social del Programa "Unidos Por Una Vivienda Para Ti" del Distrito de Cartagena de Indias</t>
  </si>
  <si>
    <t>Mejoramiento de viviendas para la población priorizada del Programa “Mi Casa Avanza” del Distrito de Cartagena de Indias</t>
  </si>
  <si>
    <t>Titulación de Predios para la población priorizada del Programa “Mi Casa con Propiedad” del Distrito de Cartagena de Indias</t>
  </si>
  <si>
    <t xml:space="preserve">Desarrollo del Programa "Mi Territorio en Orden" para el mejoramiento del hábitat en el Distrito de Cartagena de Indias </t>
  </si>
  <si>
    <t>Asegurar que la oferta satisfaga la demanda de vivienda VIS y VIP de manera adecuada y asequible.</t>
  </si>
  <si>
    <t>Servicio de apoyo financiero para adquisición de vivienda</t>
  </si>
  <si>
    <t>Servicio de apoyo financiero para mejoramiento de vivienda</t>
  </si>
  <si>
    <t>Mejorar las condiciones de las viviendas de la población vulnerable del Distrito de Cartagena de Indias.</t>
  </si>
  <si>
    <t>Reducir el déficit de legalización y/o titulación de predios en el Distrito de Cartagena de Indias.</t>
  </si>
  <si>
    <t>Servicio de asistencia técnica y jurídica en saneamiento y titulación de predios</t>
  </si>
  <si>
    <t>Realizar solicitud de legalización urbanística de barrios informales.</t>
  </si>
  <si>
    <t>Actualizar sistemas de información con avance en tiempo real del sector vivienda.</t>
  </si>
  <si>
    <t>Documentos de planeación</t>
  </si>
  <si>
    <t xml:space="preserve"> Servicios de información actualizados</t>
  </si>
  <si>
    <t xml:space="preserve">Servicios profesionales y de apoyo a la gestión para la ejecución del Programa Unidos por una Vivienda para Ti </t>
  </si>
  <si>
    <t xml:space="preserve">Gestión integral de logística para el desarrollo de la oferta institucional del Programa Unidos por una Vivienda para Ti </t>
  </si>
  <si>
    <t xml:space="preserve">Desarrollo de ofertas institucionales para la asignación de subsidios familiares distritales de vivienda </t>
  </si>
  <si>
    <t>Insuficiencia de ingresos esperados durante la vigencia 2024- 2027</t>
  </si>
  <si>
    <t>Aumento del precio por metro cuadrado de la vivienda</t>
  </si>
  <si>
    <t xml:space="preserve">Retraso en la asignación de subsidios de vivienda nueva debido a la falta de cooperación de los actores involucrados. </t>
  </si>
  <si>
    <t>Cambio en la normatividad nacional para la asignación de subsidios de vivienda</t>
  </si>
  <si>
    <t>Hogares incapaces de alcanzar el cierre financiero para la adquisición de vivienda.</t>
  </si>
  <si>
    <t>Gestionar recursos distritales, nacionales e internacionales con empresas públicas y privadas para la asignación de subsidios de vivienda nueva.</t>
  </si>
  <si>
    <t>Promover la colaboración entre el sector público y privado para incrementar la oferta de viviendas asequibles</t>
  </si>
  <si>
    <t>Implementar procedimientos claros y facilitar la coordinación entre todos los actores involucrados para agilizar la asignación de subsidios de vivienda nueva y evitar retrasos.</t>
  </si>
  <si>
    <t>Diversificar fuentes de financiamiento y fortalecer alianzas estratégicas con el sector privado y organizaciones internacionales.</t>
  </si>
  <si>
    <t>Ampliar el valor del subsidio de vivienda nueva para la población en pobreza extrema</t>
  </si>
  <si>
    <t>SI</t>
  </si>
  <si>
    <t>Diagnóstico, ejecución e interventoría de las obras de mejoramiento de vivienda por asignación de subsidios familiares</t>
  </si>
  <si>
    <t xml:space="preserve">Subsidios distritales de mejoramiento de vivienda </t>
  </si>
  <si>
    <t>Insuficiencia de ingresos esperados durante la vigencia 2024-2027</t>
  </si>
  <si>
    <t>Demoras en la asignación del subsidio de mejoramiento de vivienda debido a que los potenciales beneficiarios no entregan la documentación requerida a tiempo.</t>
  </si>
  <si>
    <t>Baja participación de empresas calificadas en licitaciones públicas</t>
  </si>
  <si>
    <t>Deficiencias en la calidad de los mejoramientos realizados.</t>
  </si>
  <si>
    <t>Incumplimiento de los tiempos estipulados para la ejecución de obras de mejoramiento</t>
  </si>
  <si>
    <t>Gestionar convenios de asociación con entidades publicas y privadas para la ejecución de proyectos de mejoramiento de vivienda conjuntos.</t>
  </si>
  <si>
    <t>Coordinación de las áreas involucradas para recolectar la documentación según los plazos establecidos.</t>
  </si>
  <si>
    <t>Seguimiento y verificación a las Actividades desarrolladas en las etapas precontractual y contractual</t>
  </si>
  <si>
    <t>Ejercer supervisión, interventoría y exigir garantías de desempeño y calidad por parte de los contratistas.</t>
  </si>
  <si>
    <t>Establecer un cronograma detallado con hitos específicos y realizar un seguimiento continuo del progreso del proyecto.</t>
  </si>
  <si>
    <t>Cancelación de pagos de facturas por gastos notariales, oficina de registro de instrumentos públicos, gobernación, valorización e impuesto predial</t>
  </si>
  <si>
    <t>Retraso en el registro y entrega de títulos de propiedad radicados en la ORIP</t>
  </si>
  <si>
    <t>Modificación de la información verídica de los terrenos y perjuicio para las personas que poseen la propiedad de estos.</t>
  </si>
  <si>
    <t>Errores en los trámites de titulación de predios</t>
  </si>
  <si>
    <t>Surtir el convenio establecido entre Corvivienda y la ORIP para la agilización de trámites.</t>
  </si>
  <si>
    <t>Verificación y actualización de la información catastral, con la participación activa de los poseedores y una supervisión directa del trabajo en campo.</t>
  </si>
  <si>
    <t>Contratación de personal idóneo para los procedimientos.</t>
  </si>
  <si>
    <t>Servicios profesionales y de apoyo a la gestión para la ejecución del Programa Mi Territorio en Orden - Observatorio de Vivienda</t>
  </si>
  <si>
    <t>Cambios en la normatividad nacional y local en lo referente a estudios técnicos para el ordenamiento territorial</t>
  </si>
  <si>
    <t>Demoras de la Secretaría de Planeación Distrital en la priorización de barrios que han solicitado iniciación de proceso de Legalización Urbanística.</t>
  </si>
  <si>
    <t>NO logro de la firma del acta de conocimiento y aceptación del plano de loteo y del proceso de legalización al menos por el cincuenta y uno por ciento (51%) de los propietarios, poseedores u ocupantes de los predios o inmuebles incluidos en la legalización.</t>
  </si>
  <si>
    <t xml:space="preserve">Información primaria y secundaria suministrada y capturada deficientemente. </t>
  </si>
  <si>
    <t>Contratación de equipo técnico y jurídico no especializado.</t>
  </si>
  <si>
    <t>Dependencia del personal especializado</t>
  </si>
  <si>
    <t>Subsanación y aplicación de nueva normatividad.</t>
  </si>
  <si>
    <t>Coordinación de las áreas involucradas para priorizar los barrios no regularizados los plazos establecidos.</t>
  </si>
  <si>
    <t>Cumplir a cabalidad la metodología diseñada para cada uno de los despliegues territoriales programados, hacer las subsanaciones que haya lugar, e informar a la comunidad de los beneficios que trae la adopción de la legalización urbanística.</t>
  </si>
  <si>
    <t>Seguimiento y verificación de la correcta recolección de los datos con las áreas encargadas.</t>
  </si>
  <si>
    <t>Ejercer supervisión y verificación permanente de calidad del trabajo realizado por el personal a cargo de los DTS.</t>
  </si>
  <si>
    <t>Documentar exhaustivamente el sistema y capacitar a múltiples funcionarios.</t>
  </si>
  <si>
    <t xml:space="preserve"> Direccionamiento Estratégico y Planeación </t>
  </si>
  <si>
    <t>Política de Planeación institucional
Política de Compras y Contratación Pública .</t>
  </si>
  <si>
    <t>Gestión de vivienda</t>
  </si>
  <si>
    <t>N/A</t>
  </si>
  <si>
    <t xml:space="preserve">Cooperar con la disminución del déficit cuantitativo de vivienda a través de la adquisición de una vivienda nueva en el Distrito de Cartagena a través de la asignación de Subsidios.
</t>
  </si>
  <si>
    <t>Disminuir el deficit cuantitativo de vivienda= No de subsidios adjudicados / No total del deficit cuantitativo habitacional de vivienda</t>
  </si>
  <si>
    <t>Disminuir el deficit cuantitativo de vivienda</t>
  </si>
  <si>
    <t>SEMESTRAL</t>
  </si>
  <si>
    <t>Efectividad</t>
  </si>
  <si>
    <t xml:space="preserve">Plan anual de inversión </t>
  </si>
  <si>
    <t>Gestión de mejoramiento de vivienda</t>
  </si>
  <si>
    <t>Contribuir a la disminución del déficit cualitativo de vivienda a través del mejoramiento de las condiciones de habitabilidad de los hogares del distrito de Cartagena con la prestación de servicios a nuestros grupos de valor en las modalidades de mejoramiento de vivienda que ofrece la entidad.</t>
  </si>
  <si>
    <t>Disminuir el deficit cuanlitativo de vivienda= No de viviendas mejoradas /No total del deficit cualitativo habitacional de vivienda</t>
  </si>
  <si>
    <t>Disminuir el deficit cualitativo de vivienda</t>
  </si>
  <si>
    <t>Posibilidad de pérdida Reputacional por fallas en informes de asignación de subsidios de vivienda de interés social y mejoramiento de vivienda debido a errores en la consolidación de la información</t>
  </si>
  <si>
    <t>El Director Técnico verifica la información de los informes que detallan la asignación de subsidios a través de la realimentación del informe consolidado a los coordinadores de cada proyecto
El Director Técnico asigna un funcionario para la consolidación y generaciión del informe de subsidios a través de cuadros de control con actualización mensual</t>
  </si>
  <si>
    <t>R1. Posibilidad de pérdida Económica y Reputacional por atrasos en el cronograma y sobrecostos debido a cambios naturales en el entorno global
R2. Posibilidad de pérdida Económica y Reputacional por incumplimiento de especificaciones de obra debido a inadecuada calidad de los materiales</t>
  </si>
  <si>
    <t>R1.
El Director Técnico identifica las posibles desviaciones que generan afectación a los precios a través de una proyección de los costos de la obra por el tiempo de duración.
El Director Técnico establece con claridad las condiciones de uso de los AUI en la obra a través de un documento que contemple dichas condiciones
El Director Técnico identifica los posibles eventos relacionados a sobrecostos a través de comités de seguimiento de obra semanal
R2. 
El Director Técnico verifica las especificaciones técnicas de la obra a través de una lista de chequeo que contemple lo requerido en el anexo técnico del contrato
El Director Técnico exige a la interventoría la identificación de la adecuada calidad de los materiales a través del cumplimiento de sus obligaciones contractuales
 Solicitar a la Direccion Administrativa la contratacion de transporte para la visistas de campo de supervisión a traves de Comunicación Oficial y/o proyecccion de Actividades</t>
  </si>
  <si>
    <t>Dignificar la vida de los habitantes del Distrito de Cartagena de Indias, reducir la pobreza multidimensional, el déficit habitacional, y ampliar la cobertura del saneamiento básico, a través de la implementación de estrategias integrales focalizadas en el fortalecimiento de la infraestructura educativa, en el fomento de las condiciones habitacionales adecuada y en el acceso de calidad de los servicios públicos, garantizando una vida digna para toda la población, durante el período de gobierno 2024-2027.</t>
  </si>
  <si>
    <t>Disminuir el déficit de legalización y/o titulación de predios a 43%</t>
  </si>
  <si>
    <t xml:space="preserve">Aumentar el número de solicitudes de legalización urbanística de barrios </t>
  </si>
  <si>
    <t xml:space="preserve">Actualizar en un 100% el sistema de información de vivienda </t>
  </si>
  <si>
    <t>02-01-01</t>
  </si>
  <si>
    <t>02-01-02</t>
  </si>
  <si>
    <t>02-01-03</t>
  </si>
  <si>
    <t>02-01-04</t>
  </si>
  <si>
    <t>DESARROLLO HUMANO Y BIENESTAR SOCIAL DE LAS COMUNIDADES NEGRAS, AFROCOLOMBIANAS, RAIZALES Y PALENQUERAS</t>
  </si>
  <si>
    <t>TERRITORIO PROPIO</t>
  </si>
  <si>
    <t>06-01-02</t>
  </si>
  <si>
    <t>06-02-02</t>
  </si>
  <si>
    <t>Porcentaje de población
afro, negra, raizal, palenquera que habita el Distrito vinculada a procesos de fortalecimiento y reconocimiento de sus derechos, diversidad étnica y cultural como un principio fundamental
cualitativo de vivienda
a 22,66%</t>
  </si>
  <si>
    <t>Porcentaje de población Indígena que habita el Distrito de Cartagena vinculada procesos de fortalecimiento y reconocimiento de sus derechos, diversidad étnica y cultural como un principio fundamental</t>
  </si>
  <si>
    <t>10. Reducción de la Desigualdades
16. Paz, justicia e instituciones sólidas</t>
  </si>
  <si>
    <t>N.D.</t>
  </si>
  <si>
    <t>Otorgar cuatrocientos cincuenta (450) de subsidios para mejoramiento de vivienda a miembros de los cabildos indígenas ubicados en el Distrito</t>
  </si>
  <si>
    <t>Otorgar cuatrocientos cincuenta (450) subsidios para mejoramiento de vivienda anual focalizado en las comunidades negras, afrodescendientes, raizales y palenqueros del Distrito</t>
  </si>
  <si>
    <t>Mejoramiento de Viviendas para la Población Étnica Priorizada del Programa “Desarrollo Humano y Bienestar Social de las Comunidades Negras, Afrocolombianas, Raizales y Palenqueras” del  Cartagena de Indias</t>
  </si>
  <si>
    <t>Mejoramiento de Viviendas para la Población Indígena Priorizada del Programa “Territorio Propio” del   Cartagena de Indias</t>
  </si>
  <si>
    <t>Reducir el déficit cualitativo de vivienda de las comunidades NARP del Distrito de Cartagena de Indias.</t>
  </si>
  <si>
    <t>Reducir el déficit cualitativo de vivienda de las comunidades Indígenas del Distrito de Cartagena de Indias.</t>
  </si>
  <si>
    <t>Mejorar las condiciones de las viviendas de la población Indígena del Distrito de Cartagena de Indias.</t>
  </si>
  <si>
    <t>Mejorar las condiciones de las viviendas de la población NARP del Distrito de Cartagena de Indias.</t>
  </si>
  <si>
    <t>Apoyo logístico para la ejecución  eventos realizados en el marco de los programas misionales  diseño de elementos litográficos, distintivos y promocionales y  servicio de pautas publicitarias, avisos y notificaciones en medios de comunicación del fondo de vivienda de interés social y reforma urbana de Cartagena - Corvivienda</t>
  </si>
  <si>
    <t>Gestión integral de logística y transporte terrestre para el desarrollo de la oferta institucional del programa mi casa avanza</t>
  </si>
  <si>
    <t xml:space="preserve"> Servicios profesionales y de apoyo a la gestión para la ejecución del programa mi casa avanza</t>
  </si>
  <si>
    <t>Prestación del servicio de transporte terrestre especial automotor de pasajeros y carga, necesario para el desplazamiento de funcionarios y colaboradores, así como la movilización de insumos y equipos, para apoyar el desarrollo de las funciones misionales y adminsitrativas del fondo de vivienda de interés social y reforma urbana distrital</t>
  </si>
  <si>
    <t>Gestión integral de logística y transporte terrestre para el desarrollo de la oferta institucional del programa mi casa con propiedad</t>
  </si>
  <si>
    <t>Servicios profesionales y de apoyo a la gestión para la asistencia técnica y jurídica del programa mi casa con propiedad</t>
  </si>
  <si>
    <t>Luis Morillo Sanchez</t>
  </si>
  <si>
    <t>Contratar la prestacion de Servicios profesionales y de apoyo a la gestión para la asistencia técnica y jurídica del Programa Mi Casa con Propiedad</t>
  </si>
  <si>
    <t>Contratar labores topográficas como insumo preliminar para el proceso de legalización urbanística en los sectores priorizados de la ciudad de Cartagena.</t>
  </si>
  <si>
    <t>Gestión integral de logística y transporte terrestre para el desarrollo de la oferta institucional del programa mi territorio en orden</t>
  </si>
  <si>
    <t>Servicios profesionales y de apoyo a la gestión para la ejecución del programa mi territorio en orden - legalización urbanística de barrios</t>
  </si>
  <si>
    <t>Contratar la realizacion de labores topograficas como insumo previo  para el procedimiento de legalizacion urbanistica de los sectores priorizadas  de la ciudad de cartagena  en el marco del programa mi territorio en orden.</t>
  </si>
  <si>
    <t xml:space="preserve">Diagnóstico, ejecución e interventoría de las obras de mejoramiento de vivienda por asignación de subsidios familiares </t>
  </si>
  <si>
    <t xml:space="preserve">De los Pueblos y Comunidades Étnicas </t>
  </si>
  <si>
    <t>Fortalecimiento al desarrollo afro-territorial de la población negra, afrocolombiana, raizal y palenquera.</t>
  </si>
  <si>
    <t>Territorio sitio de paz y pensamiento colectivo</t>
  </si>
  <si>
    <t>INSTRUCTIVO PARA EL DILIGENCIAMIENTO DEL PLAN DE ACCIÓN INSTITUCIONAL VIGENCIA 2025</t>
  </si>
  <si>
    <t>AVANCE PROGRAMA UNIDOS POR UNA VIVIENDA PARA TI</t>
  </si>
  <si>
    <t xml:space="preserve">AVANCE PROGRAMA MI CASA AVANZA </t>
  </si>
  <si>
    <t>AVANCE PROGRAMA MI CASA CON PROPIEDAD</t>
  </si>
  <si>
    <t>AVANCE PROGRAMA MI TERRITORIO EN ORDEN</t>
  </si>
  <si>
    <t>AVANCE PROGRAMA DESARROLLO HUMANO Y BIENESTAR SOCIAL DE LAS COMUNIDADES NEGRAS, AFROCOLOMBIANAS, RAIZALES Y PALENQUERAS</t>
  </si>
  <si>
    <t>Contratar la Prestación de Servicios profesionales y de apoyo a la gestión para la ejecución del Programa Unidos por una Vivienda para Ti</t>
  </si>
  <si>
    <t>Avance Proyecto Subsidio familiar de vivienda de interés social del Programa "Unidos Por Una Vivienda Para Ti" del Distrito de Cartagena de Indias</t>
  </si>
  <si>
    <t>Avance Proyecto Mejoramiento de viviendas para la población priorizada del Programa “Mi Casa Avanza” del Distrito de Cartagena de Indias</t>
  </si>
  <si>
    <t>Avance Proyecto Titulación de Predios para la población priorizada del Programa “Mi Casa con Propiedad” del Distrito de Cartagena de Indias</t>
  </si>
  <si>
    <t xml:space="preserve">Avance Proyecto Desarrollo del Programa "Mi Territorio en Orden" para el mejoramiento del hábitat en el Distrito de Cartagena de Indias </t>
  </si>
  <si>
    <t>Avance Proyecto Mejoramiento de Viviendas para la Población Étnica Priorizada del Programa “Desarrollo Humano y Bienestar Social de las Comunidades Negras, Afrocolombianas, Raizales y Palenqueras” del  Cartagena de Indias</t>
  </si>
  <si>
    <t xml:space="preserve">Contratar el diagnóstico y ejecución de las obras de mejoramiento de vivienda por asignación de subsidios familiar, destinados a la población NARP asentada en el Distrito de Cartagena de Indias. </t>
  </si>
  <si>
    <t xml:space="preserve">Contratar la interventoría para la  ejecución de las obras de mejoramiento de vivienda por asignación de subsidios familiar, destinados a la población NARP asentada en el Distrito de Cartagena de Indias. </t>
  </si>
  <si>
    <t xml:space="preserve">Contratar el diagnóstico y ejecución de las obras de mejoramiento de vivienda por asignación de subsidios familiar, destinados a la  población indígena asentada en el Distrito de Cartagena de Indias. </t>
  </si>
  <si>
    <t xml:space="preserve">Contratar la interventoría para la  ejecución de las obras de mejoramiento de vivienda por asignación de subsidios familiar, destinados a la población indígena asentada en el Distrito de Cartagena de Indias. </t>
  </si>
  <si>
    <t>Avance Proyecto Mejoramiento de Viviendas para la Población Indígena Priorizada del Programa “Territorio Propio” del   Cartagena de Indias</t>
  </si>
  <si>
    <t>AVANCE PROGRAMA TERRITORIO PROPIO</t>
  </si>
  <si>
    <t>Contratar bajo la modalidad llave en mano, la revisión y ajuste de los estudios y diseños, así como la ejecución de obras correspondientes de construcción de un CIC - "CIRCULO DEL CUIDADO" - ubicado en el proyecto urbanistico Ciudadela de la Paz</t>
  </si>
  <si>
    <t>Servicios profesionales y de apoyo a la gestión contratados</t>
  </si>
  <si>
    <t>Contrato de apoyo logístico</t>
  </si>
  <si>
    <t>Subsidios distritales complementarios de vivienda nueva</t>
  </si>
  <si>
    <t>Contrato de apoyo logístico y transporte</t>
  </si>
  <si>
    <t xml:space="preserve">Facturas </t>
  </si>
  <si>
    <t xml:space="preserve">Contrato de labores topográficas </t>
  </si>
  <si>
    <t>SEDD</t>
  </si>
  <si>
    <t>PROGRAMACIÓN META PRODUCTO 2024</t>
  </si>
  <si>
    <t>ACUMULADO 2024</t>
  </si>
  <si>
    <t>ACUMULADO 2025</t>
  </si>
  <si>
    <t>ACUMULADO 2026</t>
  </si>
  <si>
    <t>ACUMULADO 2027</t>
  </si>
  <si>
    <t>ACUMULADO CUATRIENIO</t>
  </si>
  <si>
    <t>AVANCE META PRODUCTO AL AÑO (PONDERADO)</t>
  </si>
  <si>
    <t>AVANCE META PRODUCTO AL CUATRIENIO (PONDERADO)</t>
  </si>
  <si>
    <t>AVANCE META PRODUCTO AL AÑO (SIMPLE)</t>
  </si>
  <si>
    <t>AVANCE META PRODUCTO AL CUATRIENIO (SIMPLE)</t>
  </si>
  <si>
    <t>AVANCES ACTIVIDADES DE PROYECTO</t>
  </si>
  <si>
    <t>APROPACIÓN DEFINITIVA POR PROYECTO (MARZO)</t>
  </si>
  <si>
    <t>PRESUPUESTO EJECUTADO MARZO COMPROMISOS</t>
  </si>
  <si>
    <t>PRESUPUESTO EJECUTADO MARZO OBLIGACIONES</t>
  </si>
  <si>
    <t xml:space="preserve"> FORMATO SALIDA DE INFORMACION RESULTADOS DE SEGUIMIENTO  Y EVALUACIÓN DE PLAN DE ACCIÓN INSTITUCIONAL</t>
  </si>
  <si>
    <t xml:space="preserve">FONDO DE VIVIENDA DE INTERÉS SOCIAL Y REFORMA URBANA DISTRITAL CORVIVIENDA </t>
  </si>
  <si>
    <t>Contratar servicios profesionales para el avaluo de predios ubuicados en el triangulo de desarrllo social del Distrito de Cartagena de Indias</t>
  </si>
  <si>
    <t>Servicios profesionales  contratados</t>
  </si>
  <si>
    <t>REPORTE META PRODUCTO A  MARZO 2026</t>
  </si>
  <si>
    <t>REPORTE META PRODUCTO A JUNIO 2026</t>
  </si>
  <si>
    <t>REPORTE META PRODUCTO A  SEPTIEMBRE 2026</t>
  </si>
  <si>
    <t>REPORTE META PRODUCTO A DICIEMBRE 2026</t>
  </si>
  <si>
    <t>REPORTE ACTIVIDADES PROYECTO DE  ENERO A MARZO 2026</t>
  </si>
  <si>
    <t>REPORTE ACTIVIDADES PROYECTO DE  ABRIL A JUNIO 2026</t>
  </si>
  <si>
    <t>REPORTE ACTIVIDADES PROYECTO DE  JULIO A SEPTIEMBRE 2026</t>
  </si>
  <si>
    <t>REPORTE ACTIVIDADES PROYECTO DE  OCTUBRE ADICIEMBRE 2026</t>
  </si>
  <si>
    <t xml:space="preserve">Veronica Garcia Nieves </t>
  </si>
  <si>
    <t>SUBSIDIO FAMILIAR DE VIVIENDA DE INTERÉS SOCIAL DEL PROGRAMA UNIDOS POR UNA VIVIENDA PARA TI DEL DISTRITO DE CARAGENA DE INDIAS 
2.3.4001.1400.2024130010012</t>
  </si>
  <si>
    <t>ABRIL
2026</t>
  </si>
  <si>
    <t>ENERO
2026</t>
  </si>
  <si>
    <t>FEBRERO
2026</t>
  </si>
  <si>
    <t>MARZO
2026</t>
  </si>
  <si>
    <t>ACUMULADO ACTIVIDAD DE PROYECTO 2026</t>
  </si>
  <si>
    <t>Contratar el diagnóstico y ejecución de las obras de mejoramiento de vivienda por asignación de subsidios familiar, destinados a la población priorizada del Distrito de Cartagena de Indias en el marco del programa MI CASA AVANZA</t>
  </si>
  <si>
    <t>Contratar la interventoría para la  ejecución de las obras de mejoramiento de vivienda por asignación de subsidios familiar, destinados a la población priorizada del Distrito de Cartagena de Indias en el marco del programa MI CASA AVANZA</t>
  </si>
  <si>
    <t>Apoyo logístico para la ejecución de eventos realizados en el marco de los programas misionales, así como el plan de bienestar y diseño de elementos litográficos, distintivos y promocionales y  servicio de pautas publicitarias, avisos y notificaciones en medios de comunicación del fondo de vivienda de interés social y reforma urbana de Cartagena - Corvivienda</t>
  </si>
  <si>
    <t>Contratar la adquisición elementos derivados del papel, consumibles de impresión y útiles de oficina para fondo de vivienda de interés social y reforma urbana del distrito de Cartagena - Corvivienda.</t>
  </si>
  <si>
    <t>FEBRERO 
2026</t>
  </si>
  <si>
    <t>Contratar la prestacion de Servicios profesionales y de apoyo a la gestión para la ejecución del Programa Mi Territorio en Orden - Observatorio Distrital de Vivienda</t>
  </si>
  <si>
    <t>Contrato de papelería</t>
  </si>
  <si>
    <t xml:space="preserve">UCG 1
UCG 2 
UCG 3
UCG 4
UCG 5
UCG 6
UCG 7
UCG 8
UCG 9
UCG 10
UCG 11
UCG 12
UCG 13
UCG 14
UCG 15  </t>
  </si>
  <si>
    <t>ENERO 
2026</t>
  </si>
  <si>
    <t>Página: 3 de 3</t>
  </si>
  <si>
    <t>OBSERVACIONES</t>
  </si>
  <si>
    <t>SEGUIMIENTO PRESUPUESTAL DE INVERSIÓN CORVIVIENDA 2026 - CORTE 31 DE MARZO 2026
https://corvivienda-my.sharepoint.com/:x:/g/personal/gestion_proyectos_corvivienda_gov_co/IQA5AwmNkkzqR4s5m9JDFgqaAbHo8KjLOpUQQxU6odQOSmk?e=at3R80</t>
  </si>
  <si>
    <t>Beneficiar a cuatro mil quinientos noventa y seis (4.596) hogares con subsidios familiares de adquisición de vivienda de interés social</t>
  </si>
  <si>
    <t>Titular o legalizar mil  quinientos once (1.511) predios</t>
  </si>
  <si>
    <t>Elaborar un (1)
Documento Técnico de Soporte para la solicitud de legalización de hectáreas en el asentamiento humano priorizado del Distrito</t>
  </si>
  <si>
    <t>Otorgar setecientos cuarenta y tres (743) subsidios para mejoramiento de vivienda anual focalizado en las comunidades negras, afrodescendientes, raizales y palenqueros del Distrito</t>
  </si>
  <si>
    <t>Otorgar ciento ochenta y dos (182)  subsidios para mejoramiento de vivienda a miembros de los cabildos indígenas ubicados en el Distrito</t>
  </si>
  <si>
    <t>FORMATO SALIDA DE INFORMACION RESULTADOS DE SEGUIMIENTO  Y EVALUACIÓN DE PLAN DE ACCIÓN INSTITUCIONAL</t>
  </si>
  <si>
    <t>PLAN ANUAL DE ADQUISICIONES - V1</t>
  </si>
  <si>
    <t xml:space="preserve"> META PRODUCTO PDD 2026</t>
  </si>
  <si>
    <t>Reducir el déficit cuantitativo de vivienda en el Distrito de Cartagena de Indias.</t>
  </si>
  <si>
    <t>Contratar transporte terrestre para el desarrollo de la oferta institucional del programa unidos por una vivienda para ti</t>
  </si>
  <si>
    <t>Contrato de transporte</t>
  </si>
  <si>
    <t>Contratar la interventoría para la  ejecución de las obras de construcción de un CIC "CIRCULO DEL CUIDADO" - ubicado en el proyecto urbanistico Ciudadela de la Paz</t>
  </si>
  <si>
    <t>Contratar la adquisición elementos derivados del papel y útiles de oficina para el desarrollo de la oferta institucional del programa unidos por una vivienda para ti</t>
  </si>
  <si>
    <t>Beneficiar a cuatro mil quinientos setenta (4.570) hogares con subsidios familiares para mejoramiento de vivienda urbana</t>
  </si>
  <si>
    <t>Reducir el déficit cualitativo de vivienda en el Distrito de Cartagena de Indias.</t>
  </si>
  <si>
    <t xml:space="preserve">Clara Calderon Muñoz </t>
  </si>
  <si>
    <t xml:space="preserve">Contratar la prestación de Servicios profesionales y de apoyo a la gestión para la ejecución del Programa Mi Casa Avanza </t>
  </si>
  <si>
    <t>MEJORAMIENTO DE VIVIENDAS PARA LA POBLACIÓN PRIORIZADA DEL PROGRAMA MI CASA AVANZA DEL DISTRITO DE CARTAGENA DE INDIAS 
2.3.4001.1400.2024130010013</t>
  </si>
  <si>
    <t xml:space="preserve">Viaticos para el desarrollo de la oferta institucional de mejoramientos de vivienda en la Zona Insular Lejana del Distrito de Cartagena de Indias (Isla Fuerte, Isla Mucura y Santa Cruz del Islote) </t>
  </si>
  <si>
    <t>Viaticos</t>
  </si>
  <si>
    <t>Prestación del servicio de transporte terrestre especial automotor de pasajeros y carga, necesario para el desplazamiento de funcionarios y colaboradores, así como la movilización de insumos y equipos, para apoyar el desarrollo de las funciones misionales y administrativas del fondo de vivienda de interés social y reforma urbana distrital</t>
  </si>
  <si>
    <t>Implementar las herramientas y mecanismos legales que permitan la titulación de predios a favor del Distrito de Cartagena de Indias.</t>
  </si>
  <si>
    <t>TITULACIÓN DE PREDIOS PARA LA POBLACIÓN PRIORIZADA DEL PROGRAMA MI CASA CON PROPIEDAD DEL DISTRITO DE CARTAGENA DE INDIAS
2.3.4001.1400.2024130010014</t>
  </si>
  <si>
    <t>Cancelación de pagos de facturas de servicios públicos correspondientes a viviendas ubicadas en los proyectos de vivienda a cargo de Corvivienda</t>
  </si>
  <si>
    <t>Contratar la adquisición de elementos derivados del papel y útiles de oficina para el desarrollo de la oferta institucional del programa Mi Casa Con Propiedad</t>
  </si>
  <si>
    <t>Realizar estudios, documentos técnicos y servicios de información especializados en el sector vivienda en Distrito de Cartagena de Indias</t>
  </si>
  <si>
    <t>DESARROLLO DEL PROGRAMA MI TERRITORIO EN ORDEN PARA EL MEJORAMIENTO DEL HÁBITAT EN EL DISTRITO DE CARTAGENA DE INDIAS 
2.3.4001.1400.2024130010017</t>
  </si>
  <si>
    <t xml:space="preserve">Contratar la prestación de Servicios profesionales y de apoyo a la gestión para la ejecución del Programa Mi Territorio en Orden - Legalización Urbanística de Barrios </t>
  </si>
  <si>
    <t>Contratar la adquisición de elementos derivados del papel y útiles de oficina para el desarrollo de la oferta institucional del programa Mi Territorio en Orden</t>
  </si>
  <si>
    <t xml:space="preserve">Software de información a la medida de las necesidades de la entidad
</t>
  </si>
  <si>
    <t>Adquisición de Software</t>
  </si>
  <si>
    <t>1.2.2.0.00-039 - ICDE-CORVIVIENDA 14% IPU</t>
  </si>
  <si>
    <t>MEJORAMIENTO DE VIVIENDAS PARA LA POBLACIÓN ETNICA PRIORIZADA  DEL PROGRAMA "DESARROLLO HUMANO Y BIENESTAR SOCIAL DE LAS COMUNIDADES NEGRAS, AFROCOLOMBIANAS, RAIZALES Y PALENQUERAS" DEL CARTAGENA DE INDIAS
2.3.4001.1400.202400000005196</t>
  </si>
  <si>
    <t>MEJORAMIENTO DE VIVIENDAS PARA LA POBLACIÓN INDIGENA PRIORIZADA  DEL PROGRAMA "TERRITORIO PROPIO" DEL CARTAGENA DE INDIAS
2.3.4001.1400.202400000005332</t>
  </si>
  <si>
    <t>PORCENTAJE PRESUPUESTO EJECUTADO MARZO COMPROMISOS</t>
  </si>
  <si>
    <t>PORCENTAJE PRESUPUESTO EJECUTADO MARZO OBLIGACIONES</t>
  </si>
  <si>
    <t>Avance estrategico</t>
  </si>
  <si>
    <t>Ejecucion Presupuestal</t>
  </si>
  <si>
    <t>Compromisos</t>
  </si>
  <si>
    <t>Unidos por una Vivienda para ti</t>
  </si>
  <si>
    <t>Mi Casa Avanza</t>
  </si>
  <si>
    <t>Mi Casa con propiedad</t>
  </si>
  <si>
    <t>Mi Territorio en orden</t>
  </si>
  <si>
    <t>Desarrollo Humano y Bienestar Social de las Comunidades Negras, Afrocolombianas, Raizales y Palenqueras</t>
  </si>
  <si>
    <t>Territorio Propio</t>
  </si>
  <si>
    <t>APROPIACIÓN INICIAL
(DEC. 1969 27 DIC 2024)
(en pesos)</t>
  </si>
  <si>
    <t>Concepto</t>
  </si>
  <si>
    <t>Avance marzo</t>
  </si>
  <si>
    <t>Avance junio</t>
  </si>
  <si>
    <t>Avance Sept 15</t>
  </si>
  <si>
    <t>Avance septiembre</t>
  </si>
  <si>
    <t>Crecimiento</t>
  </si>
  <si>
    <t>Plan de Acción Institucional 2025</t>
  </si>
  <si>
    <t>Ejecución de Proyectos</t>
  </si>
  <si>
    <t>Ejecución Presupuestal por Compromisos</t>
  </si>
  <si>
    <t>Ejecución Presupuestal por Obligaciones</t>
  </si>
  <si>
    <t>Plan de Desarrollo al Cuatrienio</t>
  </si>
  <si>
    <t xml:space="preserve">Ejecución Presupuestal Según Compromisos </t>
  </si>
  <si>
    <t xml:space="preserve">Ejecución Presupuestal Según Obligaciones </t>
  </si>
  <si>
    <t>Proyecto</t>
  </si>
  <si>
    <t>Apropiación Inicial</t>
  </si>
  <si>
    <t>Ejecución de ppto (compromisos)</t>
  </si>
  <si>
    <t>Ejecución de ppto (obligaciones)</t>
  </si>
  <si>
    <t>Apropiaciones presupuestales</t>
  </si>
  <si>
    <t>Apropiacion Inicial</t>
  </si>
  <si>
    <t>Apropiacion Vigente</t>
  </si>
  <si>
    <t>Ejecucion por compromisos</t>
  </si>
  <si>
    <t>Ejecucion por obligaciones</t>
  </si>
  <si>
    <t>Ejecucion pptal porcentual Marzo</t>
  </si>
  <si>
    <t>PORCENTAJE EJECUTADO MARZO SEGÚN OBLIGACIONES</t>
  </si>
  <si>
    <t>Plan de Desarrollo al año 2026</t>
  </si>
  <si>
    <t>Avance DIC 2025</t>
  </si>
  <si>
    <t>Apropiación Definitiva Marzo</t>
  </si>
  <si>
    <t>Avance fisico marzo</t>
  </si>
  <si>
    <t>AVANCE META PRODUCTO AL AÑO 2026. CORTE MARZO.</t>
  </si>
  <si>
    <t>AVANCE META PRODUCTO AL CUATRIENIO. CORTE MARZO 2026.</t>
  </si>
  <si>
    <t xml:space="preserve">Ejecución Proyectos Corvivienda a  Marzo </t>
  </si>
  <si>
    <t>Avance programa vigencia 2026</t>
  </si>
  <si>
    <t>Avance acumulado programa Cuatrienio</t>
  </si>
  <si>
    <t>Obligaciones</t>
  </si>
  <si>
    <t>APROPACIÓN DEFINITIVA POR PROYECTO (MARZO) CORVIVIENDA</t>
  </si>
  <si>
    <t>1.3.2.3.11-207 - RF CORVIVIENDA</t>
  </si>
  <si>
    <t xml:space="preserve">
1.2.2.0.00-039 - ICDE-CORVIVIENDA 14% IPU
</t>
  </si>
  <si>
    <t xml:space="preserve">1.2.2.0.00-039 - ICDE-CORVIVIENDA 14% IPU
</t>
  </si>
  <si>
    <t>AVANCE ESTRATEGICO DE CORVIVIENDA JUNIO 30 2026</t>
  </si>
  <si>
    <t>Diseñar, tramitar permisos y construir obras complementarias para el Proyecto Urbanístico Ciudadela de La Paz</t>
  </si>
  <si>
    <t>Obras complementarias</t>
  </si>
  <si>
    <t>Adjudicar subsidios para vivienda usada a familias damnificadas del barrio San Francisco, conforme al Convenio Interadministrativo SIC No. 593 de 2011</t>
  </si>
  <si>
    <t>Subsidios distritales totales</t>
  </si>
  <si>
    <t>Pago de honorarios por servicios profesionales prestados dentro de procesos judiciales</t>
  </si>
  <si>
    <t>Avance Plan de accion  Corvivienda Junio 2026</t>
  </si>
  <si>
    <t>APROPACIÓN DEFINITIVA POR PROYECTO (JUNIO)</t>
  </si>
  <si>
    <t xml:space="preserve">
1.2.2.0.00-039 - ICDE-CORVIVIENDA 14% IPU
</t>
  </si>
  <si>
    <t>1.3.3.2.00-95-039 – RB IPU 14% CORVIVIENDA</t>
  </si>
  <si>
    <t>1.3.3.2.00-94-039 RB IPU 14% CORVIVIENDA</t>
  </si>
  <si>
    <t>1.3.3.1.00-94-001 Rb ICLD</t>
  </si>
  <si>
    <t>1.3.3.8.03-94-070 Rb SGP Propósito General Libre Inversión</t>
  </si>
  <si>
    <t>1.3.3.11.03-94-062 Rb Dividendos Acuacar</t>
  </si>
  <si>
    <t>1.3.3.5.04-94-211 Rb Aporte Fonvivienda Unión Temporal Ciudadela De La Paz Etapa 3 Y 4</t>
  </si>
  <si>
    <t>1.3.3.5.04-94-243 Rb Rf Aporte Fonvivienda Unión Temporal Ciudadela De La Paz Etapa 3 Y 4</t>
  </si>
  <si>
    <t>1.3.3.11.05-94-227 RB Crédito Interno Convenio San Francisco</t>
  </si>
  <si>
    <t>PRESUPUESTO EJECUTADO JUNIO COMPROMISOS</t>
  </si>
  <si>
    <t>PORCENTAJE PRESUPUESTO EJECUTADO JUNIO COMPROMISOS</t>
  </si>
  <si>
    <t>PRESUPUESTO EJECUTADO JUNIO OBLIGACIONES</t>
  </si>
  <si>
    <t>PORCENTAJE PRESUPUESTO EJECUTADO JUNIO OBLIGACIONES</t>
  </si>
  <si>
    <t>SEGUIMIENTO PRESUPUESTAL DE INVERSIÓN CORTE 30 DE JUNIO 2026
https://corvivienda-my.sharepoint.com/:x:/g/personal/gestion_proyectos_corvivienda_gov_co/IQBfUhKh4t_DTYX5agMU85ZoAVKHup-iwJ5NdIH1AAGQkNc?e=0moXXe</t>
  </si>
  <si>
    <t>1.3.1.1.05.238-Crédito Interno Banco de Bogotá 2</t>
  </si>
  <si>
    <t xml:space="preserve">1.3.3.2.00-95-039 – RB IPU 14% CORVIVIENDA
</t>
  </si>
  <si>
    <t xml:space="preserve">1.3.3.2.00-95-039 – RB IPU 14% CORVIVIENDA
</t>
  </si>
  <si>
    <t>1.3.3.2.00-94-039 Rb IPU 15% Corvivienda</t>
  </si>
  <si>
    <t>AVANCE PRESUPUESTAL JUNIO 30-2026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</si>
</sst>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8" formatCode="&quot;$&quot;\ #,##0.00;[Red]\-&quot;$&quot;\ #,##0.00"/>
    <numFmt numFmtId="44" formatCode="_-&quot;$&quot;\ * #,##0.00_-;\-&quot;$&quot;\ * #,##0.00_-;_-&quot;$&quot;\ * &quot;-&quot;??_-;_-@_-"/>
    <numFmt numFmtId="43" formatCode="_-* #,##0.00_-;\-* #,##0.00_-;_-* &quot;-&quot;??_-;_-@_-"/>
    <numFmt numFmtId="164" formatCode="&quot;$&quot;#,##0;[Red]\-&quot;$&quot;#,##0"/>
    <numFmt numFmtId="165" formatCode="&quot;$&quot;#,##0.00;[Red]\-&quot;$&quot;#,##0.00"/>
    <numFmt numFmtId="166" formatCode="_-&quot;$&quot;* #,##0_-;\-&quot;$&quot;* #,##0_-;_-&quot;$&quot;* &quot;-&quot;_-;_-@_-"/>
    <numFmt numFmtId="167" formatCode="_-&quot;$&quot;* #,##0.00_-;\-&quot;$&quot;* #,##0.00_-;_-&quot;$&quot;* &quot;-&quot;??_-;_-@_-"/>
    <numFmt numFmtId="168" formatCode="&quot;$&quot;#,##0"/>
    <numFmt numFmtId="169" formatCode="&quot;$&quot;#,##0.00"/>
    <numFmt numFmtId="170" formatCode="dd\-mm\-yy;@"/>
    <numFmt numFmtId="171" formatCode="#,###\ &quot;COP&quot;"/>
    <numFmt numFmtId="172" formatCode="0.0%"/>
    <numFmt numFmtId="173" formatCode="#,##0.000"/>
    <numFmt numFmtId="174" formatCode="&quot;$&quot;#,##0.0"/>
    <numFmt numFmtId="175" formatCode="&quot;$&quot;\ #,##0.00"/>
    <numFmt numFmtId="176" formatCode="_-[$$-409]* #,##0.00_ ;_-[$$-409]* \-#,##0.00\ ;_-[$$-409]* &quot;-&quot;??_ ;_-@_ "/>
  </numFmts>
  <fonts count="61" x14ac:knownFonts="1">
    <font>
      <sz val="11"/>
      <color theme="1"/>
      <name val="Aptos Narrow"/>
      <family val="2"/>
      <scheme val="minor"/>
    </font>
    <font>
      <sz val="12"/>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sz val="11"/>
      <color theme="1"/>
      <name val="Arial"/>
      <family val="2"/>
    </font>
    <font>
      <sz val="14"/>
      <color theme="1"/>
      <name val="Aptos Narrow"/>
      <family val="2"/>
      <scheme val="minor"/>
    </font>
    <font>
      <sz val="11"/>
      <color theme="1" tint="4.9989318521683403E-2"/>
      <name val="Aptos Narrow"/>
      <family val="2"/>
      <scheme val="minor"/>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6"/>
      <color theme="1"/>
      <name val="Arial"/>
      <family val="2"/>
    </font>
    <font>
      <sz val="8"/>
      <color theme="1"/>
      <name val="Arial"/>
      <family val="2"/>
    </font>
    <font>
      <b/>
      <sz val="8"/>
      <name val="Arial"/>
      <family val="2"/>
    </font>
    <font>
      <sz val="8"/>
      <color theme="1"/>
      <name val="Aptos Narrow"/>
      <family val="2"/>
      <scheme val="minor"/>
    </font>
    <font>
      <sz val="8"/>
      <name val="Arial"/>
      <family val="2"/>
    </font>
    <font>
      <b/>
      <sz val="9"/>
      <color rgb="FF000000"/>
      <name val="Tahoma"/>
      <family val="2"/>
    </font>
    <font>
      <sz val="9"/>
      <color rgb="FF000000"/>
      <name val="Tahoma"/>
      <family val="2"/>
    </font>
    <font>
      <sz val="10"/>
      <color theme="1"/>
      <name val="Arial"/>
      <family val="2"/>
    </font>
    <font>
      <b/>
      <sz val="10"/>
      <color rgb="FF000000"/>
      <name val="Tahoma"/>
      <family val="2"/>
    </font>
    <font>
      <b/>
      <sz val="14"/>
      <color theme="1"/>
      <name val="Arial"/>
      <family val="2"/>
    </font>
    <font>
      <b/>
      <sz val="18"/>
      <color theme="9" tint="-0.499984740745262"/>
      <name val="Arial"/>
      <family val="2"/>
    </font>
    <font>
      <b/>
      <sz val="22"/>
      <color rgb="FF002060"/>
      <name val="Arial"/>
      <family val="2"/>
    </font>
    <font>
      <b/>
      <sz val="18"/>
      <color theme="1"/>
      <name val="Aptos Narrow"/>
      <family val="2"/>
      <scheme val="minor"/>
    </font>
    <font>
      <u/>
      <sz val="11"/>
      <color theme="10"/>
      <name val="Aptos Narrow"/>
      <family val="2"/>
      <scheme val="minor"/>
    </font>
    <font>
      <b/>
      <sz val="22"/>
      <color rgb="FF003366"/>
      <name val="Arial"/>
      <family val="2"/>
    </font>
    <font>
      <b/>
      <sz val="20"/>
      <color theme="1"/>
      <name val="Arial"/>
      <family val="2"/>
    </font>
    <font>
      <sz val="11"/>
      <name val="Aptos Narrow"/>
      <family val="2"/>
      <scheme val="minor"/>
    </font>
    <font>
      <b/>
      <sz val="11"/>
      <name val="Aptos Narrow"/>
      <scheme val="minor"/>
    </font>
    <font>
      <sz val="11"/>
      <name val="Aptos Narrow"/>
      <scheme val="minor"/>
    </font>
    <font>
      <b/>
      <sz val="11"/>
      <color theme="1"/>
      <name val="Aptos Narrow"/>
      <family val="2"/>
    </font>
    <font>
      <b/>
      <sz val="11"/>
      <name val="Aptos Narrow"/>
      <family val="2"/>
    </font>
    <font>
      <sz val="11"/>
      <color theme="1"/>
      <name val="Aptos Narrow"/>
      <family val="2"/>
    </font>
    <font>
      <sz val="11"/>
      <name val="Aptos Narrow"/>
      <family val="2"/>
    </font>
    <font>
      <b/>
      <sz val="16"/>
      <color theme="9" tint="-0.499984740745262"/>
      <name val="Aptos Narrow"/>
      <family val="2"/>
    </font>
    <font>
      <b/>
      <sz val="20"/>
      <color rgb="FF002060"/>
      <name val="Aptos Narrow"/>
      <family val="2"/>
    </font>
    <font>
      <sz val="12"/>
      <color rgb="FF000000"/>
      <name val="Aptos Narrow"/>
    </font>
    <font>
      <sz val="10.5"/>
      <color rgb="FF000000"/>
      <name val="Aptos Narrow"/>
    </font>
    <font>
      <sz val="5"/>
      <color rgb="FF000000"/>
      <name val="Aptos Narrow"/>
    </font>
    <font>
      <sz val="10"/>
      <color rgb="FF000000"/>
      <name val="Aptos Narrow"/>
    </font>
    <font>
      <sz val="11"/>
      <name val="Arial"/>
      <family val="2"/>
    </font>
    <font>
      <b/>
      <sz val="12"/>
      <name val="Arial"/>
      <family val="2"/>
    </font>
    <font>
      <b/>
      <sz val="8"/>
      <color theme="1"/>
      <name val="Arial"/>
      <family val="2"/>
    </font>
    <font>
      <b/>
      <sz val="12"/>
      <color theme="1"/>
      <name val="Aptos Narrow"/>
      <family val="2"/>
      <scheme val="minor"/>
    </font>
    <font>
      <b/>
      <sz val="12"/>
      <color theme="1" tint="4.9989318521683403E-2"/>
      <name val="Arial"/>
      <family val="2"/>
    </font>
    <font>
      <b/>
      <sz val="9"/>
      <color indexed="81"/>
      <name val="Tahoma"/>
      <family val="2"/>
    </font>
    <font>
      <b/>
      <sz val="14"/>
      <name val="Aptos Narrow"/>
      <family val="2"/>
    </font>
    <font>
      <b/>
      <sz val="8"/>
      <name val="Aptos Narrow"/>
      <family val="2"/>
    </font>
    <font>
      <b/>
      <sz val="10"/>
      <color rgb="FF000000"/>
      <name val="Aptos Narrow"/>
      <family val="2"/>
    </font>
    <font>
      <sz val="10"/>
      <color rgb="FF000000"/>
      <name val="Arial"/>
      <family val="2"/>
    </font>
    <font>
      <b/>
      <sz val="12"/>
      <name val="Aptos Narrow"/>
      <family val="2"/>
    </font>
    <font>
      <b/>
      <sz val="10"/>
      <color rgb="FF000000"/>
      <name val="Calibri"/>
      <family val="2"/>
    </font>
    <font>
      <b/>
      <sz val="14"/>
      <name val="Arial"/>
      <family val="2"/>
    </font>
    <font>
      <b/>
      <sz val="14"/>
      <name val="Calibri"/>
      <family val="2"/>
    </font>
  </fonts>
  <fills count="11">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92D050"/>
        <bgColor indexed="64"/>
      </patternFill>
    </fill>
    <fill>
      <patternFill patternType="solid">
        <fgColor rgb="FFFFFF0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s>
  <cellStyleXfs count="13">
    <xf numFmtId="0" fontId="0" fillId="0" borderId="0"/>
    <xf numFmtId="0" fontId="4" fillId="0" borderId="0"/>
    <xf numFmtId="44" fontId="2" fillId="0" borderId="0" applyFont="0" applyFill="0" applyBorder="0" applyAlignment="0" applyProtection="0"/>
    <xf numFmtId="43" fontId="2" fillId="0" borderId="0" applyFont="0" applyFill="0" applyBorder="0" applyAlignment="0" applyProtection="0"/>
    <xf numFmtId="0" fontId="12" fillId="6" borderId="0" applyNumberFormat="0" applyBorder="0" applyProtection="0">
      <alignment horizontal="center" vertical="center"/>
    </xf>
    <xf numFmtId="49" fontId="13" fillId="0" borderId="0" applyFill="0" applyBorder="0" applyProtection="0">
      <alignment horizontal="left" vertical="center"/>
    </xf>
    <xf numFmtId="3" fontId="13" fillId="0" borderId="0" applyFill="0" applyBorder="0" applyProtection="0">
      <alignment horizontal="right" vertical="center"/>
    </xf>
    <xf numFmtId="9" fontId="2" fillId="0" borderId="0" applyFont="0" applyFill="0" applyBorder="0" applyAlignment="0" applyProtection="0"/>
    <xf numFmtId="166" fontId="2" fillId="0" borderId="0" applyFont="0" applyFill="0" applyBorder="0" applyAlignment="0" applyProtection="0"/>
    <xf numFmtId="171" fontId="25" fillId="0" borderId="0" applyFont="0" applyFill="0" applyBorder="0" applyAlignment="0" applyProtection="0"/>
    <xf numFmtId="0" fontId="31" fillId="0" borderId="0" applyNumberFormat="0" applyFill="0" applyBorder="0" applyAlignment="0" applyProtection="0"/>
    <xf numFmtId="44" fontId="2" fillId="0" borderId="0" applyFont="0" applyFill="0" applyBorder="0" applyAlignment="0" applyProtection="0"/>
    <xf numFmtId="166" fontId="1" fillId="0" borderId="0" applyFont="0" applyFill="0" applyBorder="0" applyAlignment="0" applyProtection="0"/>
  </cellStyleXfs>
  <cellXfs count="596">
    <xf numFmtId="0" fontId="0" fillId="0" borderId="0" xfId="0"/>
    <xf numFmtId="0" fontId="0" fillId="2" borderId="0" xfId="0" applyFill="1"/>
    <xf numFmtId="0" fontId="6" fillId="2" borderId="1" xfId="0" applyFont="1" applyFill="1" applyBorder="1" applyAlignment="1">
      <alignment horizontal="center" vertical="center" wrapText="1"/>
    </xf>
    <xf numFmtId="0" fontId="0" fillId="0" borderId="0" xfId="0" applyAlignment="1">
      <alignment vertical="center"/>
    </xf>
    <xf numFmtId="0" fontId="12" fillId="6" borderId="1" xfId="4" applyBorder="1" applyProtection="1">
      <alignment horizontal="center" vertical="center"/>
    </xf>
    <xf numFmtId="3" fontId="13" fillId="0" borderId="1" xfId="6" applyBorder="1" applyAlignment="1" applyProtection="1">
      <alignment horizontal="center" vertical="center"/>
    </xf>
    <xf numFmtId="49" fontId="13" fillId="0" borderId="1" xfId="5" applyBorder="1" applyProtection="1">
      <alignment horizontal="left" vertical="center"/>
    </xf>
    <xf numFmtId="0" fontId="16" fillId="0" borderId="0" xfId="0" applyFont="1" applyAlignment="1">
      <alignment horizontal="left"/>
    </xf>
    <xf numFmtId="0" fontId="16" fillId="0" borderId="0" xfId="0" applyFont="1" applyAlignment="1">
      <alignment horizontal="left" vertical="center" wrapText="1"/>
    </xf>
    <xf numFmtId="0" fontId="17" fillId="0" borderId="0" xfId="0" applyFont="1" applyAlignment="1">
      <alignment horizontal="left" vertical="center" wrapText="1"/>
    </xf>
    <xf numFmtId="0" fontId="11" fillId="0" borderId="0" xfId="0" applyFont="1" applyAlignment="1">
      <alignment horizontal="left" vertical="center" wrapText="1"/>
    </xf>
    <xf numFmtId="0" fontId="16" fillId="4" borderId="1" xfId="0" applyFont="1" applyFill="1" applyBorder="1" applyAlignment="1">
      <alignment horizontal="left" vertical="center" wrapText="1"/>
    </xf>
    <xf numFmtId="0" fontId="16" fillId="4" borderId="1" xfId="0" applyFont="1" applyFill="1" applyBorder="1" applyAlignment="1">
      <alignment horizontal="left" vertical="center"/>
    </xf>
    <xf numFmtId="0" fontId="17" fillId="4"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6" fillId="0" borderId="0" xfId="0" applyFont="1" applyAlignment="1">
      <alignment horizontal="left" vertical="center"/>
    </xf>
    <xf numFmtId="0" fontId="0" fillId="2" borderId="0" xfId="0" applyFill="1" applyAlignment="1">
      <alignment horizont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49" fontId="13" fillId="0" borderId="1" xfId="5" applyBorder="1" applyAlignment="1" applyProtection="1">
      <alignment vertical="center" wrapText="1"/>
    </xf>
    <xf numFmtId="0" fontId="12" fillId="6" borderId="1" xfId="4" applyBorder="1" applyAlignment="1" applyProtection="1">
      <alignment vertical="center"/>
    </xf>
    <xf numFmtId="0" fontId="20" fillId="5" borderId="9" xfId="1" applyFont="1" applyFill="1" applyBorder="1" applyAlignment="1">
      <alignment horizontal="center" vertical="center"/>
    </xf>
    <xf numFmtId="0" fontId="20" fillId="5" borderId="10" xfId="1" applyFont="1" applyFill="1" applyBorder="1" applyAlignment="1">
      <alignment horizontal="center" vertical="center"/>
    </xf>
    <xf numFmtId="14" fontId="21" fillId="0" borderId="1" xfId="0" applyNumberFormat="1" applyFont="1" applyBorder="1" applyAlignment="1">
      <alignment horizontal="center" vertical="center"/>
    </xf>
    <xf numFmtId="0" fontId="22" fillId="0" borderId="1" xfId="1" applyFont="1" applyBorder="1" applyAlignment="1">
      <alignment horizontal="center" vertical="center"/>
    </xf>
    <xf numFmtId="14" fontId="22" fillId="0" borderId="1" xfId="1" applyNumberFormat="1" applyFont="1" applyBorder="1" applyAlignment="1">
      <alignment horizontal="center" vertical="center"/>
    </xf>
    <xf numFmtId="0" fontId="22" fillId="0" borderId="1" xfId="1" applyFont="1" applyBorder="1"/>
    <xf numFmtId="0" fontId="22" fillId="0" borderId="1" xfId="1" applyFont="1" applyBorder="1" applyAlignment="1">
      <alignment horizontal="center" wrapText="1"/>
    </xf>
    <xf numFmtId="0" fontId="20" fillId="5" borderId="1" xfId="1" applyFont="1" applyFill="1" applyBorder="1" applyAlignment="1">
      <alignment horizontal="center" vertical="center"/>
    </xf>
    <xf numFmtId="0" fontId="20" fillId="5" borderId="1" xfId="1" applyFont="1" applyFill="1" applyBorder="1" applyAlignment="1">
      <alignment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6" fillId="2" borderId="1" xfId="1" applyFont="1" applyFill="1" applyBorder="1" applyAlignment="1">
      <alignment horizontal="left" vertical="center"/>
    </xf>
    <xf numFmtId="0" fontId="0" fillId="0" borderId="1" xfId="0" applyBorder="1"/>
    <xf numFmtId="9" fontId="37" fillId="0" borderId="25" xfId="7" applyFont="1" applyFill="1" applyBorder="1" applyAlignment="1">
      <alignment horizontal="center" vertical="center" wrapText="1"/>
    </xf>
    <xf numFmtId="0" fontId="39" fillId="0" borderId="0" xfId="0" applyFont="1"/>
    <xf numFmtId="0" fontId="37" fillId="0" borderId="0" xfId="0" applyFont="1" applyAlignment="1">
      <alignment horizontal="center" vertical="center" wrapText="1"/>
    </xf>
    <xf numFmtId="0" fontId="38" fillId="0" borderId="1" xfId="0" applyFont="1" applyBorder="1" applyAlignment="1">
      <alignment horizontal="center" vertical="center" wrapText="1"/>
    </xf>
    <xf numFmtId="0" fontId="38" fillId="0" borderId="18" xfId="0" applyFont="1" applyBorder="1" applyAlignment="1">
      <alignment horizontal="center" vertical="center" wrapText="1"/>
    </xf>
    <xf numFmtId="0" fontId="7" fillId="0" borderId="18" xfId="0" applyFont="1" applyBorder="1" applyAlignment="1">
      <alignment horizontal="center" vertical="center" wrapText="1"/>
    </xf>
    <xf numFmtId="0" fontId="0" fillId="0" borderId="0" xfId="0" applyAlignment="1">
      <alignment horizontal="center" vertical="center"/>
    </xf>
    <xf numFmtId="0" fontId="6" fillId="0" borderId="1" xfId="1" applyFont="1" applyBorder="1" applyAlignment="1">
      <alignment horizontal="left" vertical="center"/>
    </xf>
    <xf numFmtId="0" fontId="3" fillId="0" borderId="5" xfId="0" applyFont="1" applyBorder="1" applyAlignment="1">
      <alignment horizontal="center" vertical="center" wrapText="1"/>
    </xf>
    <xf numFmtId="0" fontId="5" fillId="0" borderId="12" xfId="1" applyFont="1" applyBorder="1" applyAlignment="1">
      <alignment horizontal="left" vertical="center"/>
    </xf>
    <xf numFmtId="0" fontId="3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6" fillId="0" borderId="1" xfId="0" applyFont="1" applyBorder="1" applyAlignment="1">
      <alignment horizontal="center" vertical="center" wrapText="1"/>
    </xf>
    <xf numFmtId="1" fontId="16" fillId="0" borderId="1" xfId="0" applyNumberFormat="1" applyFont="1" applyBorder="1" applyAlignment="1">
      <alignment horizontal="center" vertical="center"/>
    </xf>
    <xf numFmtId="0" fontId="11" fillId="0" borderId="1" xfId="0" applyFont="1" applyBorder="1" applyAlignment="1">
      <alignment horizontal="center" vertical="center" wrapText="1"/>
    </xf>
    <xf numFmtId="10" fontId="16" fillId="0" borderId="1" xfId="7" applyNumberFormat="1" applyFont="1" applyFill="1" applyBorder="1" applyAlignment="1">
      <alignment horizontal="center" vertical="center" wrapText="1"/>
    </xf>
    <xf numFmtId="3" fontId="16" fillId="0" borderId="1" xfId="0" applyNumberFormat="1" applyFont="1" applyBorder="1" applyAlignment="1">
      <alignment horizontal="center" vertical="center" wrapText="1"/>
    </xf>
    <xf numFmtId="0" fontId="34" fillId="0" borderId="1" xfId="0" applyFont="1" applyBorder="1" applyAlignment="1">
      <alignment horizontal="center" vertical="center"/>
    </xf>
    <xf numFmtId="3" fontId="34" fillId="0" borderId="1" xfId="0" applyNumberFormat="1" applyFont="1" applyBorder="1" applyAlignment="1">
      <alignment horizontal="center" vertical="center"/>
    </xf>
    <xf numFmtId="0" fontId="34" fillId="0" borderId="1" xfId="0" applyFont="1" applyBorder="1" applyAlignment="1">
      <alignment horizontal="center" vertical="center" wrapText="1"/>
    </xf>
    <xf numFmtId="10" fontId="36" fillId="0" borderId="1" xfId="7" applyNumberFormat="1" applyFont="1" applyFill="1" applyBorder="1" applyAlignment="1">
      <alignment horizontal="center" vertical="center" wrapText="1"/>
    </xf>
    <xf numFmtId="10" fontId="35" fillId="0" borderId="1" xfId="7" applyNumberFormat="1" applyFont="1" applyFill="1" applyBorder="1" applyAlignment="1">
      <alignment horizontal="center" vertical="center" wrapText="1"/>
    </xf>
    <xf numFmtId="0" fontId="1" fillId="0" borderId="0" xfId="0" applyFont="1"/>
    <xf numFmtId="1" fontId="28" fillId="0" borderId="4" xfId="0" applyNumberFormat="1" applyFont="1" applyBorder="1" applyAlignment="1">
      <alignment horizontal="center" vertical="center"/>
    </xf>
    <xf numFmtId="10" fontId="28" fillId="0" borderId="1" xfId="7" applyNumberFormat="1" applyFont="1" applyFill="1" applyBorder="1" applyAlignment="1">
      <alignment horizontal="center" vertical="center" wrapText="1"/>
    </xf>
    <xf numFmtId="0" fontId="7" fillId="0" borderId="19" xfId="0" applyFont="1" applyBorder="1" applyAlignment="1">
      <alignment vertical="center" wrapText="1"/>
    </xf>
    <xf numFmtId="49" fontId="16" fillId="0" borderId="1" xfId="0" applyNumberFormat="1" applyFont="1" applyBorder="1" applyAlignment="1">
      <alignment horizontal="center" vertical="center"/>
    </xf>
    <xf numFmtId="0" fontId="16" fillId="0" borderId="1" xfId="0" applyFont="1" applyBorder="1" applyAlignment="1">
      <alignment horizontal="center" vertical="center"/>
    </xf>
    <xf numFmtId="4" fontId="16" fillId="0" borderId="1" xfId="0" applyNumberFormat="1" applyFont="1" applyBorder="1" applyAlignment="1">
      <alignment horizontal="center" vertical="center" wrapText="1"/>
    </xf>
    <xf numFmtId="173" fontId="34" fillId="0" borderId="1" xfId="0" applyNumberFormat="1" applyFont="1" applyBorder="1" applyAlignment="1">
      <alignment horizontal="center" vertical="center"/>
    </xf>
    <xf numFmtId="173" fontId="16" fillId="0" borderId="1" xfId="0" applyNumberFormat="1" applyFont="1" applyBorder="1" applyAlignment="1">
      <alignment horizontal="center" vertical="center" wrapText="1"/>
    </xf>
    <xf numFmtId="4" fontId="34" fillId="0" borderId="1" xfId="0" applyNumberFormat="1" applyFont="1" applyBorder="1" applyAlignment="1">
      <alignment horizontal="center" vertical="center"/>
    </xf>
    <xf numFmtId="3" fontId="16" fillId="0" borderId="1" xfId="0" applyNumberFormat="1" applyFont="1" applyBorder="1" applyAlignment="1">
      <alignment horizontal="center" vertical="center"/>
    </xf>
    <xf numFmtId="49" fontId="28" fillId="0" borderId="4" xfId="0" applyNumberFormat="1" applyFont="1" applyBorder="1" applyAlignment="1">
      <alignment horizontal="center" vertical="center"/>
    </xf>
    <xf numFmtId="0" fontId="39" fillId="0" borderId="1" xfId="0" applyFont="1" applyBorder="1" applyAlignment="1">
      <alignment horizontal="center" vertical="center" wrapText="1"/>
    </xf>
    <xf numFmtId="49" fontId="39" fillId="0" borderId="1" xfId="0" applyNumberFormat="1" applyFont="1" applyBorder="1" applyAlignment="1">
      <alignment horizontal="center" vertical="center"/>
    </xf>
    <xf numFmtId="0" fontId="40" fillId="0" borderId="1" xfId="0" applyFont="1" applyBorder="1" applyAlignment="1">
      <alignment horizontal="center" vertical="center" wrapText="1"/>
    </xf>
    <xf numFmtId="10" fontId="39" fillId="0" borderId="1" xfId="7" applyNumberFormat="1" applyFont="1" applyFill="1" applyBorder="1" applyAlignment="1">
      <alignment horizontal="center" vertical="center" wrapText="1"/>
    </xf>
    <xf numFmtId="0" fontId="39" fillId="0" borderId="1" xfId="0" applyFont="1" applyBorder="1" applyAlignment="1">
      <alignment horizontal="center" vertical="center"/>
    </xf>
    <xf numFmtId="0" fontId="40" fillId="0" borderId="1" xfId="0" applyFont="1" applyBorder="1" applyAlignment="1">
      <alignment horizontal="center" vertical="center"/>
    </xf>
    <xf numFmtId="4" fontId="40" fillId="0" borderId="1" xfId="0" applyNumberFormat="1" applyFont="1" applyBorder="1" applyAlignment="1">
      <alignment horizontal="center" vertical="center"/>
    </xf>
    <xf numFmtId="4" fontId="39" fillId="0" borderId="1" xfId="0" applyNumberFormat="1" applyFont="1" applyBorder="1" applyAlignment="1">
      <alignment horizontal="center" vertical="center" wrapText="1"/>
    </xf>
    <xf numFmtId="49" fontId="29" fillId="0" borderId="4" xfId="0" applyNumberFormat="1" applyFont="1" applyBorder="1" applyAlignment="1">
      <alignment horizontal="center" vertical="center"/>
    </xf>
    <xf numFmtId="9" fontId="33" fillId="0" borderId="1" xfId="7" applyFont="1" applyFill="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xf>
    <xf numFmtId="3" fontId="34"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1" applyFont="1" applyBorder="1" applyAlignment="1">
      <alignment horizontal="center" vertical="center"/>
    </xf>
    <xf numFmtId="0" fontId="49" fillId="0" borderId="0" xfId="1" applyFont="1" applyAlignment="1">
      <alignment horizontal="center" vertical="center"/>
    </xf>
    <xf numFmtId="0" fontId="3" fillId="0" borderId="0" xfId="0" applyFont="1" applyAlignment="1">
      <alignment horizontal="center" vertical="center" wrapText="1"/>
    </xf>
    <xf numFmtId="0" fontId="6" fillId="0" borderId="0" xfId="0" applyFont="1" applyAlignment="1">
      <alignment horizontal="center" vertical="center"/>
    </xf>
    <xf numFmtId="0" fontId="48" fillId="0" borderId="1" xfId="0" applyFont="1" applyBorder="1" applyAlignment="1">
      <alignment horizontal="center" vertical="center" wrapText="1"/>
    </xf>
    <xf numFmtId="0" fontId="51" fillId="0" borderId="1" xfId="0" applyFont="1" applyBorder="1" applyAlignment="1">
      <alignment horizontal="center" vertical="center" wrapText="1"/>
    </xf>
    <xf numFmtId="0" fontId="37" fillId="0" borderId="25" xfId="0" applyFont="1" applyBorder="1" applyAlignment="1">
      <alignment horizontal="center" vertical="center" wrapText="1"/>
    </xf>
    <xf numFmtId="175" fontId="5" fillId="0" borderId="1" xfId="0" applyNumberFormat="1" applyFont="1" applyBorder="1" applyAlignment="1">
      <alignment horizontal="center" vertical="center" wrapText="1"/>
    </xf>
    <xf numFmtId="0" fontId="48" fillId="0" borderId="4" xfId="0" applyFont="1" applyBorder="1" applyAlignment="1">
      <alignment horizontal="center" vertical="center" wrapText="1"/>
    </xf>
    <xf numFmtId="0" fontId="7" fillId="0" borderId="19" xfId="0" applyFont="1" applyBorder="1" applyAlignment="1">
      <alignment horizontal="center" vertical="center" wrapText="1"/>
    </xf>
    <xf numFmtId="0" fontId="47" fillId="0" borderId="19" xfId="0" applyFont="1" applyBorder="1" applyAlignment="1">
      <alignment horizontal="center" vertical="center" wrapText="1"/>
    </xf>
    <xf numFmtId="0" fontId="47" fillId="0" borderId="20" xfId="0" applyFont="1" applyBorder="1" applyAlignment="1">
      <alignment horizontal="center" vertical="center" wrapText="1"/>
    </xf>
    <xf numFmtId="0" fontId="7" fillId="0" borderId="20" xfId="0" applyFont="1" applyBorder="1" applyAlignment="1">
      <alignment horizontal="center" vertical="center"/>
    </xf>
    <xf numFmtId="3" fontId="7" fillId="0" borderId="19" xfId="0" applyNumberFormat="1" applyFont="1" applyBorder="1" applyAlignment="1">
      <alignment horizontal="center" vertical="center" wrapText="1"/>
    </xf>
    <xf numFmtId="17" fontId="7" fillId="0" borderId="19" xfId="0" applyNumberFormat="1" applyFont="1" applyBorder="1" applyAlignment="1">
      <alignment horizontal="center" vertical="center" wrapText="1"/>
    </xf>
    <xf numFmtId="1" fontId="7" fillId="0" borderId="19" xfId="0" applyNumberFormat="1" applyFont="1" applyBorder="1" applyAlignment="1">
      <alignment horizontal="center" vertical="center" wrapText="1"/>
    </xf>
    <xf numFmtId="3" fontId="7" fillId="0" borderId="20" xfId="0" applyNumberFormat="1" applyFont="1" applyBorder="1" applyAlignment="1">
      <alignment horizontal="center" vertical="center"/>
    </xf>
    <xf numFmtId="0" fontId="7" fillId="0" borderId="20" xfId="0" applyFont="1" applyBorder="1" applyAlignment="1">
      <alignment horizontal="center" vertical="center" wrapText="1"/>
    </xf>
    <xf numFmtId="0" fontId="7" fillId="0" borderId="19" xfId="0" applyFont="1" applyBorder="1" applyAlignment="1">
      <alignment horizontal="left" vertical="top" wrapText="1"/>
    </xf>
    <xf numFmtId="0" fontId="7" fillId="0" borderId="20" xfId="0" applyFont="1" applyBorder="1" applyAlignment="1">
      <alignment horizontal="left" vertical="center" wrapText="1"/>
    </xf>
    <xf numFmtId="0" fontId="7" fillId="0" borderId="18" xfId="0" applyFont="1" applyBorder="1" applyAlignment="1">
      <alignment horizontal="center" vertical="center"/>
    </xf>
    <xf numFmtId="169" fontId="7" fillId="0" borderId="20" xfId="0" applyNumberFormat="1" applyFont="1" applyBorder="1" applyAlignment="1">
      <alignment horizontal="center" vertical="center"/>
    </xf>
    <xf numFmtId="0" fontId="47" fillId="0" borderId="1" xfId="0" applyFont="1" applyBorder="1" applyAlignment="1">
      <alignment horizontal="center" vertical="center" wrapText="1"/>
    </xf>
    <xf numFmtId="3"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47" fillId="0" borderId="18" xfId="0" applyFont="1" applyBorder="1" applyAlignment="1">
      <alignment horizontal="center" vertical="center" wrapText="1"/>
    </xf>
    <xf numFmtId="0" fontId="7" fillId="0" borderId="19" xfId="0" applyFont="1" applyBorder="1" applyAlignment="1">
      <alignment horizontal="center" vertical="center"/>
    </xf>
    <xf numFmtId="0" fontId="7" fillId="0" borderId="19" xfId="0" applyFont="1" applyBorder="1" applyAlignment="1">
      <alignment horizontal="left" vertical="center" wrapText="1"/>
    </xf>
    <xf numFmtId="168" fontId="7" fillId="0" borderId="1" xfId="0" applyNumberFormat="1" applyFont="1" applyBorder="1" applyAlignment="1">
      <alignment horizontal="center" vertical="center"/>
    </xf>
    <xf numFmtId="3" fontId="7" fillId="0" borderId="1" xfId="0" applyNumberFormat="1" applyFont="1" applyBorder="1" applyAlignment="1">
      <alignment horizontal="center" vertical="center"/>
    </xf>
    <xf numFmtId="172" fontId="7" fillId="0" borderId="19" xfId="7" applyNumberFormat="1" applyFont="1" applyFill="1" applyBorder="1" applyAlignment="1">
      <alignment horizontal="center" vertical="center" wrapText="1"/>
    </xf>
    <xf numFmtId="0" fontId="7" fillId="0" borderId="1" xfId="0" applyFont="1" applyBorder="1" applyAlignment="1">
      <alignment horizontal="center" vertical="center"/>
    </xf>
    <xf numFmtId="0" fontId="7" fillId="0" borderId="23" xfId="0" applyFont="1" applyBorder="1" applyAlignment="1">
      <alignment horizontal="center" vertical="center" wrapText="1"/>
    </xf>
    <xf numFmtId="0" fontId="47" fillId="0" borderId="23" xfId="0" applyFont="1" applyBorder="1" applyAlignment="1">
      <alignment horizontal="center" vertical="center" wrapText="1"/>
    </xf>
    <xf numFmtId="0" fontId="47" fillId="0" borderId="22" xfId="0" applyFont="1" applyBorder="1" applyAlignment="1">
      <alignment horizontal="center" vertical="center" wrapText="1"/>
    </xf>
    <xf numFmtId="17" fontId="7" fillId="0" borderId="23" xfId="0" applyNumberFormat="1" applyFont="1" applyBorder="1" applyAlignment="1">
      <alignment horizontal="center" vertical="center" wrapText="1"/>
    </xf>
    <xf numFmtId="0" fontId="7" fillId="0" borderId="23" xfId="0" applyFont="1" applyBorder="1" applyAlignment="1">
      <alignment horizontal="left" vertical="center" wrapText="1"/>
    </xf>
    <xf numFmtId="0" fontId="7" fillId="0" borderId="23" xfId="0" applyFont="1" applyBorder="1" applyAlignment="1">
      <alignment horizontal="center" vertical="center"/>
    </xf>
    <xf numFmtId="0" fontId="7" fillId="0" borderId="22" xfId="0" applyFont="1" applyBorder="1" applyAlignment="1">
      <alignment horizontal="center" vertical="center" wrapText="1"/>
    </xf>
    <xf numFmtId="17" fontId="7" fillId="0" borderId="20" xfId="0" applyNumberFormat="1" applyFont="1" applyBorder="1" applyAlignment="1">
      <alignment horizontal="center" vertical="center" wrapText="1"/>
    </xf>
    <xf numFmtId="168" fontId="7" fillId="0" borderId="20" xfId="0" applyNumberFormat="1" applyFont="1" applyBorder="1" applyAlignment="1">
      <alignment horizontal="center" vertical="center" wrapText="1"/>
    </xf>
    <xf numFmtId="0" fontId="7" fillId="0" borderId="7" xfId="0" applyFont="1" applyBorder="1" applyAlignment="1">
      <alignment horizontal="center" vertical="center" wrapText="1"/>
    </xf>
    <xf numFmtId="0" fontId="47" fillId="0" borderId="7" xfId="0" applyFont="1" applyBorder="1" applyAlignment="1">
      <alignment horizontal="center" vertical="center" wrapText="1"/>
    </xf>
    <xf numFmtId="0" fontId="16" fillId="0" borderId="19" xfId="0" applyFont="1" applyBorder="1" applyAlignment="1">
      <alignment horizontal="center" vertical="center"/>
    </xf>
    <xf numFmtId="0" fontId="7" fillId="0" borderId="21" xfId="0" applyFont="1" applyBorder="1" applyAlignment="1">
      <alignment horizontal="center" vertical="center" wrapText="1"/>
    </xf>
    <xf numFmtId="3" fontId="0" fillId="0" borderId="19" xfId="0" applyNumberFormat="1" applyBorder="1" applyAlignment="1">
      <alignment horizontal="center" vertical="center"/>
    </xf>
    <xf numFmtId="17" fontId="7" fillId="0" borderId="7" xfId="0" applyNumberFormat="1" applyFont="1" applyBorder="1" applyAlignment="1">
      <alignment horizontal="center" vertical="center" wrapText="1"/>
    </xf>
    <xf numFmtId="0" fontId="7" fillId="0" borderId="21" xfId="0" applyFont="1" applyBorder="1" applyAlignment="1">
      <alignment horizontal="center" vertical="center"/>
    </xf>
    <xf numFmtId="0" fontId="7" fillId="0" borderId="7" xfId="0" applyFont="1" applyBorder="1" applyAlignment="1">
      <alignment horizontal="center" vertical="center"/>
    </xf>
    <xf numFmtId="169" fontId="7" fillId="0" borderId="7" xfId="8" applyNumberFormat="1" applyFont="1" applyFill="1" applyBorder="1" applyAlignment="1">
      <alignment horizontal="center" vertical="center" wrapText="1"/>
    </xf>
    <xf numFmtId="169" fontId="7" fillId="0" borderId="19" xfId="8" applyNumberFormat="1" applyFont="1" applyFill="1" applyBorder="1" applyAlignment="1">
      <alignment horizontal="center" vertical="center" wrapText="1"/>
    </xf>
    <xf numFmtId="0" fontId="0" fillId="0" borderId="20" xfId="0" applyBorder="1" applyAlignment="1">
      <alignment horizontal="center" vertical="center"/>
    </xf>
    <xf numFmtId="0" fontId="7" fillId="0" borderId="2" xfId="0" applyFont="1" applyBorder="1" applyAlignment="1">
      <alignment vertical="center" wrapText="1"/>
    </xf>
    <xf numFmtId="0" fontId="7" fillId="0" borderId="1" xfId="0" applyFont="1" applyBorder="1" applyAlignment="1">
      <alignment horizontal="left" vertical="top" wrapText="1"/>
    </xf>
    <xf numFmtId="168" fontId="7" fillId="0" borderId="1" xfId="0" applyNumberFormat="1" applyFont="1" applyBorder="1" applyAlignment="1">
      <alignment horizontal="center" vertical="center" wrapText="1"/>
    </xf>
    <xf numFmtId="168" fontId="7" fillId="0" borderId="20" xfId="0" applyNumberFormat="1" applyFont="1" applyBorder="1" applyAlignment="1">
      <alignment horizontal="center" vertical="center"/>
    </xf>
    <xf numFmtId="169" fontId="7" fillId="0" borderId="20" xfId="8" applyNumberFormat="1" applyFont="1" applyFill="1" applyBorder="1" applyAlignment="1">
      <alignment horizontal="center" vertical="center" wrapText="1"/>
    </xf>
    <xf numFmtId="169" fontId="7" fillId="0" borderId="1" xfId="8" applyNumberFormat="1" applyFont="1" applyFill="1" applyBorder="1" applyAlignment="1">
      <alignment horizontal="center" vertical="center" wrapText="1"/>
    </xf>
    <xf numFmtId="3" fontId="7" fillId="0" borderId="18" xfId="0" applyNumberFormat="1" applyFont="1" applyBorder="1" applyAlignment="1">
      <alignment horizontal="center" vertical="center" wrapText="1"/>
    </xf>
    <xf numFmtId="17" fontId="7" fillId="0" borderId="18" xfId="0" applyNumberFormat="1" applyFont="1" applyBorder="1" applyAlignment="1">
      <alignment horizontal="center" vertical="center" wrapText="1"/>
    </xf>
    <xf numFmtId="165" fontId="7" fillId="0" borderId="1" xfId="0" applyNumberFormat="1" applyFont="1" applyBorder="1" applyAlignment="1">
      <alignment horizontal="center" vertical="center" wrapText="1"/>
    </xf>
    <xf numFmtId="168" fontId="7" fillId="0" borderId="19" xfId="0" applyNumberFormat="1" applyFont="1" applyBorder="1" applyAlignment="1">
      <alignment horizontal="center" vertical="center"/>
    </xf>
    <xf numFmtId="3" fontId="7" fillId="0" borderId="20" xfId="0" applyNumberFormat="1" applyFont="1" applyBorder="1" applyAlignment="1">
      <alignment horizontal="center" vertical="center" wrapText="1"/>
    </xf>
    <xf numFmtId="0" fontId="0" fillId="0" borderId="0" xfId="0" applyAlignment="1">
      <alignment horizontal="center" vertical="top"/>
    </xf>
    <xf numFmtId="3" fontId="7" fillId="0" borderId="19" xfId="0" applyNumberFormat="1" applyFont="1" applyBorder="1" applyAlignment="1">
      <alignment horizontal="center" vertical="center"/>
    </xf>
    <xf numFmtId="0" fontId="7" fillId="0" borderId="20" xfId="0" applyFont="1" applyBorder="1" applyAlignment="1">
      <alignment horizontal="justify" vertical="center" wrapText="1"/>
    </xf>
    <xf numFmtId="0" fontId="7" fillId="0" borderId="7" xfId="0" applyFont="1" applyBorder="1" applyAlignment="1">
      <alignment vertical="center"/>
    </xf>
    <xf numFmtId="0" fontId="47" fillId="0" borderId="13" xfId="0" applyFont="1" applyBorder="1" applyAlignment="1">
      <alignment horizontal="center" vertical="center" wrapText="1"/>
    </xf>
    <xf numFmtId="0" fontId="0" fillId="0" borderId="19" xfId="0" applyBorder="1" applyAlignment="1">
      <alignment horizontal="center" vertical="center"/>
    </xf>
    <xf numFmtId="168" fontId="7" fillId="0" borderId="7" xfId="0" applyNumberFormat="1" applyFont="1" applyBorder="1" applyAlignment="1">
      <alignment horizontal="center" vertical="center"/>
    </xf>
    <xf numFmtId="0" fontId="7" fillId="0" borderId="18" xfId="0" applyFont="1" applyBorder="1" applyAlignment="1">
      <alignment vertical="center"/>
    </xf>
    <xf numFmtId="0" fontId="7" fillId="0" borderId="11" xfId="0" applyFont="1" applyBorder="1" applyAlignment="1">
      <alignment horizontal="center" vertical="center"/>
    </xf>
    <xf numFmtId="0" fontId="0" fillId="0" borderId="1" xfId="0" applyBorder="1" applyAlignment="1">
      <alignment horizontal="center" vertical="center"/>
    </xf>
    <xf numFmtId="17" fontId="7" fillId="0" borderId="1" xfId="0" applyNumberFormat="1" applyFont="1" applyBorder="1" applyAlignment="1">
      <alignment horizontal="center" vertical="center"/>
    </xf>
    <xf numFmtId="17" fontId="7" fillId="0" borderId="1" xfId="0" applyNumberFormat="1" applyFont="1" applyBorder="1" applyAlignment="1">
      <alignment horizontal="center" vertical="center" wrapText="1"/>
    </xf>
    <xf numFmtId="0" fontId="7" fillId="0" borderId="1" xfId="0" applyFont="1" applyBorder="1" applyAlignment="1">
      <alignment horizontal="justify" vertical="center" wrapText="1"/>
    </xf>
    <xf numFmtId="17" fontId="7" fillId="0" borderId="18" xfId="0" applyNumberFormat="1" applyFont="1" applyBorder="1" applyAlignment="1">
      <alignment horizontal="center" vertical="center"/>
    </xf>
    <xf numFmtId="0" fontId="0" fillId="0" borderId="18" xfId="0" applyBorder="1" applyAlignment="1">
      <alignment horizontal="center" vertical="center"/>
    </xf>
    <xf numFmtId="0" fontId="7" fillId="0" borderId="1" xfId="0" applyFont="1" applyBorder="1" applyAlignment="1">
      <alignment vertical="top" wrapText="1"/>
    </xf>
    <xf numFmtId="0" fontId="7" fillId="0" borderId="1" xfId="0" applyFont="1" applyBorder="1" applyAlignment="1">
      <alignment vertical="center"/>
    </xf>
    <xf numFmtId="3" fontId="7" fillId="0" borderId="2" xfId="0" applyNumberFormat="1" applyFont="1" applyBorder="1" applyAlignment="1">
      <alignment horizontal="center" vertical="center" wrapText="1"/>
    </xf>
    <xf numFmtId="0" fontId="7" fillId="0" borderId="19" xfId="0" applyFont="1" applyBorder="1" applyAlignment="1">
      <alignment vertical="top" wrapText="1"/>
    </xf>
    <xf numFmtId="0" fontId="7" fillId="0" borderId="22" xfId="0" applyFont="1" applyBorder="1" applyAlignment="1">
      <alignment vertical="center"/>
    </xf>
    <xf numFmtId="0" fontId="47" fillId="0" borderId="30" xfId="0" applyFont="1" applyBorder="1" applyAlignment="1">
      <alignment horizontal="center" vertical="center" wrapText="1"/>
    </xf>
    <xf numFmtId="0" fontId="0" fillId="0" borderId="23" xfId="0" applyBorder="1" applyAlignment="1">
      <alignment horizontal="center" vertical="center"/>
    </xf>
    <xf numFmtId="0" fontId="7" fillId="0" borderId="23" xfId="0" applyFont="1" applyBorder="1" applyAlignment="1">
      <alignment horizontal="justify" vertical="center" wrapText="1"/>
    </xf>
    <xf numFmtId="0" fontId="7" fillId="0" borderId="20" xfId="0" applyFont="1" applyBorder="1" applyAlignment="1">
      <alignment vertical="center" wrapText="1"/>
    </xf>
    <xf numFmtId="168" fontId="7" fillId="0" borderId="22" xfId="0" applyNumberFormat="1" applyFont="1" applyBorder="1" applyAlignment="1">
      <alignment horizontal="center" vertical="center"/>
    </xf>
    <xf numFmtId="169" fontId="7" fillId="0" borderId="23" xfId="8" applyNumberFormat="1" applyFont="1" applyFill="1" applyBorder="1" applyAlignment="1">
      <alignment horizontal="center" vertical="center" wrapText="1"/>
    </xf>
    <xf numFmtId="0" fontId="7" fillId="0" borderId="7" xfId="0" applyFont="1" applyBorder="1"/>
    <xf numFmtId="0" fontId="7" fillId="0" borderId="7" xfId="0" applyFont="1" applyBorder="1" applyAlignment="1">
      <alignment horizontal="left" vertical="center" wrapText="1"/>
    </xf>
    <xf numFmtId="0" fontId="7" fillId="0" borderId="1" xfId="0" applyFont="1" applyBorder="1"/>
    <xf numFmtId="17" fontId="7" fillId="0" borderId="12" xfId="0" applyNumberFormat="1" applyFont="1" applyBorder="1" applyAlignment="1">
      <alignment horizontal="center" vertical="center" wrapText="1"/>
    </xf>
    <xf numFmtId="169" fontId="7" fillId="0" borderId="1" xfId="0" applyNumberFormat="1" applyFont="1" applyBorder="1" applyAlignment="1">
      <alignment horizontal="center" vertical="center"/>
    </xf>
    <xf numFmtId="0" fontId="7" fillId="0" borderId="13" xfId="0" applyFont="1" applyBorder="1" applyAlignment="1">
      <alignment horizontal="center" vertical="center" wrapText="1"/>
    </xf>
    <xf numFmtId="17" fontId="7" fillId="0" borderId="4" xfId="0" applyNumberFormat="1" applyFont="1" applyBorder="1" applyAlignment="1">
      <alignment horizontal="center" vertical="center" wrapText="1"/>
    </xf>
    <xf numFmtId="168" fontId="7" fillId="0" borderId="13" xfId="0" applyNumberFormat="1" applyFont="1" applyBorder="1" applyAlignment="1">
      <alignment horizontal="center" vertical="center"/>
    </xf>
    <xf numFmtId="0" fontId="7" fillId="0" borderId="4" xfId="0" applyFont="1" applyBorder="1" applyAlignment="1">
      <alignment horizontal="center" vertical="center"/>
    </xf>
    <xf numFmtId="174" fontId="7" fillId="0" borderId="1" xfId="0" applyNumberFormat="1" applyFont="1" applyBorder="1" applyAlignment="1">
      <alignment horizontal="center" vertical="center"/>
    </xf>
    <xf numFmtId="10" fontId="0" fillId="0" borderId="1" xfId="0" applyNumberFormat="1" applyBorder="1" applyAlignment="1">
      <alignment horizontal="center" vertical="center"/>
    </xf>
    <xf numFmtId="9" fontId="7" fillId="0" borderId="20" xfId="7" applyFont="1" applyFill="1" applyBorder="1" applyAlignment="1">
      <alignment horizontal="center" vertical="center" wrapText="1"/>
    </xf>
    <xf numFmtId="0" fontId="7" fillId="0" borderId="7" xfId="0" applyFont="1" applyBorder="1" applyAlignment="1">
      <alignment horizontal="left" vertical="top" wrapText="1"/>
    </xf>
    <xf numFmtId="0" fontId="14" fillId="0" borderId="0" xfId="0" applyFont="1"/>
    <xf numFmtId="0" fontId="37" fillId="0" borderId="26" xfId="0" applyFont="1" applyBorder="1"/>
    <xf numFmtId="0" fontId="14" fillId="0" borderId="1" xfId="0" applyFont="1" applyBorder="1"/>
    <xf numFmtId="10" fontId="0" fillId="0" borderId="0" xfId="0" applyNumberFormat="1"/>
    <xf numFmtId="0" fontId="34" fillId="0" borderId="0" xfId="0" applyFont="1" applyAlignment="1">
      <alignment horizontal="center" vertical="center"/>
    </xf>
    <xf numFmtId="175" fontId="0" fillId="0" borderId="0" xfId="0" applyNumberFormat="1" applyAlignment="1">
      <alignment horizontal="center" vertical="center"/>
    </xf>
    <xf numFmtId="167" fontId="53" fillId="0" borderId="28" xfId="0" applyNumberFormat="1" applyFont="1" applyBorder="1" applyAlignment="1">
      <alignment vertical="center"/>
    </xf>
    <xf numFmtId="0" fontId="0" fillId="0" borderId="1" xfId="0" applyBorder="1" applyAlignment="1">
      <alignment horizontal="left" vertical="center" wrapText="1"/>
    </xf>
    <xf numFmtId="10" fontId="0" fillId="7" borderId="1" xfId="0" applyNumberFormat="1" applyFill="1" applyBorder="1" applyAlignment="1">
      <alignment horizontal="center" vertical="center"/>
    </xf>
    <xf numFmtId="9" fontId="0" fillId="7" borderId="1" xfId="7" applyFont="1" applyFill="1" applyBorder="1" applyAlignment="1">
      <alignment horizontal="center" vertical="center"/>
    </xf>
    <xf numFmtId="10" fontId="0" fillId="7" borderId="1" xfId="7" applyNumberFormat="1" applyFont="1" applyFill="1" applyBorder="1" applyAlignment="1">
      <alignment horizontal="center" vertical="center"/>
    </xf>
    <xf numFmtId="10" fontId="0" fillId="0" borderId="1" xfId="7" applyNumberFormat="1" applyFont="1" applyBorder="1" applyAlignment="1">
      <alignment horizontal="center" vertical="center"/>
    </xf>
    <xf numFmtId="0" fontId="38" fillId="0" borderId="31" xfId="0" applyFont="1" applyBorder="1" applyAlignment="1">
      <alignment horizontal="center" vertical="center" wrapText="1"/>
    </xf>
    <xf numFmtId="10" fontId="0" fillId="7" borderId="1" xfId="7" applyNumberFormat="1" applyFont="1" applyFill="1" applyBorder="1" applyAlignment="1">
      <alignment horizontal="center"/>
    </xf>
    <xf numFmtId="172" fontId="0" fillId="7" borderId="1" xfId="7" applyNumberFormat="1" applyFont="1" applyFill="1" applyBorder="1" applyAlignment="1">
      <alignment horizontal="center" vertical="center"/>
    </xf>
    <xf numFmtId="172" fontId="0" fillId="0" borderId="1" xfId="7" applyNumberFormat="1" applyFont="1" applyBorder="1" applyAlignment="1">
      <alignment horizontal="center" vertical="center"/>
    </xf>
    <xf numFmtId="0" fontId="0" fillId="0" borderId="1" xfId="0" applyBorder="1" applyAlignment="1">
      <alignment wrapText="1"/>
    </xf>
    <xf numFmtId="0" fontId="54"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54" fillId="8" borderId="1" xfId="0" applyFont="1" applyFill="1" applyBorder="1" applyAlignment="1">
      <alignment horizontal="center" vertical="center" wrapText="1"/>
    </xf>
    <xf numFmtId="44" fontId="0" fillId="0" borderId="1" xfId="11" applyFont="1" applyBorder="1"/>
    <xf numFmtId="10" fontId="0" fillId="0" borderId="1" xfId="7" applyNumberFormat="1" applyFont="1" applyBorder="1"/>
    <xf numFmtId="0" fontId="14" fillId="0" borderId="1" xfId="0" applyFont="1" applyBorder="1" applyAlignment="1">
      <alignment horizontal="center" vertical="center"/>
    </xf>
    <xf numFmtId="0" fontId="55" fillId="0" borderId="31" xfId="0" applyFont="1" applyBorder="1" applyAlignment="1">
      <alignment horizontal="center" vertical="center"/>
    </xf>
    <xf numFmtId="0" fontId="55" fillId="0" borderId="32" xfId="0" applyFont="1" applyBorder="1" applyAlignment="1">
      <alignment horizontal="center" vertical="center" wrapText="1"/>
    </xf>
    <xf numFmtId="172" fontId="0" fillId="0" borderId="1" xfId="0" applyNumberFormat="1" applyBorder="1"/>
    <xf numFmtId="0" fontId="56" fillId="0" borderId="33" xfId="0" applyFont="1" applyBorder="1" applyAlignment="1">
      <alignment vertical="center"/>
    </xf>
    <xf numFmtId="10" fontId="56" fillId="0" borderId="34" xfId="0" applyNumberFormat="1" applyFont="1" applyBorder="1" applyAlignment="1">
      <alignment horizontal="center" vertical="center"/>
    </xf>
    <xf numFmtId="10" fontId="56" fillId="0" borderId="34" xfId="0" applyNumberFormat="1" applyFont="1" applyBorder="1" applyAlignment="1">
      <alignment horizontal="center" vertical="center" wrapText="1"/>
    </xf>
    <xf numFmtId="0" fontId="0" fillId="9" borderId="1" xfId="0" applyFill="1" applyBorder="1" applyAlignment="1">
      <alignment wrapText="1"/>
    </xf>
    <xf numFmtId="165" fontId="7" fillId="0" borderId="1" xfId="0" applyNumberFormat="1" applyFont="1" applyBorder="1" applyAlignment="1">
      <alignment horizontal="center" vertical="center"/>
    </xf>
    <xf numFmtId="10" fontId="57" fillId="0" borderId="1" xfId="0" applyNumberFormat="1" applyFont="1" applyBorder="1" applyAlignment="1">
      <alignment horizontal="center"/>
    </xf>
    <xf numFmtId="172" fontId="33" fillId="0" borderId="1" xfId="7" applyNumberFormat="1" applyFont="1" applyFill="1" applyBorder="1" applyAlignment="1">
      <alignment horizontal="center" vertical="center" wrapText="1"/>
    </xf>
    <xf numFmtId="0" fontId="0" fillId="10" borderId="0" xfId="0" applyFill="1"/>
    <xf numFmtId="10" fontId="33" fillId="0" borderId="1" xfId="7" applyNumberFormat="1" applyFont="1" applyFill="1" applyBorder="1" applyAlignment="1">
      <alignment horizontal="center" vertical="center" wrapText="1"/>
    </xf>
    <xf numFmtId="0" fontId="58" fillId="0" borderId="1" xfId="0" applyFont="1" applyBorder="1" applyAlignment="1">
      <alignment horizontal="center" vertical="center" wrapText="1" readingOrder="1"/>
    </xf>
    <xf numFmtId="10" fontId="25" fillId="0" borderId="1" xfId="0" applyNumberFormat="1" applyFont="1" applyBorder="1" applyAlignment="1">
      <alignment horizontal="justify" vertical="center" wrapText="1"/>
    </xf>
    <xf numFmtId="0" fontId="59" fillId="4" borderId="6" xfId="0" applyFont="1" applyFill="1" applyBorder="1" applyAlignment="1">
      <alignment horizontal="center" vertical="center"/>
    </xf>
    <xf numFmtId="0" fontId="59" fillId="4" borderId="7" xfId="0" applyFont="1" applyFill="1" applyBorder="1" applyAlignment="1">
      <alignment horizontal="center" vertical="center" wrapText="1"/>
    </xf>
    <xf numFmtId="0" fontId="59" fillId="4" borderId="8" xfId="0" applyFont="1" applyFill="1" applyBorder="1" applyAlignment="1">
      <alignment horizontal="center" vertical="center" wrapText="1"/>
    </xf>
    <xf numFmtId="0" fontId="59" fillId="4" borderId="9" xfId="0" applyFont="1" applyFill="1" applyBorder="1" applyAlignment="1">
      <alignment horizontal="center" vertical="center" wrapText="1"/>
    </xf>
    <xf numFmtId="8" fontId="59" fillId="4" borderId="1" xfId="0" applyNumberFormat="1" applyFont="1" applyFill="1" applyBorder="1" applyAlignment="1">
      <alignment horizontal="center" vertical="center"/>
    </xf>
    <xf numFmtId="10" fontId="59" fillId="4" borderId="1" xfId="0" applyNumberFormat="1" applyFont="1" applyFill="1" applyBorder="1" applyAlignment="1">
      <alignment horizontal="center" vertical="center"/>
    </xf>
    <xf numFmtId="8" fontId="59" fillId="4" borderId="10" xfId="0" applyNumberFormat="1" applyFont="1" applyFill="1" applyBorder="1" applyAlignment="1">
      <alignment horizontal="center" vertical="center"/>
    </xf>
    <xf numFmtId="0" fontId="60" fillId="4" borderId="35" xfId="0" applyFont="1" applyFill="1" applyBorder="1"/>
    <xf numFmtId="10" fontId="59" fillId="4" borderId="23" xfId="0" applyNumberFormat="1" applyFont="1" applyFill="1" applyBorder="1" applyAlignment="1">
      <alignment horizontal="center" vertical="center"/>
    </xf>
    <xf numFmtId="8" fontId="59" fillId="4" borderId="23" xfId="0" applyNumberFormat="1" applyFont="1" applyFill="1" applyBorder="1" applyAlignment="1">
      <alignment horizontal="center" vertical="center"/>
    </xf>
    <xf numFmtId="8" fontId="59" fillId="4" borderId="36" xfId="0" applyNumberFormat="1" applyFont="1" applyFill="1" applyBorder="1" applyAlignment="1">
      <alignment horizontal="center" vertical="center"/>
    </xf>
    <xf numFmtId="8" fontId="59" fillId="4" borderId="23" xfId="0" applyNumberFormat="1" applyFont="1" applyFill="1" applyBorder="1" applyAlignment="1">
      <alignment vertical="center"/>
    </xf>
    <xf numFmtId="0" fontId="14" fillId="0" borderId="1" xfId="0" applyFont="1" applyBorder="1" applyAlignment="1">
      <alignment horizontal="center" vertical="center" wrapText="1"/>
    </xf>
    <xf numFmtId="10" fontId="7" fillId="0" borderId="19" xfId="7" applyNumberFormat="1" applyFont="1" applyFill="1" applyBorder="1" applyAlignment="1">
      <alignment horizontal="center" vertical="center" wrapText="1"/>
    </xf>
    <xf numFmtId="10" fontId="42" fillId="0" borderId="28" xfId="7" applyNumberFormat="1" applyFont="1" applyFill="1" applyBorder="1" applyAlignment="1">
      <alignment vertical="center"/>
    </xf>
    <xf numFmtId="44" fontId="0" fillId="0" borderId="0" xfId="0" applyNumberFormat="1"/>
    <xf numFmtId="168" fontId="6" fillId="0" borderId="20" xfId="0" applyNumberFormat="1" applyFont="1" applyBorder="1" applyAlignment="1">
      <alignment horizontal="center" vertical="center"/>
    </xf>
    <xf numFmtId="169" fontId="7" fillId="0" borderId="18" xfId="0" applyNumberFormat="1" applyFont="1" applyBorder="1" applyAlignment="1">
      <alignment horizontal="center" vertical="center"/>
    </xf>
    <xf numFmtId="169" fontId="7" fillId="0" borderId="22" xfId="0" applyNumberFormat="1" applyFont="1" applyBorder="1" applyAlignment="1">
      <alignment horizontal="center" vertical="center"/>
    </xf>
    <xf numFmtId="3" fontId="7" fillId="0" borderId="22" xfId="0" applyNumberFormat="1" applyFont="1" applyBorder="1" applyAlignment="1">
      <alignment horizontal="center" vertical="center" wrapText="1"/>
    </xf>
    <xf numFmtId="0" fontId="7" fillId="0" borderId="25" xfId="0" applyFont="1" applyBorder="1" applyAlignment="1">
      <alignment horizontal="center" vertical="center" wrapText="1"/>
    </xf>
    <xf numFmtId="0" fontId="7" fillId="0" borderId="30" xfId="0" applyFont="1" applyBorder="1" applyAlignment="1">
      <alignment horizontal="justify" vertical="center" wrapText="1"/>
    </xf>
    <xf numFmtId="0" fontId="7" fillId="0" borderId="23" xfId="0" applyFont="1" applyBorder="1" applyAlignment="1">
      <alignment horizontal="left" vertical="top" wrapText="1"/>
    </xf>
    <xf numFmtId="165" fontId="7" fillId="0" borderId="23" xfId="0" applyNumberFormat="1" applyFont="1" applyBorder="1" applyAlignment="1">
      <alignment horizontal="center" vertical="center" wrapText="1"/>
    </xf>
    <xf numFmtId="0" fontId="7" fillId="0" borderId="19" xfId="0" applyFont="1" applyBorder="1" applyAlignment="1">
      <alignment horizontal="justify" vertical="center" wrapText="1"/>
    </xf>
    <xf numFmtId="3" fontId="7" fillId="0" borderId="25" xfId="0" applyNumberFormat="1" applyFont="1" applyBorder="1" applyAlignment="1">
      <alignment horizontal="center" vertical="center" wrapText="1"/>
    </xf>
    <xf numFmtId="3" fontId="0" fillId="0" borderId="25" xfId="0" applyNumberFormat="1" applyBorder="1" applyAlignment="1">
      <alignment horizontal="center" vertical="center"/>
    </xf>
    <xf numFmtId="17" fontId="7" fillId="0" borderId="25" xfId="0" applyNumberFormat="1" applyFont="1" applyBorder="1" applyAlignment="1">
      <alignment horizontal="center" vertical="center" wrapText="1"/>
    </xf>
    <xf numFmtId="3" fontId="7" fillId="0" borderId="25" xfId="0" applyNumberFormat="1" applyFont="1" applyBorder="1" applyAlignment="1">
      <alignment horizontal="center" vertical="center"/>
    </xf>
    <xf numFmtId="0" fontId="0" fillId="0" borderId="25" xfId="0" applyBorder="1" applyAlignment="1">
      <alignment horizontal="center" vertical="center"/>
    </xf>
    <xf numFmtId="0" fontId="7" fillId="0" borderId="25" xfId="0" applyFont="1" applyBorder="1" applyAlignment="1">
      <alignment horizontal="center" vertical="center"/>
    </xf>
    <xf numFmtId="0" fontId="7" fillId="0" borderId="25" xfId="0" applyFont="1" applyBorder="1" applyAlignment="1">
      <alignment horizontal="justify" vertical="center" wrapText="1"/>
    </xf>
    <xf numFmtId="0" fontId="7" fillId="0" borderId="38" xfId="0" applyFont="1" applyBorder="1" applyAlignment="1">
      <alignment horizontal="justify" vertical="center" wrapText="1"/>
    </xf>
    <xf numFmtId="0" fontId="7" fillId="0" borderId="25" xfId="0" applyFont="1" applyBorder="1" applyAlignment="1">
      <alignment horizontal="left" vertical="top" wrapText="1"/>
    </xf>
    <xf numFmtId="165" fontId="7" fillId="0" borderId="25" xfId="0" applyNumberFormat="1" applyFont="1" applyBorder="1" applyAlignment="1">
      <alignment horizontal="center" vertical="center" wrapText="1"/>
    </xf>
    <xf numFmtId="168" fontId="7" fillId="0" borderId="25" xfId="0" applyNumberFormat="1" applyFont="1" applyBorder="1" applyAlignment="1">
      <alignment horizontal="center" vertical="center"/>
    </xf>
    <xf numFmtId="168" fontId="6" fillId="0" borderId="25" xfId="0" applyNumberFormat="1" applyFont="1" applyBorder="1" applyAlignment="1">
      <alignment horizontal="center" vertical="center"/>
    </xf>
    <xf numFmtId="3" fontId="7" fillId="0" borderId="23" xfId="0" applyNumberFormat="1" applyFont="1" applyBorder="1" applyAlignment="1">
      <alignment horizontal="center" vertical="center" wrapText="1"/>
    </xf>
    <xf numFmtId="3" fontId="0" fillId="0" borderId="23" xfId="0" applyNumberFormat="1" applyBorder="1" applyAlignment="1">
      <alignment horizontal="center" vertical="center"/>
    </xf>
    <xf numFmtId="172" fontId="7" fillId="0" borderId="22" xfId="7" applyNumberFormat="1" applyFont="1" applyFill="1" applyBorder="1" applyAlignment="1">
      <alignment horizontal="center" vertical="center" wrapText="1"/>
    </xf>
    <xf numFmtId="1" fontId="7" fillId="0" borderId="23" xfId="0" applyNumberFormat="1" applyFont="1" applyBorder="1" applyAlignment="1">
      <alignment horizontal="center" vertical="center" wrapText="1"/>
    </xf>
    <xf numFmtId="1" fontId="7" fillId="0" borderId="25" xfId="0" applyNumberFormat="1" applyFont="1" applyBorder="1" applyAlignment="1">
      <alignment horizontal="center" vertical="center" wrapText="1"/>
    </xf>
    <xf numFmtId="169" fontId="6" fillId="0" borderId="25" xfId="0" applyNumberFormat="1" applyFont="1" applyBorder="1" applyAlignment="1">
      <alignment horizontal="center" vertical="center"/>
    </xf>
    <xf numFmtId="10" fontId="6" fillId="0" borderId="25" xfId="7" applyNumberFormat="1" applyFont="1" applyBorder="1" applyAlignment="1">
      <alignment horizontal="center" vertical="center"/>
    </xf>
    <xf numFmtId="169" fontId="6" fillId="0" borderId="22" xfId="8" applyNumberFormat="1" applyFont="1" applyFill="1" applyBorder="1" applyAlignment="1">
      <alignment horizontal="center" vertical="center" wrapText="1"/>
    </xf>
    <xf numFmtId="10" fontId="6" fillId="0" borderId="22" xfId="7" applyNumberFormat="1" applyFont="1" applyFill="1" applyBorder="1" applyAlignment="1">
      <alignment horizontal="center" vertical="center" wrapText="1"/>
    </xf>
    <xf numFmtId="169" fontId="6" fillId="0" borderId="25" xfId="8" applyNumberFormat="1" applyFont="1" applyFill="1" applyBorder="1" applyAlignment="1">
      <alignment horizontal="center" vertical="center" wrapText="1"/>
    </xf>
    <xf numFmtId="10" fontId="6" fillId="0" borderId="25" xfId="7" applyNumberFormat="1" applyFont="1" applyFill="1" applyBorder="1" applyAlignment="1">
      <alignment horizontal="center" vertical="center" wrapText="1"/>
    </xf>
    <xf numFmtId="9" fontId="7" fillId="0" borderId="25" xfId="7" applyFont="1" applyFill="1" applyBorder="1" applyAlignment="1">
      <alignment horizontal="center" vertical="center" wrapText="1"/>
    </xf>
    <xf numFmtId="0" fontId="14" fillId="0" borderId="19" xfId="0" applyFont="1" applyBorder="1"/>
    <xf numFmtId="169" fontId="6" fillId="0" borderId="19" xfId="8" applyNumberFormat="1" applyFont="1" applyFill="1" applyBorder="1"/>
    <xf numFmtId="9" fontId="6" fillId="0" borderId="19" xfId="7" applyFont="1" applyFill="1" applyBorder="1"/>
    <xf numFmtId="9" fontId="14" fillId="0" borderId="19" xfId="0" applyNumberFormat="1" applyFont="1" applyBorder="1"/>
    <xf numFmtId="0" fontId="0" fillId="0" borderId="19" xfId="0" applyBorder="1"/>
    <xf numFmtId="0" fontId="14" fillId="0" borderId="25" xfId="0" applyFont="1" applyBorder="1"/>
    <xf numFmtId="0" fontId="16" fillId="2" borderId="4" xfId="0" applyFont="1" applyFill="1" applyBorder="1" applyAlignment="1">
      <alignment horizontal="center" vertical="center" wrapText="1"/>
    </xf>
    <xf numFmtId="9" fontId="7" fillId="0" borderId="19" xfId="7" applyFont="1" applyFill="1" applyBorder="1" applyAlignment="1">
      <alignment horizontal="center" vertical="center" wrapText="1"/>
    </xf>
    <xf numFmtId="9" fontId="7" fillId="0" borderId="1" xfId="7" applyFont="1" applyFill="1" applyBorder="1" applyAlignment="1">
      <alignment horizontal="center" vertical="center" wrapText="1"/>
    </xf>
    <xf numFmtId="2" fontId="34" fillId="0" borderId="1" xfId="0" applyNumberFormat="1" applyFont="1" applyBorder="1" applyAlignment="1">
      <alignment horizontal="center" vertical="center" wrapText="1"/>
    </xf>
    <xf numFmtId="0" fontId="47" fillId="0" borderId="18" xfId="0" applyFont="1" applyBorder="1" applyAlignment="1">
      <alignment vertical="center" wrapText="1"/>
    </xf>
    <xf numFmtId="0" fontId="16" fillId="0" borderId="18" xfId="0" applyFont="1" applyBorder="1" applyAlignment="1">
      <alignment vertical="center"/>
    </xf>
    <xf numFmtId="0" fontId="47" fillId="2" borderId="1" xfId="0" applyFont="1" applyFill="1" applyBorder="1" applyAlignment="1">
      <alignment horizontal="center" vertical="center" wrapText="1"/>
    </xf>
    <xf numFmtId="0" fontId="47" fillId="10" borderId="18" xfId="0" applyFont="1" applyFill="1" applyBorder="1" applyAlignment="1">
      <alignment horizontal="center" vertical="center" wrapText="1"/>
    </xf>
    <xf numFmtId="0" fontId="7" fillId="0" borderId="20" xfId="0" applyFont="1" applyBorder="1" applyAlignment="1">
      <alignment vertical="center"/>
    </xf>
    <xf numFmtId="0" fontId="7" fillId="0" borderId="20" xfId="0" applyFont="1" applyBorder="1" applyAlignment="1">
      <alignment vertical="top" wrapText="1"/>
    </xf>
    <xf numFmtId="169" fontId="7" fillId="0" borderId="18" xfId="8" applyNumberFormat="1" applyFont="1" applyFill="1" applyBorder="1" applyAlignment="1">
      <alignment horizontal="center" vertical="center" wrapText="1"/>
    </xf>
    <xf numFmtId="0" fontId="47" fillId="2" borderId="18" xfId="0" applyFont="1" applyFill="1" applyBorder="1" applyAlignment="1">
      <alignment horizontal="center" vertical="center" wrapText="1"/>
    </xf>
    <xf numFmtId="0" fontId="1" fillId="0" borderId="20" xfId="0" applyFont="1" applyBorder="1" applyAlignment="1">
      <alignment horizontal="center" vertical="center"/>
    </xf>
    <xf numFmtId="169" fontId="6" fillId="0" borderId="20" xfId="0" applyNumberFormat="1" applyFont="1" applyBorder="1" applyAlignment="1">
      <alignment horizontal="center" vertical="center"/>
    </xf>
    <xf numFmtId="169" fontId="16" fillId="0" borderId="1" xfId="8" applyNumberFormat="1" applyFont="1" applyBorder="1" applyAlignment="1">
      <alignment horizontal="center" vertical="center"/>
    </xf>
    <xf numFmtId="169" fontId="16" fillId="0" borderId="23" xfId="8" applyNumberFormat="1" applyFont="1" applyBorder="1" applyAlignment="1">
      <alignment horizontal="center" vertical="center"/>
    </xf>
    <xf numFmtId="165" fontId="6" fillId="0" borderId="25" xfId="0" applyNumberFormat="1" applyFont="1" applyBorder="1" applyAlignment="1">
      <alignment horizontal="center" vertical="center"/>
    </xf>
    <xf numFmtId="0" fontId="16" fillId="0" borderId="23" xfId="0" applyFont="1" applyBorder="1" applyAlignment="1">
      <alignment horizontal="center" vertical="center" wrapText="1"/>
    </xf>
    <xf numFmtId="169" fontId="16" fillId="0" borderId="1" xfId="0" applyNumberFormat="1" applyFont="1" applyBorder="1" applyAlignment="1">
      <alignment horizontal="center" vertical="center"/>
    </xf>
    <xf numFmtId="169" fontId="7" fillId="0" borderId="23" xfId="0" applyNumberFormat="1" applyFont="1" applyBorder="1" applyAlignment="1">
      <alignment horizontal="center" vertical="center"/>
    </xf>
    <xf numFmtId="169" fontId="7" fillId="0" borderId="1" xfId="0" applyNumberFormat="1" applyFont="1" applyBorder="1" applyAlignment="1">
      <alignment vertical="center"/>
    </xf>
    <xf numFmtId="169" fontId="7" fillId="0" borderId="23" xfId="0" applyNumberFormat="1" applyFont="1" applyBorder="1" applyAlignment="1">
      <alignment vertical="center"/>
    </xf>
    <xf numFmtId="165" fontId="6" fillId="0" borderId="2" xfId="0" applyNumberFormat="1" applyFont="1" applyBorder="1" applyAlignment="1">
      <alignment horizontal="center" vertical="center"/>
    </xf>
    <xf numFmtId="10" fontId="6" fillId="0" borderId="31" xfId="7" applyNumberFormat="1" applyFont="1" applyBorder="1" applyAlignment="1">
      <alignment horizontal="center" vertical="center"/>
    </xf>
    <xf numFmtId="165" fontId="6" fillId="0" borderId="3" xfId="0" applyNumberFormat="1" applyFont="1" applyBorder="1" applyAlignment="1">
      <alignment horizontal="center" vertical="center"/>
    </xf>
    <xf numFmtId="169" fontId="16" fillId="2" borderId="19" xfId="8" applyNumberFormat="1" applyFont="1" applyFill="1" applyBorder="1" applyAlignment="1">
      <alignment horizontal="center" vertical="center" wrapText="1"/>
    </xf>
    <xf numFmtId="169" fontId="16" fillId="2" borderId="1" xfId="8" applyNumberFormat="1" applyFont="1" applyFill="1" applyBorder="1" applyAlignment="1">
      <alignment horizontal="center" vertical="center" wrapText="1"/>
    </xf>
    <xf numFmtId="0" fontId="7" fillId="0" borderId="21" xfId="0" applyFont="1" applyBorder="1" applyAlignment="1">
      <alignment vertical="center" wrapText="1"/>
    </xf>
    <xf numFmtId="169" fontId="6" fillId="0" borderId="2" xfId="0" applyNumberFormat="1" applyFont="1" applyBorder="1" applyAlignment="1">
      <alignment horizontal="center" vertical="center"/>
    </xf>
    <xf numFmtId="0" fontId="7" fillId="0" borderId="17" xfId="0" applyFont="1" applyBorder="1" applyAlignment="1">
      <alignment horizontal="center" vertical="center" wrapText="1"/>
    </xf>
    <xf numFmtId="168" fontId="6" fillId="10" borderId="20" xfId="0" applyNumberFormat="1" applyFont="1" applyFill="1" applyBorder="1" applyAlignment="1">
      <alignment horizontal="center" vertical="center"/>
    </xf>
    <xf numFmtId="169" fontId="6" fillId="10" borderId="31" xfId="0" applyNumberFormat="1" applyFont="1" applyFill="1" applyBorder="1" applyAlignment="1">
      <alignment horizontal="center" vertical="center"/>
    </xf>
    <xf numFmtId="165" fontId="6" fillId="10" borderId="1" xfId="0" applyNumberFormat="1" applyFont="1" applyFill="1" applyBorder="1" applyAlignment="1">
      <alignment horizontal="center" vertical="center"/>
    </xf>
    <xf numFmtId="176" fontId="14" fillId="0" borderId="1" xfId="0" applyNumberFormat="1" applyFont="1" applyBorder="1" applyAlignment="1">
      <alignment horizontal="center" wrapText="1"/>
    </xf>
    <xf numFmtId="169" fontId="16" fillId="2" borderId="21" xfId="8" applyNumberFormat="1" applyFont="1" applyFill="1" applyBorder="1" applyAlignment="1">
      <alignment horizontal="center" vertical="center" wrapText="1"/>
    </xf>
    <xf numFmtId="169" fontId="16" fillId="2" borderId="19" xfId="8" applyNumberFormat="1" applyFont="1" applyFill="1" applyBorder="1" applyAlignment="1">
      <alignment horizontal="center" vertical="center" wrapText="1"/>
    </xf>
    <xf numFmtId="9" fontId="16" fillId="2" borderId="19" xfId="7" applyFont="1" applyFill="1" applyBorder="1" applyAlignment="1">
      <alignment horizontal="center" vertical="center" wrapText="1"/>
    </xf>
    <xf numFmtId="9" fontId="16" fillId="2" borderId="18" xfId="7" applyFont="1" applyFill="1" applyBorder="1" applyAlignment="1">
      <alignment horizontal="center" vertical="center" wrapText="1"/>
    </xf>
    <xf numFmtId="9" fontId="16" fillId="2" borderId="20" xfId="7" applyFont="1" applyFill="1" applyBorder="1" applyAlignment="1">
      <alignment horizontal="center" vertical="center" wrapText="1"/>
    </xf>
    <xf numFmtId="169" fontId="16" fillId="2" borderId="18" xfId="8" applyNumberFormat="1" applyFont="1" applyFill="1" applyBorder="1" applyAlignment="1">
      <alignment horizontal="center" vertical="center" wrapText="1"/>
    </xf>
    <xf numFmtId="169" fontId="16" fillId="2" borderId="20" xfId="8" applyNumberFormat="1" applyFont="1" applyFill="1" applyBorder="1" applyAlignment="1">
      <alignment horizontal="center" vertical="center" wrapText="1"/>
    </xf>
    <xf numFmtId="168" fontId="16" fillId="0" borderId="21" xfId="0" applyNumberFormat="1" applyFont="1" applyBorder="1" applyAlignment="1">
      <alignment horizontal="center" vertical="center"/>
    </xf>
    <xf numFmtId="168" fontId="16" fillId="0" borderId="19" xfId="0" applyNumberFormat="1" applyFont="1" applyBorder="1" applyAlignment="1">
      <alignment horizontal="center" vertical="center"/>
    </xf>
    <xf numFmtId="168" fontId="16" fillId="0" borderId="21" xfId="0" applyNumberFormat="1" applyFont="1" applyBorder="1" applyAlignment="1">
      <alignment horizontal="center" vertical="center" wrapText="1"/>
    </xf>
    <xf numFmtId="168" fontId="16" fillId="0" borderId="19" xfId="0" applyNumberFormat="1" applyFont="1" applyBorder="1" applyAlignment="1">
      <alignment horizontal="center" vertical="center" wrapText="1"/>
    </xf>
    <xf numFmtId="168" fontId="16" fillId="0" borderId="20" xfId="0" applyNumberFormat="1" applyFont="1" applyBorder="1" applyAlignment="1">
      <alignment horizontal="center" vertical="center"/>
    </xf>
    <xf numFmtId="168" fontId="16" fillId="0" borderId="22" xfId="0" applyNumberFormat="1" applyFont="1" applyBorder="1" applyAlignment="1">
      <alignment horizontal="center" vertical="center"/>
    </xf>
    <xf numFmtId="0" fontId="16" fillId="2" borderId="18"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6" fillId="2" borderId="22" xfId="0" applyFont="1" applyFill="1" applyBorder="1" applyAlignment="1">
      <alignment horizontal="center" vertical="center" wrapText="1"/>
    </xf>
    <xf numFmtId="44" fontId="16" fillId="0" borderId="21" xfId="11" applyFont="1" applyBorder="1" applyAlignment="1">
      <alignment horizontal="center" vertical="center"/>
    </xf>
    <xf numFmtId="44" fontId="16" fillId="0" borderId="20" xfId="11" applyFont="1" applyBorder="1" applyAlignment="1">
      <alignment horizontal="center" vertical="center"/>
    </xf>
    <xf numFmtId="44" fontId="16" fillId="0" borderId="19" xfId="11" applyFont="1" applyBorder="1" applyAlignment="1">
      <alignment horizontal="center" vertical="center"/>
    </xf>
    <xf numFmtId="175" fontId="16" fillId="0" borderId="18" xfId="11" applyNumberFormat="1" applyFont="1" applyBorder="1" applyAlignment="1">
      <alignment horizontal="center" vertical="center" wrapText="1"/>
    </xf>
    <xf numFmtId="175" fontId="16" fillId="0" borderId="20" xfId="11" applyNumberFormat="1" applyFont="1" applyBorder="1" applyAlignment="1">
      <alignment horizontal="center" vertical="center" wrapText="1"/>
    </xf>
    <xf numFmtId="44" fontId="16" fillId="0" borderId="21" xfId="11" applyFont="1" applyBorder="1" applyAlignment="1">
      <alignment horizontal="center" vertical="center" wrapText="1"/>
    </xf>
    <xf numFmtId="44" fontId="16" fillId="0" borderId="20" xfId="11" applyFont="1" applyBorder="1" applyAlignment="1">
      <alignment horizontal="center" vertical="center" wrapText="1"/>
    </xf>
    <xf numFmtId="44" fontId="16" fillId="0" borderId="19" xfId="11" applyFont="1" applyBorder="1" applyAlignment="1">
      <alignment horizontal="center" vertical="center" wrapText="1"/>
    </xf>
    <xf numFmtId="175" fontId="16" fillId="0" borderId="22" xfId="11" applyNumberFormat="1" applyFont="1" applyBorder="1" applyAlignment="1">
      <alignment horizontal="center" vertical="center" wrapText="1"/>
    </xf>
    <xf numFmtId="168" fontId="16" fillId="0" borderId="20" xfId="0" applyNumberFormat="1" applyFont="1" applyBorder="1" applyAlignment="1">
      <alignment horizontal="center" vertical="center" wrapText="1"/>
    </xf>
    <xf numFmtId="44" fontId="16" fillId="0" borderId="18" xfId="11" applyFont="1" applyBorder="1" applyAlignment="1">
      <alignment horizontal="center" vertical="center" wrapText="1"/>
    </xf>
    <xf numFmtId="44" fontId="16" fillId="0" borderId="22" xfId="11" applyFont="1" applyBorder="1" applyAlignment="1">
      <alignment horizontal="center" vertical="center"/>
    </xf>
    <xf numFmtId="169" fontId="7" fillId="0" borderId="18" xfId="0" applyNumberFormat="1" applyFont="1" applyBorder="1" applyAlignment="1">
      <alignment horizontal="center" vertical="center"/>
    </xf>
    <xf numFmtId="169" fontId="7" fillId="0" borderId="20" xfId="0" applyNumberFormat="1" applyFont="1" applyBorder="1" applyAlignment="1">
      <alignment horizontal="center" vertical="center"/>
    </xf>
    <xf numFmtId="169" fontId="7" fillId="0" borderId="22" xfId="0" applyNumberFormat="1" applyFont="1" applyBorder="1" applyAlignment="1">
      <alignment horizontal="center" vertical="center"/>
    </xf>
    <xf numFmtId="9" fontId="7" fillId="0" borderId="19" xfId="7" applyFont="1" applyFill="1" applyBorder="1" applyAlignment="1">
      <alignment horizontal="center" vertical="center" wrapText="1"/>
    </xf>
    <xf numFmtId="9" fontId="7" fillId="0" borderId="1" xfId="7" applyFont="1" applyFill="1" applyBorder="1" applyAlignment="1">
      <alignment horizontal="center" vertical="center" wrapText="1"/>
    </xf>
    <xf numFmtId="0" fontId="41" fillId="0" borderId="2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3" xfId="0" applyFont="1" applyBorder="1" applyAlignment="1">
      <alignment horizontal="center" vertical="center" wrapText="1"/>
    </xf>
    <xf numFmtId="169" fontId="7" fillId="0" borderId="7" xfId="8" applyNumberFormat="1" applyFont="1" applyFill="1" applyBorder="1" applyAlignment="1">
      <alignment horizontal="center" vertical="center" wrapText="1"/>
    </xf>
    <xf numFmtId="169" fontId="7" fillId="0" borderId="1" xfId="8" applyNumberFormat="1" applyFont="1" applyFill="1" applyBorder="1" applyAlignment="1">
      <alignment horizontal="center" vertical="center" wrapText="1"/>
    </xf>
    <xf numFmtId="169" fontId="7" fillId="0" borderId="23" xfId="8"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23" xfId="0" applyBorder="1" applyAlignment="1">
      <alignment horizontal="center" vertical="center"/>
    </xf>
    <xf numFmtId="0" fontId="7" fillId="0" borderId="1" xfId="0" applyFont="1" applyBorder="1" applyAlignment="1">
      <alignment horizontal="left" vertical="center" wrapText="1"/>
    </xf>
    <xf numFmtId="0" fontId="7" fillId="0" borderId="23" xfId="0" applyFont="1" applyBorder="1" applyAlignment="1">
      <alignment horizontal="left" vertical="center" wrapText="1"/>
    </xf>
    <xf numFmtId="168" fontId="7" fillId="0" borderId="18" xfId="8" applyNumberFormat="1" applyFont="1" applyFill="1" applyBorder="1" applyAlignment="1">
      <alignment horizontal="center" vertical="center"/>
    </xf>
    <xf numFmtId="168" fontId="7" fillId="0" borderId="20" xfId="8" applyNumberFormat="1" applyFont="1" applyFill="1" applyBorder="1" applyAlignment="1">
      <alignment horizontal="center" vertical="center"/>
    </xf>
    <xf numFmtId="168" fontId="7" fillId="0" borderId="22" xfId="8" applyNumberFormat="1" applyFont="1" applyFill="1" applyBorder="1" applyAlignment="1">
      <alignment horizontal="center" vertical="center"/>
    </xf>
    <xf numFmtId="0" fontId="7" fillId="0" borderId="18" xfId="0" applyFont="1" applyBorder="1" applyAlignment="1">
      <alignment horizontal="center" vertical="center"/>
    </xf>
    <xf numFmtId="0" fontId="7" fillId="0" borderId="20" xfId="0" applyFont="1" applyBorder="1" applyAlignment="1">
      <alignment horizontal="center" vertical="center"/>
    </xf>
    <xf numFmtId="0" fontId="7" fillId="0" borderId="22" xfId="0" applyFont="1" applyBorder="1" applyAlignment="1">
      <alignment horizontal="center" vertical="center"/>
    </xf>
    <xf numFmtId="0" fontId="7" fillId="0" borderId="18" xfId="0" applyFont="1" applyBorder="1" applyAlignment="1">
      <alignment horizontal="center" vertical="center" wrapText="1"/>
    </xf>
    <xf numFmtId="168" fontId="7" fillId="0" borderId="21" xfId="8" applyNumberFormat="1" applyFont="1" applyFill="1" applyBorder="1" applyAlignment="1">
      <alignment horizontal="center" vertical="center"/>
    </xf>
    <xf numFmtId="168" fontId="7" fillId="0" borderId="19" xfId="8" applyNumberFormat="1" applyFont="1" applyFill="1" applyBorder="1" applyAlignment="1">
      <alignment horizontal="center" vertical="center"/>
    </xf>
    <xf numFmtId="0" fontId="7" fillId="0" borderId="2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1" xfId="0" applyFont="1" applyBorder="1" applyAlignment="1">
      <alignment horizontal="center" vertical="center"/>
    </xf>
    <xf numFmtId="0" fontId="7" fillId="0" borderId="19" xfId="0" applyFont="1" applyBorder="1" applyAlignment="1">
      <alignment horizontal="center" vertical="center"/>
    </xf>
    <xf numFmtId="168" fontId="7" fillId="0" borderId="21" xfId="0" applyNumberFormat="1" applyFont="1" applyBorder="1" applyAlignment="1">
      <alignment horizontal="center" vertical="center"/>
    </xf>
    <xf numFmtId="168" fontId="7" fillId="0" borderId="20" xfId="0" applyNumberFormat="1" applyFont="1" applyBorder="1" applyAlignment="1">
      <alignment horizontal="center" vertical="center"/>
    </xf>
    <xf numFmtId="168" fontId="7" fillId="0" borderId="22" xfId="0" applyNumberFormat="1" applyFont="1" applyBorder="1" applyAlignment="1">
      <alignment horizontal="center" vertical="center"/>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7" fillId="0" borderId="23" xfId="0" applyFont="1" applyBorder="1" applyAlignment="1">
      <alignment horizontal="center" vertical="center"/>
    </xf>
    <xf numFmtId="3" fontId="7" fillId="0" borderId="21" xfId="0" applyNumberFormat="1" applyFont="1" applyBorder="1" applyAlignment="1">
      <alignment horizontal="center" vertical="center"/>
    </xf>
    <xf numFmtId="3" fontId="7" fillId="0" borderId="20" xfId="0" applyNumberFormat="1" applyFont="1" applyBorder="1" applyAlignment="1">
      <alignment horizontal="center" vertical="center"/>
    </xf>
    <xf numFmtId="3" fontId="7" fillId="0" borderId="22" xfId="0" applyNumberFormat="1" applyFont="1" applyBorder="1" applyAlignment="1">
      <alignment horizontal="center" vertical="center"/>
    </xf>
    <xf numFmtId="0" fontId="0" fillId="0" borderId="21" xfId="0" applyBorder="1" applyAlignment="1">
      <alignment horizontal="center" vertical="center" wrapText="1"/>
    </xf>
    <xf numFmtId="0" fontId="0" fillId="0" borderId="20" xfId="0" applyBorder="1" applyAlignment="1">
      <alignment horizontal="center" vertical="center"/>
    </xf>
    <xf numFmtId="0" fontId="0" fillId="0" borderId="22" xfId="0" applyBorder="1" applyAlignment="1">
      <alignment horizontal="center" vertical="center"/>
    </xf>
    <xf numFmtId="0" fontId="0" fillId="0" borderId="7" xfId="0" applyBorder="1" applyAlignment="1">
      <alignment horizontal="center" vertical="center"/>
    </xf>
    <xf numFmtId="0" fontId="7" fillId="0" borderId="7" xfId="0" applyFont="1" applyBorder="1" applyAlignment="1">
      <alignment horizontal="left" vertical="center" wrapText="1"/>
    </xf>
    <xf numFmtId="17" fontId="7" fillId="0" borderId="20" xfId="0" applyNumberFormat="1" applyFont="1" applyBorder="1" applyAlignment="1">
      <alignment horizontal="center" vertical="center" wrapText="1"/>
    </xf>
    <xf numFmtId="0" fontId="7" fillId="0" borderId="20" xfId="0" applyFont="1" applyBorder="1" applyAlignment="1">
      <alignment horizontal="center" vertical="center" wrapText="1"/>
    </xf>
    <xf numFmtId="0" fontId="7" fillId="0" borderId="22" xfId="0" applyFont="1" applyBorder="1" applyAlignment="1">
      <alignment horizontal="center" vertical="center" wrapText="1"/>
    </xf>
    <xf numFmtId="9" fontId="7" fillId="0" borderId="7" xfId="0" applyNumberFormat="1" applyFont="1" applyBorder="1" applyAlignment="1">
      <alignment horizontal="center" vertical="center"/>
    </xf>
    <xf numFmtId="9" fontId="7" fillId="0" borderId="1" xfId="0" applyNumberFormat="1" applyFont="1" applyBorder="1" applyAlignment="1">
      <alignment horizontal="center" vertical="center"/>
    </xf>
    <xf numFmtId="9" fontId="7" fillId="0" borderId="23" xfId="0" applyNumberFormat="1" applyFont="1" applyBorder="1" applyAlignment="1">
      <alignment horizontal="center" vertical="center"/>
    </xf>
    <xf numFmtId="0" fontId="0" fillId="0" borderId="7" xfId="0" applyBorder="1" applyAlignment="1">
      <alignment horizontal="center"/>
    </xf>
    <xf numFmtId="0" fontId="0" fillId="0" borderId="1" xfId="0" applyBorder="1" applyAlignment="1">
      <alignment horizontal="center"/>
    </xf>
    <xf numFmtId="0" fontId="0" fillId="0" borderId="23" xfId="0" applyBorder="1" applyAlignment="1">
      <alignment horizontal="center"/>
    </xf>
    <xf numFmtId="49" fontId="7" fillId="0" borderId="7" xfId="0" applyNumberFormat="1" applyFont="1" applyBorder="1" applyAlignment="1">
      <alignment horizontal="center" vertical="center"/>
    </xf>
    <xf numFmtId="49" fontId="7" fillId="0" borderId="1" xfId="0" applyNumberFormat="1" applyFont="1" applyBorder="1" applyAlignment="1">
      <alignment horizontal="center" vertical="center"/>
    </xf>
    <xf numFmtId="49" fontId="7" fillId="0" borderId="23" xfId="0" applyNumberFormat="1" applyFont="1" applyBorder="1" applyAlignment="1">
      <alignment horizontal="center" vertical="center"/>
    </xf>
    <xf numFmtId="0" fontId="47" fillId="0" borderId="7" xfId="0" applyFont="1" applyBorder="1" applyAlignment="1">
      <alignment horizontal="center" vertical="center" wrapText="1"/>
    </xf>
    <xf numFmtId="0" fontId="47" fillId="0" borderId="1" xfId="0" applyFont="1" applyBorder="1" applyAlignment="1">
      <alignment horizontal="center" vertical="center" wrapText="1"/>
    </xf>
    <xf numFmtId="0" fontId="47" fillId="0" borderId="23" xfId="0" applyFont="1" applyBorder="1" applyAlignment="1">
      <alignment horizontal="center" vertical="center" wrapText="1"/>
    </xf>
    <xf numFmtId="1" fontId="7" fillId="0" borderId="7" xfId="0" applyNumberFormat="1" applyFont="1" applyBorder="1" applyAlignment="1">
      <alignment horizontal="center" vertical="center"/>
    </xf>
    <xf numFmtId="1" fontId="7" fillId="0" borderId="1" xfId="0" applyNumberFormat="1" applyFont="1" applyBorder="1" applyAlignment="1">
      <alignment horizontal="center" vertical="center"/>
    </xf>
    <xf numFmtId="1" fontId="7" fillId="0" borderId="23" xfId="0" applyNumberFormat="1" applyFont="1" applyBorder="1" applyAlignment="1">
      <alignment horizontal="center" vertical="center"/>
    </xf>
    <xf numFmtId="169" fontId="7" fillId="0" borderId="19" xfId="8" applyNumberFormat="1" applyFont="1" applyFill="1" applyBorder="1" applyAlignment="1">
      <alignment horizontal="center" vertical="center" wrapText="1"/>
    </xf>
    <xf numFmtId="164" fontId="7" fillId="0" borderId="20" xfId="0" applyNumberFormat="1" applyFont="1" applyBorder="1" applyAlignment="1">
      <alignment horizontal="center" vertical="center"/>
    </xf>
    <xf numFmtId="164" fontId="7" fillId="0" borderId="21" xfId="0" applyNumberFormat="1" applyFont="1" applyBorder="1" applyAlignment="1">
      <alignment horizontal="center" vertical="center"/>
    </xf>
    <xf numFmtId="168" fontId="7" fillId="0" borderId="18" xfId="0" applyNumberFormat="1" applyFont="1" applyBorder="1" applyAlignment="1">
      <alignment horizontal="center" vertical="center"/>
    </xf>
    <xf numFmtId="168" fontId="7" fillId="0" borderId="19" xfId="0" applyNumberFormat="1" applyFont="1" applyBorder="1" applyAlignment="1">
      <alignment horizontal="center" vertical="center"/>
    </xf>
    <xf numFmtId="17" fontId="7" fillId="0" borderId="1" xfId="0" applyNumberFormat="1" applyFont="1" applyBorder="1" applyAlignment="1">
      <alignment horizontal="center" vertical="center" wrapText="1"/>
    </xf>
    <xf numFmtId="17" fontId="7" fillId="0" borderId="18" xfId="0" applyNumberFormat="1" applyFont="1" applyBorder="1" applyAlignment="1">
      <alignment horizontal="center" vertical="center" wrapText="1"/>
    </xf>
    <xf numFmtId="170" fontId="7" fillId="0" borderId="1" xfId="0" applyNumberFormat="1" applyFont="1" applyBorder="1" applyAlignment="1">
      <alignment horizontal="center" vertical="center"/>
    </xf>
    <xf numFmtId="170" fontId="7" fillId="0" borderId="23" xfId="0" applyNumberFormat="1" applyFont="1" applyBorder="1" applyAlignment="1">
      <alignment horizontal="center" vertical="center"/>
    </xf>
    <xf numFmtId="169" fontId="7" fillId="0" borderId="7" xfId="0" applyNumberFormat="1" applyFont="1" applyBorder="1" applyAlignment="1">
      <alignment horizontal="center" vertical="center"/>
    </xf>
    <xf numFmtId="169" fontId="7" fillId="0" borderId="1" xfId="0" applyNumberFormat="1" applyFont="1" applyBorder="1" applyAlignment="1">
      <alignment horizontal="center" vertical="center"/>
    </xf>
    <xf numFmtId="3" fontId="7" fillId="0" borderId="7" xfId="0" applyNumberFormat="1" applyFont="1" applyBorder="1" applyAlignment="1">
      <alignment horizontal="center" vertical="center"/>
    </xf>
    <xf numFmtId="3" fontId="7" fillId="0" borderId="1" xfId="0" applyNumberFormat="1" applyFont="1" applyBorder="1" applyAlignment="1">
      <alignment horizontal="center" vertical="center"/>
    </xf>
    <xf numFmtId="0" fontId="0" fillId="0" borderId="19" xfId="0" applyBorder="1" applyAlignment="1">
      <alignment horizontal="center" vertical="center"/>
    </xf>
    <xf numFmtId="3" fontId="7" fillId="0" borderId="23" xfId="0" applyNumberFormat="1" applyFont="1" applyBorder="1" applyAlignment="1">
      <alignment horizontal="center" vertical="center"/>
    </xf>
    <xf numFmtId="0" fontId="0" fillId="0" borderId="18" xfId="0" applyBorder="1" applyAlignment="1">
      <alignment horizontal="center" vertical="center" wrapText="1"/>
    </xf>
    <xf numFmtId="0" fontId="47" fillId="10" borderId="1" xfId="0" applyFont="1" applyFill="1" applyBorder="1" applyAlignment="1">
      <alignment horizontal="center" vertical="center" wrapText="1"/>
    </xf>
    <xf numFmtId="0" fontId="47" fillId="10" borderId="23" xfId="0" applyFont="1" applyFill="1" applyBorder="1" applyAlignment="1">
      <alignment horizontal="center" vertical="center" wrapText="1"/>
    </xf>
    <xf numFmtId="170" fontId="7" fillId="0" borderId="7" xfId="0" applyNumberFormat="1" applyFont="1" applyBorder="1" applyAlignment="1">
      <alignment horizontal="center" vertical="center"/>
    </xf>
    <xf numFmtId="169" fontId="7" fillId="0" borderId="18" xfId="8" applyNumberFormat="1" applyFont="1" applyFill="1" applyBorder="1" applyAlignment="1">
      <alignment horizontal="center"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0" fillId="0" borderId="18" xfId="0" applyBorder="1" applyAlignment="1">
      <alignment horizontal="center" vertical="center"/>
    </xf>
    <xf numFmtId="168" fontId="7" fillId="0" borderId="1" xfId="0" applyNumberFormat="1" applyFont="1" applyBorder="1" applyAlignment="1">
      <alignment horizontal="center" vertical="center"/>
    </xf>
    <xf numFmtId="168" fontId="7" fillId="0" borderId="23" xfId="0" applyNumberFormat="1" applyFont="1" applyBorder="1" applyAlignment="1">
      <alignment horizontal="center" vertical="center"/>
    </xf>
    <xf numFmtId="0" fontId="0" fillId="0" borderId="20" xfId="0" applyBorder="1" applyAlignment="1">
      <alignment horizontal="center" vertical="center" wrapText="1"/>
    </xf>
    <xf numFmtId="0" fontId="7" fillId="0" borderId="20" xfId="0" applyFont="1" applyBorder="1" applyAlignment="1">
      <alignment horizontal="left" vertical="center" wrapText="1"/>
    </xf>
    <xf numFmtId="170" fontId="7" fillId="0" borderId="18" xfId="0" applyNumberFormat="1" applyFont="1" applyBorder="1" applyAlignment="1">
      <alignment horizontal="center" vertical="center"/>
    </xf>
    <xf numFmtId="0" fontId="47" fillId="0" borderId="18" xfId="0" applyFont="1" applyBorder="1" applyAlignment="1">
      <alignment horizontal="center" vertical="center" wrapText="1"/>
    </xf>
    <xf numFmtId="1" fontId="7" fillId="0" borderId="18" xfId="0" applyNumberFormat="1" applyFont="1" applyBorder="1" applyAlignment="1">
      <alignment horizontal="center" vertical="center"/>
    </xf>
    <xf numFmtId="0" fontId="47" fillId="0" borderId="19" xfId="0" applyFont="1" applyBorder="1" applyAlignment="1">
      <alignment horizontal="center" vertical="center" wrapText="1"/>
    </xf>
    <xf numFmtId="9" fontId="7" fillId="0" borderId="19" xfId="0" applyNumberFormat="1" applyFont="1" applyBorder="1" applyAlignment="1">
      <alignment horizontal="center" vertical="center"/>
    </xf>
    <xf numFmtId="170" fontId="7" fillId="0" borderId="19" xfId="0" applyNumberFormat="1" applyFont="1" applyBorder="1" applyAlignment="1">
      <alignment horizontal="center" vertical="center"/>
    </xf>
    <xf numFmtId="1" fontId="7" fillId="0" borderId="19" xfId="0" applyNumberFormat="1" applyFont="1" applyBorder="1" applyAlignment="1">
      <alignment horizontal="center" vertical="center"/>
    </xf>
    <xf numFmtId="3" fontId="7" fillId="0" borderId="18" xfId="0" applyNumberFormat="1" applyFont="1" applyBorder="1" applyAlignment="1">
      <alignment horizontal="center" vertical="center" wrapText="1"/>
    </xf>
    <xf numFmtId="3" fontId="7" fillId="0" borderId="22" xfId="0" applyNumberFormat="1" applyFont="1" applyBorder="1" applyAlignment="1">
      <alignment horizontal="center" vertical="center" wrapText="1"/>
    </xf>
    <xf numFmtId="0" fontId="31" fillId="0" borderId="1" xfId="10" applyFill="1" applyBorder="1" applyAlignment="1">
      <alignment horizontal="center" vertical="top" wrapText="1"/>
    </xf>
    <xf numFmtId="0" fontId="0" fillId="0" borderId="1" xfId="0" applyBorder="1" applyAlignment="1">
      <alignment horizontal="center" vertical="top"/>
    </xf>
    <xf numFmtId="0" fontId="0" fillId="0" borderId="23" xfId="0" applyBorder="1" applyAlignment="1">
      <alignment horizontal="center" vertical="top"/>
    </xf>
    <xf numFmtId="165" fontId="7" fillId="0" borderId="18" xfId="0" applyNumberFormat="1" applyFont="1" applyBorder="1" applyAlignment="1">
      <alignment horizontal="center" vertical="center"/>
    </xf>
    <xf numFmtId="169" fontId="7" fillId="0" borderId="18" xfId="8" applyNumberFormat="1" applyFont="1" applyFill="1" applyBorder="1" applyAlignment="1">
      <alignment horizontal="center" vertical="center"/>
    </xf>
    <xf numFmtId="169" fontId="7" fillId="0" borderId="20" xfId="8" applyNumberFormat="1" applyFont="1" applyFill="1" applyBorder="1" applyAlignment="1">
      <alignment horizontal="center" vertical="center"/>
    </xf>
    <xf numFmtId="169" fontId="7" fillId="0" borderId="22" xfId="8" applyNumberFormat="1" applyFont="1" applyFill="1" applyBorder="1" applyAlignment="1">
      <alignment horizontal="center" vertical="center"/>
    </xf>
    <xf numFmtId="3" fontId="7" fillId="0" borderId="1" xfId="0" applyNumberFormat="1" applyFont="1" applyBorder="1" applyAlignment="1">
      <alignment horizontal="center" vertical="center" wrapText="1"/>
    </xf>
    <xf numFmtId="17" fontId="7" fillId="0" borderId="19" xfId="0" applyNumberFormat="1" applyFont="1" applyBorder="1" applyAlignment="1">
      <alignment horizontal="center" vertical="center" wrapText="1"/>
    </xf>
    <xf numFmtId="1" fontId="7" fillId="0" borderId="19" xfId="0" applyNumberFormat="1" applyFont="1" applyBorder="1" applyAlignment="1">
      <alignment horizontal="center" vertical="center" wrapText="1"/>
    </xf>
    <xf numFmtId="1" fontId="7" fillId="0" borderId="1" xfId="0" applyNumberFormat="1" applyFont="1" applyBorder="1" applyAlignment="1">
      <alignment horizontal="center" vertical="center" wrapText="1"/>
    </xf>
    <xf numFmtId="169" fontId="7" fillId="0" borderId="20" xfId="8" applyNumberFormat="1" applyFont="1" applyFill="1" applyBorder="1" applyAlignment="1">
      <alignment horizontal="center" vertical="center" wrapText="1"/>
    </xf>
    <xf numFmtId="169" fontId="7" fillId="0" borderId="22" xfId="8" applyNumberFormat="1" applyFont="1" applyFill="1" applyBorder="1" applyAlignment="1">
      <alignment horizontal="center" vertical="center" wrapText="1"/>
    </xf>
    <xf numFmtId="169" fontId="7" fillId="0" borderId="19" xfId="8" applyNumberFormat="1" applyFont="1" applyFill="1" applyBorder="1" applyAlignment="1">
      <alignment horizontal="center" vertical="center"/>
    </xf>
    <xf numFmtId="169" fontId="7" fillId="0" borderId="19" xfId="0" applyNumberFormat="1" applyFont="1" applyBorder="1" applyAlignment="1">
      <alignment horizontal="center" vertical="center"/>
    </xf>
    <xf numFmtId="3" fontId="7" fillId="0" borderId="19" xfId="0" applyNumberFormat="1" applyFont="1" applyBorder="1" applyAlignment="1">
      <alignment horizontal="center" vertical="center" wrapText="1"/>
    </xf>
    <xf numFmtId="0" fontId="47" fillId="0" borderId="20" xfId="0" applyFont="1" applyBorder="1" applyAlignment="1">
      <alignment horizontal="center" vertical="center" wrapText="1"/>
    </xf>
    <xf numFmtId="3" fontId="16" fillId="0" borderId="18" xfId="0" applyNumberFormat="1" applyFont="1" applyBorder="1" applyAlignment="1">
      <alignment horizontal="center" vertical="center" wrapText="1"/>
    </xf>
    <xf numFmtId="3" fontId="16" fillId="0" borderId="19" xfId="0" applyNumberFormat="1" applyFont="1" applyBorder="1" applyAlignment="1">
      <alignment horizontal="center" vertical="center" wrapText="1"/>
    </xf>
    <xf numFmtId="0" fontId="41" fillId="0" borderId="28" xfId="0" applyFont="1" applyBorder="1" applyAlignment="1">
      <alignment horizontal="center" vertical="center" wrapText="1"/>
    </xf>
    <xf numFmtId="0" fontId="41" fillId="0" borderId="29" xfId="0" applyFont="1" applyBorder="1" applyAlignment="1">
      <alignment horizontal="center" vertical="center" wrapText="1"/>
    </xf>
    <xf numFmtId="0" fontId="41" fillId="0" borderId="24" xfId="0" applyFont="1" applyBorder="1" applyAlignment="1">
      <alignment horizontal="center" vertical="center" wrapText="1"/>
    </xf>
    <xf numFmtId="0" fontId="41" fillId="0" borderId="26" xfId="0" applyFont="1" applyBorder="1" applyAlignment="1">
      <alignment horizontal="center" vertical="center" wrapText="1"/>
    </xf>
    <xf numFmtId="0" fontId="41" fillId="0" borderId="1" xfId="0" applyFont="1" applyBorder="1" applyAlignment="1">
      <alignment horizontal="center" vertical="center" wrapText="1"/>
    </xf>
    <xf numFmtId="9" fontId="7" fillId="0" borderId="21" xfId="7" applyFont="1" applyFill="1" applyBorder="1" applyAlignment="1">
      <alignment horizontal="center" vertical="center"/>
    </xf>
    <xf numFmtId="9" fontId="7" fillId="0" borderId="20" xfId="7" applyFont="1" applyFill="1" applyBorder="1" applyAlignment="1">
      <alignment horizontal="center" vertical="center"/>
    </xf>
    <xf numFmtId="0" fontId="49"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0" fillId="0" borderId="1" xfId="0" applyFont="1" applyBorder="1" applyAlignment="1">
      <alignment horizontal="center" vertical="center" wrapText="1"/>
    </xf>
    <xf numFmtId="0" fontId="41" fillId="0" borderId="37" xfId="0" applyFont="1" applyBorder="1" applyAlignment="1">
      <alignment horizontal="center" vertical="center" wrapText="1"/>
    </xf>
    <xf numFmtId="0" fontId="41" fillId="0" borderId="27" xfId="0" applyFont="1" applyBorder="1" applyAlignment="1">
      <alignment horizontal="center" vertical="center" wrapText="1"/>
    </xf>
    <xf numFmtId="172" fontId="7" fillId="0" borderId="18" xfId="7" applyNumberFormat="1" applyFont="1" applyFill="1" applyBorder="1" applyAlignment="1">
      <alignment horizontal="center" vertical="center" wrapText="1"/>
    </xf>
    <xf numFmtId="172" fontId="7" fillId="0" borderId="22" xfId="7" applyNumberFormat="1" applyFont="1" applyFill="1" applyBorder="1" applyAlignment="1">
      <alignment horizontal="center" vertical="center" wrapText="1"/>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 xfId="0" applyFont="1" applyBorder="1" applyAlignment="1">
      <alignment horizontal="center" vertical="center"/>
    </xf>
    <xf numFmtId="0" fontId="5" fillId="0" borderId="18" xfId="0" applyFont="1" applyBorder="1" applyAlignment="1">
      <alignment horizontal="center" vertical="center"/>
    </xf>
    <xf numFmtId="165" fontId="7" fillId="0" borderId="21" xfId="0" applyNumberFormat="1" applyFont="1" applyBorder="1" applyAlignment="1">
      <alignment horizontal="center" vertical="center" wrapText="1"/>
    </xf>
    <xf numFmtId="165" fontId="16" fillId="0" borderId="18" xfId="0" applyNumberFormat="1" applyFont="1" applyBorder="1" applyAlignment="1">
      <alignment horizontal="center" vertical="center" wrapText="1"/>
    </xf>
    <xf numFmtId="0" fontId="16" fillId="0" borderId="22" xfId="0" applyFont="1" applyBorder="1" applyAlignment="1">
      <alignment horizontal="center" vertical="center" wrapText="1"/>
    </xf>
    <xf numFmtId="9" fontId="47" fillId="0" borderId="1" xfId="7" applyFont="1" applyFill="1" applyBorder="1" applyAlignment="1">
      <alignment horizontal="center" vertical="center" wrapText="1"/>
    </xf>
    <xf numFmtId="0" fontId="47" fillId="0" borderId="22" xfId="0" applyFont="1" applyBorder="1" applyAlignment="1">
      <alignment horizontal="center" vertical="center" wrapText="1"/>
    </xf>
    <xf numFmtId="0" fontId="16" fillId="0" borderId="18" xfId="0" applyFont="1" applyBorder="1" applyAlignment="1">
      <alignment horizontal="center" vertical="center"/>
    </xf>
    <xf numFmtId="0" fontId="16" fillId="0" borderId="22" xfId="0" applyFont="1" applyBorder="1" applyAlignment="1">
      <alignment horizontal="center" vertical="center"/>
    </xf>
    <xf numFmtId="3" fontId="0" fillId="0" borderId="18" xfId="0" applyNumberFormat="1" applyBorder="1" applyAlignment="1">
      <alignment horizontal="center" vertical="center"/>
    </xf>
    <xf numFmtId="3" fontId="0" fillId="0" borderId="22" xfId="0" applyNumberFormat="1" applyBorder="1" applyAlignment="1">
      <alignment horizontal="center" vertical="center"/>
    </xf>
    <xf numFmtId="17" fontId="7" fillId="0" borderId="22" xfId="0" applyNumberFormat="1" applyFont="1" applyBorder="1" applyAlignment="1">
      <alignment horizontal="center" vertical="center" wrapText="1"/>
    </xf>
    <xf numFmtId="9" fontId="7" fillId="0" borderId="18" xfId="0" applyNumberFormat="1" applyFont="1" applyBorder="1" applyAlignment="1">
      <alignment horizontal="center" vertical="center"/>
    </xf>
    <xf numFmtId="3" fontId="7" fillId="0" borderId="19" xfId="0" applyNumberFormat="1" applyFont="1" applyBorder="1" applyAlignment="1">
      <alignment horizontal="center" vertical="center"/>
    </xf>
    <xf numFmtId="0" fontId="14" fillId="0" borderId="1" xfId="0" applyFont="1" applyBorder="1" applyAlignment="1">
      <alignment horizontal="center"/>
    </xf>
    <xf numFmtId="0" fontId="0" fillId="9" borderId="1" xfId="0" applyFill="1" applyBorder="1" applyAlignment="1">
      <alignment horizontal="center" vertical="center"/>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5" fillId="3"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0" borderId="1" xfId="0" applyFont="1" applyBorder="1" applyAlignment="1">
      <alignment horizontal="left" vertical="center" wrapText="1"/>
    </xf>
    <xf numFmtId="0" fontId="16" fillId="2" borderId="1" xfId="0" applyFont="1" applyFill="1" applyBorder="1" applyAlignment="1">
      <alignment horizontal="left" vertical="center"/>
    </xf>
    <xf numFmtId="0" fontId="11" fillId="0" borderId="1" xfId="0" applyFont="1" applyBorder="1" applyAlignment="1">
      <alignment horizontal="left" vertical="center" wrapText="1"/>
    </xf>
    <xf numFmtId="0" fontId="5" fillId="3" borderId="1" xfId="0" applyFont="1" applyFill="1" applyBorder="1" applyAlignment="1">
      <alignment horizontal="left" vertical="center" wrapText="1"/>
    </xf>
    <xf numFmtId="0" fontId="16" fillId="0" borderId="1" xfId="0" applyFont="1" applyBorder="1" applyAlignment="1">
      <alignment horizontal="left" vertical="center"/>
    </xf>
    <xf numFmtId="0" fontId="16" fillId="0" borderId="1" xfId="0" applyFont="1" applyBorder="1" applyAlignment="1">
      <alignment horizontal="left"/>
    </xf>
    <xf numFmtId="0" fontId="17" fillId="0" borderId="1" xfId="0" applyFont="1" applyBorder="1" applyAlignment="1">
      <alignment horizontal="left"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6" fillId="0" borderId="3" xfId="0" applyFont="1" applyBorder="1" applyAlignment="1">
      <alignment horizont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1" xfId="0" applyFont="1" applyBorder="1" applyAlignment="1">
      <alignment horizontal="left" vertical="center"/>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8" fillId="0" borderId="1" xfId="0" applyFont="1" applyBorder="1" applyAlignment="1">
      <alignment horizontal="left" vertical="center" wrapText="1"/>
    </xf>
    <xf numFmtId="0" fontId="19" fillId="0" borderId="1" xfId="0" applyFont="1" applyBorder="1" applyAlignment="1">
      <alignment horizontal="center"/>
    </xf>
    <xf numFmtId="0" fontId="27" fillId="0" borderId="1" xfId="0" applyFont="1" applyBorder="1" applyAlignment="1">
      <alignment horizontal="center" vertical="center" wrapText="1"/>
    </xf>
    <xf numFmtId="0" fontId="32" fillId="0" borderId="1" xfId="0" applyFont="1" applyBorder="1" applyAlignment="1">
      <alignment horizontal="right"/>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8" fillId="0" borderId="11" xfId="0" applyFont="1" applyBorder="1" applyAlignment="1">
      <alignment horizontal="center" vertical="center"/>
    </xf>
    <xf numFmtId="0" fontId="18" fillId="0" borderId="5" xfId="0" applyFont="1" applyBorder="1" applyAlignment="1">
      <alignment horizontal="center" vertical="center"/>
    </xf>
    <xf numFmtId="0" fontId="18" fillId="0" borderId="12" xfId="0" applyFont="1" applyBorder="1" applyAlignment="1">
      <alignment horizontal="center" vertical="center"/>
    </xf>
    <xf numFmtId="0" fontId="3" fillId="0" borderId="1" xfId="0" applyFont="1" applyBorder="1" applyAlignment="1">
      <alignment horizontal="center" vertical="center"/>
    </xf>
    <xf numFmtId="0" fontId="30" fillId="0" borderId="2" xfId="0" applyFont="1" applyBorder="1" applyAlignment="1">
      <alignment horizontal="left" vertical="center"/>
    </xf>
    <xf numFmtId="0" fontId="30" fillId="0" borderId="3" xfId="0" applyFont="1" applyBorder="1" applyAlignment="1">
      <alignment horizontal="left" vertical="center"/>
    </xf>
    <xf numFmtId="1" fontId="28" fillId="0" borderId="2" xfId="0" applyNumberFormat="1" applyFont="1" applyBorder="1" applyAlignment="1">
      <alignment horizontal="center" vertical="center"/>
    </xf>
    <xf numFmtId="1" fontId="28" fillId="0" borderId="3" xfId="0" applyNumberFormat="1" applyFont="1" applyBorder="1" applyAlignment="1">
      <alignment horizontal="center" vertical="center"/>
    </xf>
    <xf numFmtId="1" fontId="28" fillId="0" borderId="4" xfId="0" applyNumberFormat="1" applyFont="1" applyBorder="1" applyAlignment="1">
      <alignment horizontal="center" vertical="center"/>
    </xf>
    <xf numFmtId="49" fontId="28" fillId="0" borderId="2" xfId="0" applyNumberFormat="1" applyFont="1" applyBorder="1" applyAlignment="1">
      <alignment horizontal="center" vertical="center"/>
    </xf>
    <xf numFmtId="49" fontId="28" fillId="0" borderId="3" xfId="0" applyNumberFormat="1" applyFont="1" applyBorder="1" applyAlignment="1">
      <alignment horizontal="center" vertical="center"/>
    </xf>
    <xf numFmtId="49" fontId="28" fillId="0" borderId="4" xfId="0" applyNumberFormat="1" applyFont="1" applyBorder="1" applyAlignment="1">
      <alignment horizontal="center" vertical="center"/>
    </xf>
    <xf numFmtId="0" fontId="6" fillId="2" borderId="5"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14" fillId="2" borderId="11"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15" xfId="0" applyFont="1" applyFill="1" applyBorder="1" applyAlignment="1">
      <alignment horizontal="center" vertical="center"/>
    </xf>
    <xf numFmtId="0" fontId="19" fillId="2" borderId="11" xfId="0" applyFont="1" applyFill="1" applyBorder="1" applyAlignment="1">
      <alignment horizontal="center"/>
    </xf>
    <xf numFmtId="0" fontId="19" fillId="2" borderId="12" xfId="0" applyFont="1" applyFill="1" applyBorder="1" applyAlignment="1">
      <alignment horizontal="center"/>
    </xf>
    <xf numFmtId="0" fontId="19" fillId="2" borderId="16" xfId="0" applyFont="1" applyFill="1" applyBorder="1" applyAlignment="1">
      <alignment horizontal="center"/>
    </xf>
    <xf numFmtId="0" fontId="19" fillId="2" borderId="17" xfId="0" applyFont="1" applyFill="1" applyBorder="1" applyAlignment="1">
      <alignment horizontal="center"/>
    </xf>
    <xf numFmtId="0" fontId="19" fillId="2" borderId="13" xfId="0" applyFont="1" applyFill="1" applyBorder="1" applyAlignment="1">
      <alignment horizontal="center"/>
    </xf>
    <xf numFmtId="0" fontId="19" fillId="2" borderId="15" xfId="0" applyFont="1" applyFill="1" applyBorder="1" applyAlignment="1">
      <alignment horizont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0" fillId="5" borderId="2" xfId="1" applyFont="1" applyFill="1" applyBorder="1" applyAlignment="1">
      <alignment horizontal="center" vertical="center"/>
    </xf>
    <xf numFmtId="0" fontId="20" fillId="5" borderId="3" xfId="1" applyFont="1" applyFill="1" applyBorder="1" applyAlignment="1">
      <alignment horizontal="center" vertical="center"/>
    </xf>
    <xf numFmtId="0" fontId="20" fillId="5" borderId="4" xfId="1" applyFont="1" applyFill="1" applyBorder="1" applyAlignment="1">
      <alignment horizontal="center" vertical="center"/>
    </xf>
    <xf numFmtId="0" fontId="22" fillId="0" borderId="1" xfId="1" applyFont="1" applyBorder="1" applyAlignment="1">
      <alignment horizontal="center" vertical="center"/>
    </xf>
    <xf numFmtId="0" fontId="20" fillId="5" borderId="1" xfId="1" applyFont="1" applyFill="1" applyBorder="1" applyAlignment="1">
      <alignment horizontal="center" vertical="center"/>
    </xf>
    <xf numFmtId="0" fontId="22" fillId="0" borderId="1" xfId="1" applyFont="1" applyBorder="1" applyAlignment="1">
      <alignment horizontal="center" vertical="center" wrapText="1"/>
    </xf>
    <xf numFmtId="0" fontId="22" fillId="0" borderId="1" xfId="1" applyFont="1" applyBorder="1" applyAlignment="1">
      <alignment horizontal="center" wrapText="1"/>
    </xf>
    <xf numFmtId="0" fontId="20" fillId="5" borderId="6" xfId="1" applyFont="1" applyFill="1" applyBorder="1" applyAlignment="1">
      <alignment horizontal="center" vertical="center"/>
    </xf>
    <xf numFmtId="0" fontId="20" fillId="5" borderId="7" xfId="1" applyFont="1" applyFill="1" applyBorder="1" applyAlignment="1">
      <alignment horizontal="center" vertical="center"/>
    </xf>
    <xf numFmtId="0" fontId="20" fillId="5" borderId="8" xfId="1" applyFont="1" applyFill="1" applyBorder="1" applyAlignment="1">
      <alignment horizontal="center" vertical="center"/>
    </xf>
    <xf numFmtId="169" fontId="16" fillId="2" borderId="23" xfId="8" applyNumberFormat="1" applyFont="1" applyFill="1" applyBorder="1" applyAlignment="1">
      <alignment horizontal="center" vertical="center" wrapText="1"/>
    </xf>
    <xf numFmtId="0" fontId="16" fillId="2" borderId="39" xfId="0" applyFont="1" applyFill="1" applyBorder="1" applyAlignment="1">
      <alignment horizontal="center" vertical="center" wrapText="1"/>
    </xf>
    <xf numFmtId="169" fontId="6" fillId="0" borderId="1" xfId="7" applyNumberFormat="1" applyFont="1" applyFill="1" applyBorder="1" applyAlignment="1">
      <alignment horizontal="center" vertical="center" wrapText="1"/>
    </xf>
    <xf numFmtId="10" fontId="6" fillId="0" borderId="1" xfId="7" applyNumberFormat="1" applyFont="1" applyFill="1" applyBorder="1" applyAlignment="1">
      <alignment horizontal="center" vertical="center" wrapText="1"/>
    </xf>
    <xf numFmtId="169" fontId="16" fillId="2" borderId="1" xfId="8" applyNumberFormat="1" applyFont="1" applyFill="1" applyBorder="1" applyAlignment="1">
      <alignment horizontal="center" vertical="center" wrapText="1"/>
    </xf>
    <xf numFmtId="168" fontId="6" fillId="0" borderId="1" xfId="0" applyNumberFormat="1" applyFont="1" applyBorder="1" applyAlignment="1">
      <alignment horizontal="center" vertical="center"/>
    </xf>
    <xf numFmtId="10" fontId="6" fillId="0" borderId="1" xfId="7" applyNumberFormat="1" applyFont="1" applyBorder="1" applyAlignment="1">
      <alignment horizontal="center" vertical="center"/>
    </xf>
    <xf numFmtId="169" fontId="6" fillId="0" borderId="1" xfId="0" applyNumberFormat="1" applyFont="1" applyBorder="1" applyAlignment="1">
      <alignment horizontal="center" vertical="center"/>
    </xf>
    <xf numFmtId="9" fontId="14" fillId="0" borderId="20" xfId="0" applyNumberFormat="1" applyFont="1" applyBorder="1"/>
    <xf numFmtId="10" fontId="42" fillId="0" borderId="1" xfId="7" applyNumberFormat="1" applyFont="1" applyFill="1" applyBorder="1" applyAlignment="1">
      <alignment vertical="center"/>
    </xf>
    <xf numFmtId="10" fontId="0" fillId="10" borderId="25" xfId="7" applyNumberFormat="1" applyFont="1" applyFill="1" applyBorder="1" applyAlignment="1">
      <alignment horizontal="center" vertical="center"/>
    </xf>
    <xf numFmtId="172" fontId="0" fillId="10" borderId="1" xfId="0" applyNumberFormat="1" applyFill="1" applyBorder="1" applyAlignment="1">
      <alignment horizontal="center" vertical="center"/>
    </xf>
    <xf numFmtId="10" fontId="0" fillId="10" borderId="1" xfId="0" applyNumberFormat="1" applyFill="1" applyBorder="1" applyAlignment="1">
      <alignment horizontal="center" vertical="center"/>
    </xf>
    <xf numFmtId="10" fontId="7" fillId="0" borderId="21" xfId="0" applyNumberFormat="1" applyFont="1" applyBorder="1" applyAlignment="1">
      <alignment horizontal="center" vertical="center"/>
    </xf>
    <xf numFmtId="10" fontId="7" fillId="0" borderId="20" xfId="0" applyNumberFormat="1" applyFont="1" applyBorder="1" applyAlignment="1">
      <alignment horizontal="center" vertical="center"/>
    </xf>
    <xf numFmtId="10" fontId="7" fillId="10" borderId="1" xfId="0" applyNumberFormat="1" applyFont="1" applyFill="1" applyBorder="1" applyAlignment="1">
      <alignment horizontal="center" vertical="center"/>
    </xf>
    <xf numFmtId="9" fontId="14" fillId="10" borderId="1" xfId="0" quotePrefix="1" applyNumberFormat="1" applyFont="1" applyFill="1" applyBorder="1" applyAlignment="1">
      <alignment horizontal="center" vertical="center"/>
    </xf>
    <xf numFmtId="0" fontId="53" fillId="0" borderId="37" xfId="0" applyFont="1" applyBorder="1" applyAlignment="1">
      <alignment horizontal="center" vertical="center" wrapText="1"/>
    </xf>
    <xf numFmtId="168" fontId="14" fillId="0" borderId="19" xfId="0" applyNumberFormat="1" applyFont="1" applyBorder="1" applyAlignment="1">
      <alignment horizontal="center" vertical="center"/>
    </xf>
    <xf numFmtId="168" fontId="14" fillId="0" borderId="20" xfId="0" applyNumberFormat="1" applyFont="1" applyFill="1" applyBorder="1" applyAlignment="1">
      <alignment horizontal="center" vertical="center"/>
    </xf>
    <xf numFmtId="167" fontId="53" fillId="0" borderId="28" xfId="0" applyNumberFormat="1" applyFont="1" applyBorder="1" applyAlignment="1">
      <alignment horizontal="center" vertical="center"/>
    </xf>
    <xf numFmtId="0" fontId="31" fillId="0" borderId="12" xfId="10" applyFill="1" applyBorder="1" applyAlignment="1">
      <alignment horizontal="center" vertical="top" wrapText="1"/>
    </xf>
    <xf numFmtId="0" fontId="31" fillId="0" borderId="17" xfId="10" applyFill="1" applyBorder="1" applyAlignment="1">
      <alignment horizontal="center" vertical="top" wrapText="1"/>
    </xf>
    <xf numFmtId="0" fontId="31" fillId="0" borderId="40" xfId="10" applyFill="1" applyBorder="1" applyAlignment="1">
      <alignment horizontal="center" vertical="top" wrapText="1"/>
    </xf>
  </cellXfs>
  <cellStyles count="13">
    <cellStyle name="BodyStyle" xfId="5" xr:uid="{00000000-0005-0000-0000-000000000000}"/>
    <cellStyle name="Currency" xfId="9" xr:uid="{00000000-0005-0000-0000-000001000000}"/>
    <cellStyle name="HeaderStyle" xfId="4" xr:uid="{00000000-0005-0000-0000-000002000000}"/>
    <cellStyle name="Hipervínculo" xfId="10" builtinId="8"/>
    <cellStyle name="Millares 2" xfId="3" xr:uid="{00000000-0005-0000-0000-000004000000}"/>
    <cellStyle name="Moneda" xfId="11" builtinId="4"/>
    <cellStyle name="Moneda [0]" xfId="8" builtinId="7"/>
    <cellStyle name="Moneda [0] 2" xfId="12" xr:uid="{00000000-0005-0000-0000-000007000000}"/>
    <cellStyle name="Moneda 2" xfId="2" xr:uid="{00000000-0005-0000-0000-000008000000}"/>
    <cellStyle name="Normal" xfId="0" builtinId="0"/>
    <cellStyle name="Normal 2" xfId="1" xr:uid="{00000000-0005-0000-0000-00000A000000}"/>
    <cellStyle name="Numeric" xfId="6" xr:uid="{00000000-0005-0000-0000-00000B000000}"/>
    <cellStyle name="Porcentaje" xfId="7" builtinId="5"/>
  </cellStyles>
  <dxfs count="0"/>
  <tableStyles count="0" defaultTableStyle="TableStyleMedium2" defaultPivotStyle="PivotStyleLight16"/>
  <colors>
    <mruColors>
      <color rgb="FFF0FFE5"/>
      <color rgb="FFC8FFE3"/>
      <color rgb="FFF7FFF4"/>
      <color rgb="FFEAF1F8"/>
      <color rgb="FFF7FFEB"/>
      <color rgb="FFE8FDF7"/>
      <color rgb="FFFFFE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Comparativos avances</a:t>
            </a:r>
            <a:r>
              <a:rPr lang="es-CO" baseline="0"/>
              <a:t> Marzo/26 vs DIC/25  </a:t>
            </a:r>
          </a:p>
          <a:p>
            <a:pPr>
              <a:defRPr/>
            </a:pPr>
            <a:r>
              <a:rPr lang="es-CO" baseline="0"/>
              <a:t> Marzo 2026</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v>Marzo</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Hoja1!$A$30:$A$34</c:f>
              <c:strCache>
                <c:ptCount val="5"/>
                <c:pt idx="0">
                  <c:v>Plan de Desarrollo al año 2026</c:v>
                </c:pt>
                <c:pt idx="1">
                  <c:v>Ejecución de Proyectos</c:v>
                </c:pt>
                <c:pt idx="2">
                  <c:v>Ejecución Presupuestal por Compromisos</c:v>
                </c:pt>
                <c:pt idx="3">
                  <c:v>Ejecución Presupuestal por Obligaciones</c:v>
                </c:pt>
                <c:pt idx="4">
                  <c:v>Plan de Desarrollo al Cuatrienio</c:v>
                </c:pt>
              </c:strCache>
            </c:strRef>
          </c:cat>
          <c:val>
            <c:numRef>
              <c:f>Hoja1!$B$30:$B$34</c:f>
              <c:numCache>
                <c:formatCode>0.00%</c:formatCode>
                <c:ptCount val="5"/>
                <c:pt idx="0">
                  <c:v>0.19453730253807522</c:v>
                </c:pt>
                <c:pt idx="1">
                  <c:v>0.48620459669088972</c:v>
                </c:pt>
                <c:pt idx="2">
                  <c:v>0.2679940208256969</c:v>
                </c:pt>
                <c:pt idx="3">
                  <c:v>7.8352551069425444E-2</c:v>
                </c:pt>
                <c:pt idx="4">
                  <c:v>0.30890283224400877</c:v>
                </c:pt>
              </c:numCache>
            </c:numRef>
          </c:val>
          <c:extLst>
            <c:ext xmlns:c16="http://schemas.microsoft.com/office/drawing/2014/chart" uri="{C3380CC4-5D6E-409C-BE32-E72D297353CC}">
              <c16:uniqueId val="{00000000-B769-43C2-AC24-D8293AA664A0}"/>
            </c:ext>
          </c:extLst>
        </c:ser>
        <c:ser>
          <c:idx val="1"/>
          <c:order val="1"/>
          <c:tx>
            <c:v>Dic</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Hoja1!$A$30:$A$34</c:f>
              <c:strCache>
                <c:ptCount val="5"/>
                <c:pt idx="0">
                  <c:v>Plan de Desarrollo al año 2026</c:v>
                </c:pt>
                <c:pt idx="1">
                  <c:v>Ejecución de Proyectos</c:v>
                </c:pt>
                <c:pt idx="2">
                  <c:v>Ejecución Presupuestal por Compromisos</c:v>
                </c:pt>
                <c:pt idx="3">
                  <c:v>Ejecución Presupuestal por Obligaciones</c:v>
                </c:pt>
                <c:pt idx="4">
                  <c:v>Plan de Desarrollo al Cuatrienio</c:v>
                </c:pt>
              </c:strCache>
            </c:strRef>
          </c:cat>
          <c:val>
            <c:numRef>
              <c:f>Hoja1!$C$30:$C$34</c:f>
              <c:numCache>
                <c:formatCode>0.00%</c:formatCode>
                <c:ptCount val="5"/>
                <c:pt idx="0">
                  <c:v>0.86851096491228075</c:v>
                </c:pt>
                <c:pt idx="1">
                  <c:v>0.75560980835818847</c:v>
                </c:pt>
                <c:pt idx="2">
                  <c:v>0.59929761130288262</c:v>
                </c:pt>
                <c:pt idx="3">
                  <c:v>0.59929761130288262</c:v>
                </c:pt>
                <c:pt idx="4">
                  <c:v>0.27301328976034855</c:v>
                </c:pt>
              </c:numCache>
            </c:numRef>
          </c:val>
          <c:extLst>
            <c:ext xmlns:c16="http://schemas.microsoft.com/office/drawing/2014/chart" uri="{C3380CC4-5D6E-409C-BE32-E72D297353CC}">
              <c16:uniqueId val="{00000001-B769-43C2-AC24-D8293AA664A0}"/>
            </c:ext>
          </c:extLst>
        </c:ser>
        <c:dLbls>
          <c:showLegendKey val="0"/>
          <c:showVal val="0"/>
          <c:showCatName val="0"/>
          <c:showSerName val="0"/>
          <c:showPercent val="0"/>
          <c:showBubbleSize val="0"/>
        </c:dLbls>
        <c:gapWidth val="219"/>
        <c:overlap val="-27"/>
        <c:axId val="347677160"/>
        <c:axId val="347677544"/>
      </c:barChart>
      <c:catAx>
        <c:axId val="347677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47677544"/>
        <c:crosses val="autoZero"/>
        <c:auto val="1"/>
        <c:lblAlgn val="ctr"/>
        <c:lblOffset val="100"/>
        <c:noMultiLvlLbl val="0"/>
      </c:catAx>
      <c:valAx>
        <c:axId val="34767754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476771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Avance programas Corte</a:t>
            </a:r>
            <a:r>
              <a:rPr lang="es-CO" baseline="0"/>
              <a:t> 30 de Junio  2026 .</a:t>
            </a:r>
            <a:r>
              <a:rPr lang="es-CO"/>
              <a:t>Corvivienda Vigencia  -Cuatrienio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bar"/>
        <c:grouping val="clustered"/>
        <c:varyColors val="0"/>
        <c:ser>
          <c:idx val="0"/>
          <c:order val="0"/>
          <c:tx>
            <c:strRef>
              <c:f>Hoja1!$C$3</c:f>
              <c:strCache>
                <c:ptCount val="1"/>
                <c:pt idx="0">
                  <c:v>Avance programa vigencia 2026</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Hoja1!$B$4:$B$9</c:f>
              <c:strCache>
                <c:ptCount val="6"/>
                <c:pt idx="0">
                  <c:v>Unidos por una Vivienda para ti</c:v>
                </c:pt>
                <c:pt idx="1">
                  <c:v>Mi Casa Avanza</c:v>
                </c:pt>
                <c:pt idx="2">
                  <c:v>Mi Casa con propiedad</c:v>
                </c:pt>
                <c:pt idx="3">
                  <c:v>Mi Territorio en orden</c:v>
                </c:pt>
                <c:pt idx="4">
                  <c:v>Desarrollo Humano y Bienestar Social de las Comunidades Negras, Afrocolombianas, Raizales y Palenqueras</c:v>
                </c:pt>
                <c:pt idx="5">
                  <c:v>Territorio Propio</c:v>
                </c:pt>
              </c:strCache>
            </c:strRef>
          </c:cat>
          <c:val>
            <c:numRef>
              <c:f>Hoja1!$C$4:$C$9</c:f>
              <c:numCache>
                <c:formatCode>0.00%</c:formatCode>
                <c:ptCount val="6"/>
                <c:pt idx="0">
                  <c:v>2.4586597040905135E-2</c:v>
                </c:pt>
                <c:pt idx="1">
                  <c:v>6.0831509846827135E-2</c:v>
                </c:pt>
                <c:pt idx="2">
                  <c:v>5.4268696227663796E-2</c:v>
                </c:pt>
                <c:pt idx="3">
                  <c:v>0.22000000000000003</c:v>
                </c:pt>
                <c:pt idx="4" formatCode="0.0%">
                  <c:v>0.80753701211305517</c:v>
                </c:pt>
                <c:pt idx="5" formatCode="0%">
                  <c:v>0</c:v>
                </c:pt>
              </c:numCache>
            </c:numRef>
          </c:val>
          <c:extLst>
            <c:ext xmlns:c16="http://schemas.microsoft.com/office/drawing/2014/chart" uri="{C3380CC4-5D6E-409C-BE32-E72D297353CC}">
              <c16:uniqueId val="{00000000-A0D9-45AE-A52E-E57B936A52EE}"/>
            </c:ext>
          </c:extLst>
        </c:ser>
        <c:ser>
          <c:idx val="1"/>
          <c:order val="1"/>
          <c:tx>
            <c:strRef>
              <c:f>Hoja1!$D$3</c:f>
              <c:strCache>
                <c:ptCount val="1"/>
                <c:pt idx="0">
                  <c:v>Avance acumulado programa Cuatrienio</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Hoja1!$B$4:$B$9</c:f>
              <c:strCache>
                <c:ptCount val="6"/>
                <c:pt idx="0">
                  <c:v>Unidos por una Vivienda para ti</c:v>
                </c:pt>
                <c:pt idx="1">
                  <c:v>Mi Casa Avanza</c:v>
                </c:pt>
                <c:pt idx="2">
                  <c:v>Mi Casa con propiedad</c:v>
                </c:pt>
                <c:pt idx="3">
                  <c:v>Mi Territorio en orden</c:v>
                </c:pt>
                <c:pt idx="4">
                  <c:v>Desarrollo Humano y Bienestar Social de las Comunidades Negras, Afrocolombianas, Raizales y Palenqueras</c:v>
                </c:pt>
                <c:pt idx="5">
                  <c:v>Territorio Propio</c:v>
                </c:pt>
              </c:strCache>
            </c:strRef>
          </c:cat>
          <c:val>
            <c:numRef>
              <c:f>Hoja1!$D$4:$D$9</c:f>
              <c:numCache>
                <c:formatCode>0.00%</c:formatCode>
                <c:ptCount val="6"/>
                <c:pt idx="0">
                  <c:v>9.6600000000000005E-2</c:v>
                </c:pt>
                <c:pt idx="1">
                  <c:v>0.30737254901960787</c:v>
                </c:pt>
                <c:pt idx="2">
                  <c:v>0.32540000000000002</c:v>
                </c:pt>
                <c:pt idx="3">
                  <c:v>0.42459999999999998</c:v>
                </c:pt>
                <c:pt idx="4" formatCode="0.0%">
                  <c:v>0.5083333333333333</c:v>
                </c:pt>
                <c:pt idx="5">
                  <c:v>0.19111111111111112</c:v>
                </c:pt>
              </c:numCache>
            </c:numRef>
          </c:val>
          <c:extLst>
            <c:ext xmlns:c16="http://schemas.microsoft.com/office/drawing/2014/chart" uri="{C3380CC4-5D6E-409C-BE32-E72D297353CC}">
              <c16:uniqueId val="{00000001-A0D9-45AE-A52E-E57B936A52EE}"/>
            </c:ext>
          </c:extLst>
        </c:ser>
        <c:ser>
          <c:idx val="2"/>
          <c:order val="2"/>
          <c:tx>
            <c:strRef>
              <c:f>Hoja1!$E$3</c:f>
              <c:strCache>
                <c:ptCount val="1"/>
                <c:pt idx="0">
                  <c:v>Compromisos</c:v>
                </c:pt>
              </c:strCache>
            </c:strRef>
          </c:tx>
          <c:spPr>
            <a:solidFill>
              <a:schemeClr val="accent3"/>
            </a:solidFill>
            <a:ln>
              <a:noFill/>
            </a:ln>
            <a:effectLst/>
          </c:spPr>
          <c:invertIfNegative val="0"/>
          <c:cat>
            <c:strRef>
              <c:f>Hoja1!$B$4:$B$9</c:f>
              <c:strCache>
                <c:ptCount val="6"/>
                <c:pt idx="0">
                  <c:v>Unidos por una Vivienda para ti</c:v>
                </c:pt>
                <c:pt idx="1">
                  <c:v>Mi Casa Avanza</c:v>
                </c:pt>
                <c:pt idx="2">
                  <c:v>Mi Casa con propiedad</c:v>
                </c:pt>
                <c:pt idx="3">
                  <c:v>Mi Territorio en orden</c:v>
                </c:pt>
                <c:pt idx="4">
                  <c:v>Desarrollo Humano y Bienestar Social de las Comunidades Negras, Afrocolombianas, Raizales y Palenqueras</c:v>
                </c:pt>
                <c:pt idx="5">
                  <c:v>Territorio Propio</c:v>
                </c:pt>
              </c:strCache>
            </c:strRef>
          </c:cat>
          <c:val>
            <c:numRef>
              <c:f>Hoja1!$E$4:$E$9</c:f>
              <c:numCache>
                <c:formatCode>0.00%</c:formatCode>
                <c:ptCount val="6"/>
                <c:pt idx="0">
                  <c:v>0.24757200682509306</c:v>
                </c:pt>
                <c:pt idx="1">
                  <c:v>0.15528689421380229</c:v>
                </c:pt>
                <c:pt idx="2">
                  <c:v>0.82196759674076414</c:v>
                </c:pt>
                <c:pt idx="3">
                  <c:v>0.69547185490599084</c:v>
                </c:pt>
                <c:pt idx="4" formatCode="0.0%">
                  <c:v>0</c:v>
                </c:pt>
                <c:pt idx="5">
                  <c:v>0</c:v>
                </c:pt>
              </c:numCache>
            </c:numRef>
          </c:val>
          <c:extLst>
            <c:ext xmlns:c16="http://schemas.microsoft.com/office/drawing/2014/chart" uri="{C3380CC4-5D6E-409C-BE32-E72D297353CC}">
              <c16:uniqueId val="{00000001-DD3A-4634-888C-69A98524FF26}"/>
            </c:ext>
          </c:extLst>
        </c:ser>
        <c:dLbls>
          <c:showLegendKey val="0"/>
          <c:showVal val="0"/>
          <c:showCatName val="0"/>
          <c:showSerName val="0"/>
          <c:showPercent val="0"/>
          <c:showBubbleSize val="0"/>
        </c:dLbls>
        <c:gapWidth val="219"/>
        <c:axId val="348386680"/>
        <c:axId val="348387064"/>
      </c:barChart>
      <c:catAx>
        <c:axId val="34838668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s-CO"/>
          </a:p>
        </c:txPr>
        <c:crossAx val="348387064"/>
        <c:crosses val="autoZero"/>
        <c:auto val="1"/>
        <c:lblAlgn val="ctr"/>
        <c:lblOffset val="100"/>
        <c:noMultiLvlLbl val="0"/>
      </c:catAx>
      <c:valAx>
        <c:axId val="34838706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s-CO"/>
          </a:p>
        </c:txPr>
        <c:crossAx val="348386680"/>
        <c:crosses val="autoZero"/>
        <c:crossBetween val="between"/>
      </c:valAx>
      <c:spPr>
        <a:noFill/>
        <a:ln>
          <a:noFill/>
        </a:ln>
        <a:effectLst/>
      </c:spPr>
    </c:plotArea>
    <c:legend>
      <c:legendPos val="r"/>
      <c:legendEntry>
        <c:idx val="0"/>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Hoja1!$A$44:$A$48</c:f>
              <c:strCache>
                <c:ptCount val="5"/>
                <c:pt idx="0">
                  <c:v>AVANCE META PRODUCTO AL AÑO 2026. CORTE MARZO.</c:v>
                </c:pt>
                <c:pt idx="1">
                  <c:v>AVANCE META PRODUCTO AL CUATRIENIO. CORTE MARZO 2026.</c:v>
                </c:pt>
                <c:pt idx="2">
                  <c:v>Ejecución Proyectos Corvivienda a  Marzo </c:v>
                </c:pt>
                <c:pt idx="3">
                  <c:v>Ejecución Presupuestal Según Compromisos </c:v>
                </c:pt>
                <c:pt idx="4">
                  <c:v>Ejecución Presupuestal Según Obligaciones </c:v>
                </c:pt>
              </c:strCache>
            </c:strRef>
          </c:cat>
          <c:val>
            <c:numRef>
              <c:f>Hoja1!$B$44:$B$48</c:f>
              <c:numCache>
                <c:formatCode>0.00%</c:formatCode>
                <c:ptCount val="5"/>
                <c:pt idx="0">
                  <c:v>0.19453730253807522</c:v>
                </c:pt>
                <c:pt idx="1">
                  <c:v>0.30890283224400877</c:v>
                </c:pt>
                <c:pt idx="2">
                  <c:v>0.48620459669088972</c:v>
                </c:pt>
                <c:pt idx="3">
                  <c:v>0.2679940208256969</c:v>
                </c:pt>
                <c:pt idx="4">
                  <c:v>7.8352551069425444E-2</c:v>
                </c:pt>
              </c:numCache>
            </c:numRef>
          </c:val>
          <c:extLst>
            <c:ext xmlns:c16="http://schemas.microsoft.com/office/drawing/2014/chart" uri="{C3380CC4-5D6E-409C-BE32-E72D297353CC}">
              <c16:uniqueId val="{00000000-3E55-4208-BF7E-4C5A561AA13E}"/>
            </c:ext>
          </c:extLst>
        </c:ser>
        <c:dLbls>
          <c:dLblPos val="outEnd"/>
          <c:showLegendKey val="0"/>
          <c:showVal val="1"/>
          <c:showCatName val="0"/>
          <c:showSerName val="0"/>
          <c:showPercent val="0"/>
          <c:showBubbleSize val="0"/>
        </c:dLbls>
        <c:gapWidth val="219"/>
        <c:overlap val="-27"/>
        <c:axId val="348460400"/>
        <c:axId val="348460784"/>
      </c:barChart>
      <c:catAx>
        <c:axId val="348460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48460784"/>
        <c:crosses val="autoZero"/>
        <c:auto val="1"/>
        <c:lblAlgn val="ctr"/>
        <c:lblOffset val="100"/>
        <c:noMultiLvlLbl val="0"/>
      </c:catAx>
      <c:valAx>
        <c:axId val="34846078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4846040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552450</xdr:colOff>
      <xdr:row>24</xdr:row>
      <xdr:rowOff>4762</xdr:rowOff>
    </xdr:from>
    <xdr:to>
      <xdr:col>9</xdr:col>
      <xdr:colOff>419100</xdr:colOff>
      <xdr:row>38</xdr:row>
      <xdr:rowOff>71437</xdr:rowOff>
    </xdr:to>
    <xdr:graphicFrame macro="">
      <xdr:nvGraphicFramePr>
        <xdr:cNvPr id="2" name="Gráfico 1">
          <a:extLst>
            <a:ext uri="{FF2B5EF4-FFF2-40B4-BE49-F238E27FC236}">
              <a16:creationId xmlns:a16="http://schemas.microsoft.com/office/drawing/2014/main" id="{5F152747-AB96-C876-CF6A-C0DBB57A6F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200025</xdr:colOff>
      <xdr:row>3</xdr:row>
      <xdr:rowOff>190499</xdr:rowOff>
    </xdr:from>
    <xdr:to>
      <xdr:col>13</xdr:col>
      <xdr:colOff>85725</xdr:colOff>
      <xdr:row>21</xdr:row>
      <xdr:rowOff>533400</xdr:rowOff>
    </xdr:to>
    <xdr:graphicFrame macro="">
      <xdr:nvGraphicFramePr>
        <xdr:cNvPr id="3" name="Gráfico 2">
          <a:extLst>
            <a:ext uri="{FF2B5EF4-FFF2-40B4-BE49-F238E27FC236}">
              <a16:creationId xmlns:a16="http://schemas.microsoft.com/office/drawing/2014/main" id="{3B34F205-2AD3-5CA7-58F5-A5DB552772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857250</xdr:colOff>
      <xdr:row>43</xdr:row>
      <xdr:rowOff>119062</xdr:rowOff>
    </xdr:from>
    <xdr:to>
      <xdr:col>6</xdr:col>
      <xdr:colOff>409575</xdr:colOff>
      <xdr:row>54</xdr:row>
      <xdr:rowOff>52387</xdr:rowOff>
    </xdr:to>
    <xdr:graphicFrame macro="">
      <xdr:nvGraphicFramePr>
        <xdr:cNvPr id="4" name="Gráfico 3">
          <a:extLst>
            <a:ext uri="{FF2B5EF4-FFF2-40B4-BE49-F238E27FC236}">
              <a16:creationId xmlns:a16="http://schemas.microsoft.com/office/drawing/2014/main" id="{16F617B1-E85D-B01E-03BF-52F19096F5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0</xdr:col>
      <xdr:colOff>1435554</xdr:colOff>
      <xdr:row>0</xdr:row>
      <xdr:rowOff>0</xdr:rowOff>
    </xdr:from>
    <xdr:ext cx="1066346" cy="1016000"/>
    <xdr:pic>
      <xdr:nvPicPr>
        <xdr:cNvPr id="2" name="Imagen 1">
          <a:extLst>
            <a:ext uri="{FF2B5EF4-FFF2-40B4-BE49-F238E27FC236}">
              <a16:creationId xmlns:a16="http://schemas.microsoft.com/office/drawing/2014/main" id="{528B11AA-17B4-4B1B-A760-F3C3E36FFE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35554" y="0"/>
          <a:ext cx="1066346" cy="1016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1035504</xdr:colOff>
      <xdr:row>0</xdr:row>
      <xdr:rowOff>47625</xdr:rowOff>
    </xdr:from>
    <xdr:ext cx="1141639" cy="1114425"/>
    <xdr:pic>
      <xdr:nvPicPr>
        <xdr:cNvPr id="2" name="Imagen 1">
          <a:extLst>
            <a:ext uri="{FF2B5EF4-FFF2-40B4-BE49-F238E27FC236}">
              <a16:creationId xmlns:a16="http://schemas.microsoft.com/office/drawing/2014/main" id="{710DD2DD-A5DD-4932-B48A-1CC5437265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141639" cy="11144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498927</xdr:colOff>
      <xdr:row>0</xdr:row>
      <xdr:rowOff>0</xdr:rowOff>
    </xdr:from>
    <xdr:ext cx="1249587" cy="1128889"/>
    <xdr:pic>
      <xdr:nvPicPr>
        <xdr:cNvPr id="2" name="Imagen 1">
          <a:extLst>
            <a:ext uri="{FF2B5EF4-FFF2-40B4-BE49-F238E27FC236}">
              <a16:creationId xmlns:a16="http://schemas.microsoft.com/office/drawing/2014/main" id="{A5445BB9-DB29-4C68-86FE-4F74FA157B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8927" y="0"/>
          <a:ext cx="1249587" cy="1128889"/>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PLANEACION%202025/PLANES%20DE%20ACCION%202025/CORVIVIENDA/DICIEMBRE%202025/MATRIZ%20DE%20SEGUIMIENTO%20PLAN%20DE%20ACCION%20INSTITUCIONAL%20CORVIVIENDA%20DIC%202025.xlsx" TargetMode="External"/><Relationship Id="rId1" Type="http://schemas.openxmlformats.org/officeDocument/2006/relationships/externalLinkPath" Target="/PLANEACION%202025/PLANES%20DE%20ACCION%202025/CORVIVIENDA/DICIEMBRE%202025/MATRIZ%20DE%20SEGUIMIENTO%20PLAN%20DE%20ACCION%20INSTITUCIONAL%20CORVIVIENDA%20DIC%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VO"/>
      <sheetName val="1. ESTRATÉGICO"/>
      <sheetName val="2. GESTIÓN-MIPG "/>
      <sheetName val="3. INVERSIÓN"/>
      <sheetName val="Hoja1"/>
      <sheetName val="CONTROL DE CAMBIOS "/>
      <sheetName val="ANEXO1"/>
    </sheetNames>
    <sheetDataSet>
      <sheetData sheetId="0"/>
      <sheetData sheetId="1">
        <row r="21">
          <cell r="AE21">
            <v>0.86851096491228075</v>
          </cell>
          <cell r="AF21">
            <v>0.27301328976034855</v>
          </cell>
        </row>
      </sheetData>
      <sheetData sheetId="2"/>
      <sheetData sheetId="3">
        <row r="54">
          <cell r="T54">
            <v>0.75560980835818847</v>
          </cell>
          <cell r="BC54">
            <v>0.59929761130288262</v>
          </cell>
          <cell r="BE54">
            <v>0.59929761130288262</v>
          </cell>
        </row>
      </sheetData>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corvivienda-my.sharepoint.com/:x:/g/personal/gestion_proyectos_corvivienda_gov_co/IQA5AwmNkkzqR4s5m9JDFgqaAbHo8KjLOpUQQxU6odQOSmk?e=at3R80"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O86"/>
  <sheetViews>
    <sheetView topLeftCell="D1" workbookViewId="0">
      <selection activeCell="I3" sqref="I3"/>
    </sheetView>
  </sheetViews>
  <sheetFormatPr baseColWidth="10" defaultRowHeight="15" x14ac:dyDescent="0.25"/>
  <cols>
    <col min="1" max="1" width="28.140625" customWidth="1"/>
    <col min="2" max="2" width="23.42578125" customWidth="1"/>
    <col min="3" max="3" width="26.42578125" customWidth="1"/>
    <col min="4" max="4" width="19.5703125" customWidth="1"/>
    <col min="5" max="5" width="23" customWidth="1"/>
    <col min="6" max="6" width="28.42578125" customWidth="1"/>
    <col min="8" max="8" width="20.5703125" customWidth="1"/>
    <col min="9" max="9" width="18" customWidth="1"/>
    <col min="10" max="10" width="17.140625" customWidth="1"/>
    <col min="11" max="11" width="20.85546875" customWidth="1"/>
  </cols>
  <sheetData>
    <row r="2" spans="2:12" x14ac:dyDescent="0.25">
      <c r="B2" s="34"/>
      <c r="C2" s="494" t="s">
        <v>475</v>
      </c>
      <c r="D2" s="494"/>
      <c r="E2" s="494" t="s">
        <v>476</v>
      </c>
      <c r="F2" s="494"/>
    </row>
    <row r="3" spans="2:12" ht="30" x14ac:dyDescent="0.25">
      <c r="B3" s="188" t="s">
        <v>32</v>
      </c>
      <c r="C3" s="235" t="s">
        <v>516</v>
      </c>
      <c r="D3" s="235" t="s">
        <v>517</v>
      </c>
      <c r="E3" s="235" t="s">
        <v>477</v>
      </c>
      <c r="F3" s="235" t="s">
        <v>518</v>
      </c>
    </row>
    <row r="4" spans="2:12" ht="49.5" customHeight="1" thickBot="1" x14ac:dyDescent="0.3">
      <c r="B4" s="193" t="s">
        <v>478</v>
      </c>
      <c r="C4" s="194">
        <f>+'1. ESTRATÉGICO'!AE9</f>
        <v>2.4586597040905135E-2</v>
      </c>
      <c r="D4" s="183">
        <f>+'1. ESTRATÉGICO'!AF9</f>
        <v>9.6600000000000005E-2</v>
      </c>
      <c r="E4" s="194">
        <f>+'3. INVERSIÓN '!AO18</f>
        <v>0.24757200682509306</v>
      </c>
      <c r="F4" s="196">
        <f>+'3. INVERSIÓN '!AQ18</f>
        <v>0.13453702070668991</v>
      </c>
    </row>
    <row r="5" spans="2:12" ht="30.75" customHeight="1" thickBot="1" x14ac:dyDescent="0.3">
      <c r="B5" s="193" t="s">
        <v>479</v>
      </c>
      <c r="C5" s="196">
        <f>+'1. ESTRATÉGICO'!AE11</f>
        <v>6.0831509846827135E-2</v>
      </c>
      <c r="D5" s="197">
        <f>+'1. ESTRATÉGICO'!AF11</f>
        <v>0.30737254901960787</v>
      </c>
      <c r="E5" s="196">
        <f>+'3. INVERSIÓN '!AO24</f>
        <v>0.15528689421380229</v>
      </c>
      <c r="F5" s="199">
        <f>+'3. INVERSIÓN '!AQ24</f>
        <v>3.3973796957564341E-2</v>
      </c>
      <c r="L5" s="198"/>
    </row>
    <row r="6" spans="2:12" x14ac:dyDescent="0.25">
      <c r="B6" s="193" t="s">
        <v>480</v>
      </c>
      <c r="C6" s="196">
        <f>+'1. ESTRATÉGICO'!AE13</f>
        <v>5.4268696227663796E-2</v>
      </c>
      <c r="D6" s="197">
        <f>+'1. ESTRATÉGICO'!AF13</f>
        <v>0.32540000000000002</v>
      </c>
      <c r="E6" s="196">
        <f>+'3. INVERSIÓN '!AO31</f>
        <v>0.82196759674076414</v>
      </c>
      <c r="F6" s="199">
        <f>+'3. INVERSIÓN '!AQ31</f>
        <v>0.17185385342421425</v>
      </c>
    </row>
    <row r="7" spans="2:12" x14ac:dyDescent="0.25">
      <c r="B7" s="193" t="s">
        <v>481</v>
      </c>
      <c r="C7" s="196">
        <f>+'1. ESTRATÉGICO'!AE16</f>
        <v>0.22000000000000003</v>
      </c>
      <c r="D7" s="197">
        <f>+'1. ESTRATÉGICO'!AF16</f>
        <v>0.42459999999999998</v>
      </c>
      <c r="E7" s="196">
        <f>+'3. INVERSIÓN '!AO41</f>
        <v>0.69547185490599084</v>
      </c>
      <c r="F7" s="196">
        <f>+'3. INVERSIÓN '!AQ41</f>
        <v>0.13656620716724344</v>
      </c>
    </row>
    <row r="8" spans="2:12" ht="75" x14ac:dyDescent="0.25">
      <c r="B8" s="193" t="s">
        <v>482</v>
      </c>
      <c r="C8" s="200">
        <f>+'1. ESTRATÉGICO'!AE18</f>
        <v>0.80753701211305517</v>
      </c>
      <c r="D8" s="201">
        <f>+'1. ESTRATÉGICO'!AF18</f>
        <v>0.5083333333333333</v>
      </c>
      <c r="E8" s="200">
        <f>+'3. INVERSIÓN '!AO47</f>
        <v>0</v>
      </c>
      <c r="F8" s="200">
        <f>+'3. INVERSIÓN '!AQ47</f>
        <v>0</v>
      </c>
    </row>
    <row r="9" spans="2:12" x14ac:dyDescent="0.25">
      <c r="B9" s="202" t="s">
        <v>483</v>
      </c>
      <c r="C9" s="195">
        <f>+'1. ESTRATÉGICO'!AE20</f>
        <v>0</v>
      </c>
      <c r="D9" s="197">
        <f>+'1. ESTRATÉGICO'!AF20</f>
        <v>0.19111111111111112</v>
      </c>
      <c r="E9" s="196">
        <f>+'3. INVERSIÓN '!AO53</f>
        <v>0</v>
      </c>
      <c r="F9" s="196">
        <f>+'3. INVERSIÓN '!AQ53</f>
        <v>0</v>
      </c>
    </row>
    <row r="22" spans="1:15" ht="45" x14ac:dyDescent="0.25">
      <c r="C22" s="203" t="s">
        <v>484</v>
      </c>
      <c r="D22" s="204" t="s">
        <v>405</v>
      </c>
      <c r="E22" s="205" t="s">
        <v>406</v>
      </c>
      <c r="F22" s="205" t="s">
        <v>407</v>
      </c>
      <c r="G22" s="205" t="s">
        <v>508</v>
      </c>
    </row>
    <row r="23" spans="1:15" x14ac:dyDescent="0.25">
      <c r="C23" s="206">
        <f>+'3. INVERSIÓN '!AI54</f>
        <v>15070945156</v>
      </c>
      <c r="D23" s="206">
        <f>+'3. INVERSIÓN '!AJ54</f>
        <v>15070945156</v>
      </c>
      <c r="E23" s="206">
        <f>+'3. INVERSIÓN '!AN54</f>
        <v>4038923190</v>
      </c>
      <c r="F23" s="206">
        <f>+'3. INVERSIÓN '!AP54</f>
        <v>1180847000</v>
      </c>
      <c r="G23" s="207">
        <f>+F23/D23</f>
        <v>7.8352551069425444E-2</v>
      </c>
    </row>
    <row r="28" spans="1:15" ht="15.75" thickBot="1" x14ac:dyDescent="0.3"/>
    <row r="29" spans="1:15" ht="27.75" thickBot="1" x14ac:dyDescent="0.3">
      <c r="A29" s="208" t="s">
        <v>485</v>
      </c>
      <c r="B29" s="235" t="s">
        <v>486</v>
      </c>
      <c r="C29" s="235" t="s">
        <v>510</v>
      </c>
      <c r="D29" s="208" t="s">
        <v>488</v>
      </c>
      <c r="L29" s="209" t="s">
        <v>485</v>
      </c>
      <c r="M29" s="210" t="s">
        <v>487</v>
      </c>
      <c r="N29" s="210" t="s">
        <v>489</v>
      </c>
      <c r="O29" s="210" t="s">
        <v>490</v>
      </c>
    </row>
    <row r="30" spans="1:15" ht="15.75" thickBot="1" x14ac:dyDescent="0.3">
      <c r="A30" s="34" t="s">
        <v>509</v>
      </c>
      <c r="B30" s="183">
        <f>+'1. ESTRATÉGICO'!AE21</f>
        <v>0.19453730253807522</v>
      </c>
      <c r="C30" s="183">
        <f>+'[2]1. ESTRATÉGICO'!$AE$21</f>
        <v>0.86851096491228075</v>
      </c>
      <c r="D30" s="211"/>
      <c r="L30" s="212" t="s">
        <v>491</v>
      </c>
      <c r="M30" s="213">
        <v>0.53</v>
      </c>
      <c r="N30" s="213">
        <v>0.73499999999999999</v>
      </c>
      <c r="O30" s="214">
        <v>0.20499999999999999</v>
      </c>
    </row>
    <row r="31" spans="1:15" ht="15.75" thickBot="1" x14ac:dyDescent="0.3">
      <c r="A31" s="34" t="s">
        <v>492</v>
      </c>
      <c r="B31" s="183">
        <f>+'3. INVERSIÓN '!T54</f>
        <v>0.48620459669088972</v>
      </c>
      <c r="C31" s="183">
        <f>+'[2]3. INVERSIÓN'!$T$54</f>
        <v>0.75560980835818847</v>
      </c>
      <c r="D31" s="211"/>
      <c r="L31" s="212" t="s">
        <v>492</v>
      </c>
      <c r="M31" s="213">
        <v>0.54600000000000004</v>
      </c>
      <c r="N31" s="213">
        <v>0.72599999999999998</v>
      </c>
      <c r="O31" s="214">
        <v>0.18</v>
      </c>
    </row>
    <row r="32" spans="1:15" ht="30.75" thickBot="1" x14ac:dyDescent="0.3">
      <c r="A32" s="202" t="s">
        <v>493</v>
      </c>
      <c r="B32" s="183">
        <f>+'3. INVERSIÓN '!AO54</f>
        <v>0.2679940208256969</v>
      </c>
      <c r="C32" s="183">
        <f>+'[2]3. INVERSIÓN'!$BC$54</f>
        <v>0.59929761130288262</v>
      </c>
      <c r="D32" s="211"/>
      <c r="L32" s="212" t="s">
        <v>493</v>
      </c>
      <c r="M32" s="213">
        <v>0.47199999999999998</v>
      </c>
      <c r="N32" s="213">
        <v>0.73699999999999999</v>
      </c>
      <c r="O32" s="214">
        <v>0.26500000000000001</v>
      </c>
    </row>
    <row r="33" spans="1:15" ht="30.75" thickBot="1" x14ac:dyDescent="0.3">
      <c r="A33" s="202" t="s">
        <v>494</v>
      </c>
      <c r="B33" s="183">
        <f>+'3. INVERSIÓN '!AQ54</f>
        <v>7.8352551069425444E-2</v>
      </c>
      <c r="C33" s="183">
        <f>+'[2]3. INVERSIÓN'!$BE$54</f>
        <v>0.59929761130288262</v>
      </c>
      <c r="D33" s="211"/>
      <c r="L33" s="212" t="s">
        <v>494</v>
      </c>
      <c r="M33" s="213">
        <v>0.29299999999999998</v>
      </c>
      <c r="N33" s="213">
        <v>0.46600000000000003</v>
      </c>
      <c r="O33" s="214">
        <v>0.13300000000000001</v>
      </c>
    </row>
    <row r="34" spans="1:15" ht="15.75" thickBot="1" x14ac:dyDescent="0.3">
      <c r="A34" s="34" t="s">
        <v>495</v>
      </c>
      <c r="B34" s="183">
        <f>+'1. ESTRATÉGICO'!AF21</f>
        <v>0.30890283224400877</v>
      </c>
      <c r="C34" s="183">
        <f>+'[2]1. ESTRATÉGICO'!$AF$21</f>
        <v>0.27301328976034855</v>
      </c>
      <c r="D34" s="211"/>
      <c r="L34" s="212" t="s">
        <v>495</v>
      </c>
      <c r="M34" s="213">
        <v>0.33300000000000002</v>
      </c>
      <c r="N34" s="213">
        <v>0.42899999999999999</v>
      </c>
      <c r="O34" s="214">
        <v>9.6000000000000002E-2</v>
      </c>
    </row>
    <row r="44" spans="1:15" ht="25.5" x14ac:dyDescent="0.25">
      <c r="A44" s="221" t="s">
        <v>513</v>
      </c>
      <c r="B44" s="222">
        <f>+'1. ESTRATÉGICO'!AE21</f>
        <v>0.19453730253807522</v>
      </c>
    </row>
    <row r="45" spans="1:15" ht="25.5" x14ac:dyDescent="0.25">
      <c r="A45" s="221" t="s">
        <v>514</v>
      </c>
      <c r="B45" s="222">
        <f>+'1. ESTRATÉGICO'!AF21</f>
        <v>0.30890283224400877</v>
      </c>
    </row>
    <row r="46" spans="1:15" ht="25.5" x14ac:dyDescent="0.25">
      <c r="A46" s="221" t="s">
        <v>515</v>
      </c>
      <c r="B46" s="222">
        <f>+'3. INVERSIÓN '!T54</f>
        <v>0.48620459669088972</v>
      </c>
    </row>
    <row r="47" spans="1:15" ht="25.5" x14ac:dyDescent="0.25">
      <c r="A47" s="221" t="s">
        <v>496</v>
      </c>
      <c r="B47" s="222">
        <f>+'3. INVERSIÓN '!AO54</f>
        <v>0.2679940208256969</v>
      </c>
    </row>
    <row r="48" spans="1:15" ht="25.5" x14ac:dyDescent="0.25">
      <c r="A48" s="221" t="s">
        <v>497</v>
      </c>
      <c r="B48" s="222">
        <f>+'3. INVERSIÓN '!AQ54</f>
        <v>7.8352551069425444E-2</v>
      </c>
    </row>
    <row r="57" spans="1:10" ht="15.75" thickBot="1" x14ac:dyDescent="0.3"/>
    <row r="58" spans="1:10" ht="54" x14ac:dyDescent="0.25">
      <c r="A58" s="223" t="s">
        <v>498</v>
      </c>
      <c r="B58" s="224" t="s">
        <v>499</v>
      </c>
      <c r="C58" s="224" t="s">
        <v>511</v>
      </c>
      <c r="D58" s="224" t="s">
        <v>512</v>
      </c>
      <c r="E58" s="224" t="s">
        <v>500</v>
      </c>
      <c r="F58" s="225" t="s">
        <v>501</v>
      </c>
    </row>
    <row r="59" spans="1:10" s="219" customFormat="1" ht="126" x14ac:dyDescent="0.25">
      <c r="A59" s="226" t="s">
        <v>250</v>
      </c>
      <c r="B59" s="227">
        <f>+'3. INVERSIÓN '!AI18</f>
        <v>5124121354</v>
      </c>
      <c r="C59" s="227">
        <f>+'3. INVERSIÓN '!AJ18</f>
        <v>4124121354</v>
      </c>
      <c r="D59" s="228">
        <f>+'3. INVERSIÓN '!T18</f>
        <v>0.47830228697223015</v>
      </c>
      <c r="E59" s="227">
        <f>+'3. INVERSIÓN '!AN18</f>
        <v>1021017000</v>
      </c>
      <c r="F59" s="229">
        <f>+'3. INVERSIÓN '!AP18</f>
        <v>554847000</v>
      </c>
      <c r="G59"/>
      <c r="H59"/>
      <c r="I59"/>
      <c r="J59"/>
    </row>
    <row r="60" spans="1:10" s="219" customFormat="1" ht="144" x14ac:dyDescent="0.25">
      <c r="A60" s="226" t="s">
        <v>251</v>
      </c>
      <c r="B60" s="227">
        <f>+'3. INVERSIÓN '!AI24</f>
        <v>5425540256</v>
      </c>
      <c r="C60" s="227">
        <f>+'3. INVERSIÓN '!AJ24</f>
        <v>6425540256</v>
      </c>
      <c r="D60" s="228">
        <f>+'3. INVERSIÓN '!T24</f>
        <v>0.52027716994894246</v>
      </c>
      <c r="E60" s="227">
        <f>+'3. INVERSIÓN '!AN24</f>
        <v>997802190</v>
      </c>
      <c r="F60" s="229">
        <f>+'3. INVERSIÓN '!AP24</f>
        <v>218300000</v>
      </c>
      <c r="G60"/>
      <c r="H60"/>
      <c r="I60"/>
      <c r="J60"/>
    </row>
    <row r="61" spans="1:10" s="219" customFormat="1" ht="144" x14ac:dyDescent="0.25">
      <c r="A61" s="226" t="s">
        <v>252</v>
      </c>
      <c r="B61" s="227">
        <f>+'3. INVERSIÓN '!AI31</f>
        <v>1054966161</v>
      </c>
      <c r="C61" s="227">
        <f>+'3. INVERSIÓN '!AJ31</f>
        <v>1054966161</v>
      </c>
      <c r="D61" s="228">
        <f>+'3. INVERSIÓN '!T31</f>
        <v>0.69444444444444431</v>
      </c>
      <c r="E61" s="227">
        <f>+'3. INVERSIÓN '!AN31</f>
        <v>867148000</v>
      </c>
      <c r="F61" s="229">
        <f>+'3. INVERSIÓN '!AP31</f>
        <v>181300000</v>
      </c>
      <c r="G61"/>
      <c r="H61"/>
      <c r="I61"/>
      <c r="J61"/>
    </row>
    <row r="62" spans="1:10" s="219" customFormat="1" ht="144" x14ac:dyDescent="0.25">
      <c r="A62" s="226" t="s">
        <v>253</v>
      </c>
      <c r="B62" s="227">
        <f>+'3. INVERSIÓN '!AI41</f>
        <v>1657803967</v>
      </c>
      <c r="C62" s="227">
        <f>+'3. INVERSIÓN '!AJ41</f>
        <v>1657803967</v>
      </c>
      <c r="D62" s="228">
        <f>+'3. INVERSIÓN '!T41</f>
        <v>0.41666666666666669</v>
      </c>
      <c r="E62" s="227">
        <f>+'3. INVERSIÓN '!AN41</f>
        <v>1152956000</v>
      </c>
      <c r="F62" s="229">
        <f>+'3. INVERSIÓN '!AP41</f>
        <v>226400000</v>
      </c>
      <c r="G62"/>
      <c r="H62"/>
      <c r="I62"/>
      <c r="J62"/>
    </row>
    <row r="63" spans="1:10" s="219" customFormat="1" ht="252" x14ac:dyDescent="0.25">
      <c r="A63" s="226" t="s">
        <v>346</v>
      </c>
      <c r="B63" s="227">
        <f>+'3. INVERSIÓN '!AI47</f>
        <v>904256709</v>
      </c>
      <c r="C63" s="227">
        <f>+'3. INVERSIÓN '!AJ47</f>
        <v>904256709</v>
      </c>
      <c r="D63" s="228">
        <f>+'3. INVERSIÓN '!T47</f>
        <v>0.80753701211305517</v>
      </c>
      <c r="E63" s="227">
        <f>+'3. INVERSIÓN '!AN47</f>
        <v>0</v>
      </c>
      <c r="F63" s="229">
        <f>+'3. INVERSIÓN '!AP47</f>
        <v>0</v>
      </c>
      <c r="G63"/>
      <c r="H63"/>
      <c r="I63"/>
      <c r="J63"/>
    </row>
    <row r="64" spans="1:10" s="219" customFormat="1" ht="144" x14ac:dyDescent="0.25">
      <c r="A64" s="226" t="s">
        <v>347</v>
      </c>
      <c r="B64" s="227">
        <f>+'3. INVERSIÓN '!AI53</f>
        <v>904256709</v>
      </c>
      <c r="C64" s="227">
        <f>+'3. INVERSIÓN '!AJ53</f>
        <v>904256709</v>
      </c>
      <c r="D64" s="228">
        <f>+'3. INVERSIÓN '!T53</f>
        <v>0</v>
      </c>
      <c r="E64" s="227">
        <f>+'3. INVERSIÓN '!AN53</f>
        <v>0</v>
      </c>
      <c r="F64" s="229">
        <f>+'3. INVERSIÓN '!AP53</f>
        <v>0</v>
      </c>
      <c r="G64"/>
      <c r="H64"/>
      <c r="I64"/>
      <c r="J64"/>
    </row>
    <row r="65" spans="1:6" ht="47.25" customHeight="1" thickBot="1" x14ac:dyDescent="0.35">
      <c r="A65" s="230"/>
      <c r="B65" s="234">
        <f>SUM(B59:B64)</f>
        <v>15070945156</v>
      </c>
      <c r="C65" s="234">
        <f>SUM(C59:C64)</f>
        <v>15070945156</v>
      </c>
      <c r="D65" s="231">
        <f>AVERAGE(D59:D64)</f>
        <v>0.48620459669088972</v>
      </c>
      <c r="E65" s="232">
        <f>SUM(E59:E64)</f>
        <v>4038923190</v>
      </c>
      <c r="F65" s="233">
        <f>SUM(F59:F64)</f>
        <v>1180847000</v>
      </c>
    </row>
    <row r="82" spans="1:3" ht="27" customHeight="1" x14ac:dyDescent="0.25">
      <c r="A82" s="495" t="s">
        <v>502</v>
      </c>
      <c r="B82" s="495"/>
      <c r="C82" s="215" t="s">
        <v>507</v>
      </c>
    </row>
    <row r="83" spans="1:3" x14ac:dyDescent="0.25">
      <c r="A83" s="34" t="s">
        <v>503</v>
      </c>
      <c r="B83" s="206">
        <f>+'3. INVERSIÓN '!AI54</f>
        <v>15070945156</v>
      </c>
      <c r="C83" s="34"/>
    </row>
    <row r="84" spans="1:3" x14ac:dyDescent="0.25">
      <c r="A84" s="34" t="s">
        <v>504</v>
      </c>
      <c r="B84" s="206">
        <f>+'3. INVERSIÓN '!AJ54</f>
        <v>15070945156</v>
      </c>
      <c r="C84" s="34"/>
    </row>
    <row r="85" spans="1:3" x14ac:dyDescent="0.25">
      <c r="A85" s="34" t="s">
        <v>505</v>
      </c>
      <c r="B85" s="206">
        <f>+'3. INVERSIÓN '!AN54</f>
        <v>4038923190</v>
      </c>
      <c r="C85" s="207">
        <f>+'3. INVERSIÓN '!AO54</f>
        <v>0.2679940208256969</v>
      </c>
    </row>
    <row r="86" spans="1:3" x14ac:dyDescent="0.25">
      <c r="A86" s="34" t="s">
        <v>506</v>
      </c>
      <c r="B86" s="206">
        <f>+'3. INVERSIÓN '!AP54</f>
        <v>1180847000</v>
      </c>
      <c r="C86" s="207">
        <f>+'3. INVERSIÓN '!AQ54</f>
        <v>7.8352551069425444E-2</v>
      </c>
    </row>
  </sheetData>
  <mergeCells count="3">
    <mergeCell ref="C2:D2"/>
    <mergeCell ref="E2:F2"/>
    <mergeCell ref="A82:B8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87"/>
  <sheetViews>
    <sheetView zoomScaleNormal="80" workbookViewId="0">
      <selection activeCell="B14" sqref="B14:H14"/>
    </sheetView>
  </sheetViews>
  <sheetFormatPr baseColWidth="10" defaultColWidth="10.85546875" defaultRowHeight="15" x14ac:dyDescent="0.2"/>
  <cols>
    <col min="1" max="1" width="34.140625" style="15" customWidth="1"/>
    <col min="2" max="2" width="10.85546875" style="7"/>
    <col min="3" max="3" width="28.42578125" style="7" customWidth="1"/>
    <col min="4" max="4" width="21.42578125" style="7" customWidth="1"/>
    <col min="5" max="5" width="19.42578125" style="7" customWidth="1"/>
    <col min="6" max="6" width="27.42578125" style="7" customWidth="1"/>
    <col min="7" max="7" width="17.140625" style="7" customWidth="1"/>
    <col min="8" max="8" width="27.42578125" style="7" customWidth="1"/>
    <col min="9" max="9" width="15.42578125" style="7" customWidth="1"/>
    <col min="10" max="10" width="17.85546875" style="7" customWidth="1"/>
    <col min="11" max="11" width="19.42578125" style="7" customWidth="1"/>
    <col min="12" max="12" width="25.42578125" style="7" customWidth="1"/>
    <col min="13" max="13" width="20.5703125" style="7" customWidth="1"/>
    <col min="14" max="15" width="10.85546875" style="7"/>
    <col min="16" max="16" width="16.5703125" style="7" customWidth="1"/>
    <col min="17" max="17" width="20.42578125" style="7" customWidth="1"/>
    <col min="18" max="18" width="18.5703125" style="7" customWidth="1"/>
    <col min="19" max="19" width="22.85546875" style="7" customWidth="1"/>
    <col min="20" max="20" width="22.140625" style="7" customWidth="1"/>
    <col min="21" max="21" width="25.42578125" style="7" customWidth="1"/>
    <col min="22" max="22" width="21.140625" style="7" customWidth="1"/>
    <col min="23" max="23" width="19.140625" style="7" customWidth="1"/>
    <col min="24" max="24" width="17.42578125" style="7" customWidth="1"/>
    <col min="25" max="25" width="16.42578125" style="7" customWidth="1"/>
    <col min="26" max="26" width="16.140625" style="7" customWidth="1"/>
    <col min="27" max="27" width="28.5703125" style="7" customWidth="1"/>
    <col min="28" max="28" width="19.42578125" style="7" customWidth="1"/>
    <col min="29" max="29" width="21.140625" style="7" customWidth="1"/>
    <col min="30" max="30" width="21.85546875" style="7" customWidth="1"/>
    <col min="31" max="31" width="25.42578125" style="7" customWidth="1"/>
    <col min="32" max="32" width="22.140625" style="7" customWidth="1"/>
    <col min="33" max="33" width="29.5703125" style="7" customWidth="1"/>
    <col min="34" max="34" width="18.5703125" style="7" customWidth="1"/>
    <col min="35" max="35" width="18.140625" style="7" customWidth="1"/>
    <col min="36" max="36" width="22.140625" style="7" customWidth="1"/>
    <col min="37" max="16384" width="10.85546875" style="7"/>
  </cols>
  <sheetData>
    <row r="1" spans="1:50" ht="54.75" customHeight="1" x14ac:dyDescent="0.2">
      <c r="A1" s="524" t="s">
        <v>368</v>
      </c>
      <c r="B1" s="524"/>
      <c r="C1" s="524"/>
      <c r="D1" s="524"/>
      <c r="E1" s="524"/>
      <c r="F1" s="524"/>
      <c r="G1" s="524"/>
      <c r="H1" s="524"/>
    </row>
    <row r="2" spans="1:50" ht="33" customHeight="1" x14ac:dyDescent="0.2">
      <c r="A2" s="507" t="s">
        <v>171</v>
      </c>
      <c r="B2" s="507"/>
      <c r="C2" s="507"/>
      <c r="D2" s="507"/>
      <c r="E2" s="507"/>
      <c r="F2" s="507"/>
      <c r="G2" s="507"/>
      <c r="H2" s="507"/>
      <c r="I2" s="8"/>
      <c r="J2" s="8"/>
      <c r="K2" s="8"/>
      <c r="L2" s="8"/>
      <c r="M2" s="8"/>
      <c r="N2" s="8"/>
      <c r="O2" s="8"/>
      <c r="P2" s="8"/>
      <c r="Q2" s="8"/>
      <c r="R2" s="8"/>
      <c r="S2" s="8"/>
      <c r="T2" s="8"/>
      <c r="U2" s="8"/>
      <c r="V2" s="8"/>
      <c r="W2" s="8"/>
      <c r="X2" s="8"/>
      <c r="Y2" s="8"/>
      <c r="Z2" s="8"/>
      <c r="AA2" s="9"/>
      <c r="AB2" s="9"/>
      <c r="AC2" s="9"/>
      <c r="AD2" s="9"/>
      <c r="AE2" s="9"/>
      <c r="AF2" s="9"/>
      <c r="AG2" s="10"/>
      <c r="AH2" s="10"/>
      <c r="AI2" s="10"/>
      <c r="AJ2" s="10"/>
      <c r="AK2" s="10"/>
      <c r="AL2" s="10"/>
      <c r="AM2" s="10"/>
      <c r="AN2" s="10"/>
      <c r="AO2" s="10"/>
      <c r="AP2" s="10"/>
      <c r="AQ2" s="8"/>
      <c r="AR2" s="8"/>
      <c r="AS2" s="8"/>
      <c r="AT2" s="8"/>
      <c r="AU2" s="8"/>
      <c r="AV2" s="8"/>
      <c r="AW2" s="8"/>
      <c r="AX2" s="8"/>
    </row>
    <row r="3" spans="1:50" ht="48" customHeight="1" x14ac:dyDescent="0.2">
      <c r="A3" s="11" t="s">
        <v>89</v>
      </c>
      <c r="B3" s="503" t="s">
        <v>101</v>
      </c>
      <c r="C3" s="503"/>
      <c r="D3" s="503"/>
      <c r="E3" s="503"/>
      <c r="F3" s="503"/>
      <c r="G3" s="503"/>
      <c r="H3" s="503"/>
    </row>
    <row r="4" spans="1:50" ht="48" customHeight="1" x14ac:dyDescent="0.2">
      <c r="A4" s="11" t="s">
        <v>158</v>
      </c>
      <c r="B4" s="496" t="s">
        <v>177</v>
      </c>
      <c r="C4" s="497"/>
      <c r="D4" s="497"/>
      <c r="E4" s="497"/>
      <c r="F4" s="497"/>
      <c r="G4" s="497"/>
      <c r="H4" s="498"/>
    </row>
    <row r="5" spans="1:50" ht="31.5" customHeight="1" x14ac:dyDescent="0.2">
      <c r="A5" s="11" t="s">
        <v>176</v>
      </c>
      <c r="B5" s="503" t="s">
        <v>102</v>
      </c>
      <c r="C5" s="503"/>
      <c r="D5" s="503"/>
      <c r="E5" s="503"/>
      <c r="F5" s="503"/>
      <c r="G5" s="503"/>
      <c r="H5" s="503"/>
    </row>
    <row r="6" spans="1:50" ht="40.5" customHeight="1" x14ac:dyDescent="0.2">
      <c r="A6" s="11" t="s">
        <v>80</v>
      </c>
      <c r="B6" s="496" t="s">
        <v>103</v>
      </c>
      <c r="C6" s="497"/>
      <c r="D6" s="497"/>
      <c r="E6" s="497"/>
      <c r="F6" s="497"/>
      <c r="G6" s="497"/>
      <c r="H6" s="498"/>
    </row>
    <row r="7" spans="1:50" ht="41.1" customHeight="1" x14ac:dyDescent="0.2">
      <c r="A7" s="11" t="s">
        <v>94</v>
      </c>
      <c r="B7" s="503" t="s">
        <v>104</v>
      </c>
      <c r="C7" s="503"/>
      <c r="D7" s="503"/>
      <c r="E7" s="503"/>
      <c r="F7" s="503"/>
      <c r="G7" s="503"/>
      <c r="H7" s="503"/>
    </row>
    <row r="8" spans="1:50" ht="48.95" customHeight="1" x14ac:dyDescent="0.2">
      <c r="A8" s="11" t="s">
        <v>32</v>
      </c>
      <c r="B8" s="503" t="s">
        <v>185</v>
      </c>
      <c r="C8" s="503"/>
      <c r="D8" s="503"/>
      <c r="E8" s="503"/>
      <c r="F8" s="503"/>
      <c r="G8" s="503"/>
      <c r="H8" s="503"/>
    </row>
    <row r="9" spans="1:50" ht="48.95" customHeight="1" x14ac:dyDescent="0.2">
      <c r="A9" s="11" t="s">
        <v>186</v>
      </c>
      <c r="B9" s="496" t="s">
        <v>187</v>
      </c>
      <c r="C9" s="497"/>
      <c r="D9" s="497"/>
      <c r="E9" s="497"/>
      <c r="F9" s="497"/>
      <c r="G9" s="497"/>
      <c r="H9" s="498"/>
    </row>
    <row r="10" spans="1:50" ht="30" x14ac:dyDescent="0.2">
      <c r="A10" s="11" t="s">
        <v>33</v>
      </c>
      <c r="B10" s="503" t="s">
        <v>105</v>
      </c>
      <c r="C10" s="503"/>
      <c r="D10" s="503"/>
      <c r="E10" s="503"/>
      <c r="F10" s="503"/>
      <c r="G10" s="503"/>
      <c r="H10" s="503"/>
    </row>
    <row r="11" spans="1:50" ht="30" x14ac:dyDescent="0.2">
      <c r="A11" s="11" t="s">
        <v>8</v>
      </c>
      <c r="B11" s="503" t="s">
        <v>106</v>
      </c>
      <c r="C11" s="503"/>
      <c r="D11" s="503"/>
      <c r="E11" s="503"/>
      <c r="F11" s="503"/>
      <c r="G11" s="503"/>
      <c r="H11" s="503"/>
    </row>
    <row r="12" spans="1:50" ht="33.950000000000003" customHeight="1" x14ac:dyDescent="0.2">
      <c r="A12" s="11" t="s">
        <v>81</v>
      </c>
      <c r="B12" s="503" t="s">
        <v>107</v>
      </c>
      <c r="C12" s="503"/>
      <c r="D12" s="503"/>
      <c r="E12" s="503"/>
      <c r="F12" s="503"/>
      <c r="G12" s="503"/>
      <c r="H12" s="503"/>
    </row>
    <row r="13" spans="1:50" ht="30" x14ac:dyDescent="0.2">
      <c r="A13" s="11" t="s">
        <v>29</v>
      </c>
      <c r="B13" s="503" t="s">
        <v>108</v>
      </c>
      <c r="C13" s="503"/>
      <c r="D13" s="503"/>
      <c r="E13" s="503"/>
      <c r="F13" s="503"/>
      <c r="G13" s="503"/>
      <c r="H13" s="503"/>
    </row>
    <row r="14" spans="1:50" ht="30" x14ac:dyDescent="0.2">
      <c r="A14" s="11" t="s">
        <v>98</v>
      </c>
      <c r="B14" s="503" t="s">
        <v>109</v>
      </c>
      <c r="C14" s="503"/>
      <c r="D14" s="503"/>
      <c r="E14" s="503"/>
      <c r="F14" s="503"/>
      <c r="G14" s="503"/>
      <c r="H14" s="503"/>
    </row>
    <row r="15" spans="1:50" ht="44.1" customHeight="1" x14ac:dyDescent="0.2">
      <c r="A15" s="11" t="s">
        <v>95</v>
      </c>
      <c r="B15" s="503" t="s">
        <v>110</v>
      </c>
      <c r="C15" s="503"/>
      <c r="D15" s="503"/>
      <c r="E15" s="503"/>
      <c r="F15" s="503"/>
      <c r="G15" s="503"/>
      <c r="H15" s="503"/>
    </row>
    <row r="16" spans="1:50" ht="60" x14ac:dyDescent="0.2">
      <c r="A16" s="11" t="s">
        <v>9</v>
      </c>
      <c r="B16" s="503" t="s">
        <v>111</v>
      </c>
      <c r="C16" s="503"/>
      <c r="D16" s="503"/>
      <c r="E16" s="503"/>
      <c r="F16" s="503"/>
      <c r="G16" s="503"/>
      <c r="H16" s="503"/>
    </row>
    <row r="17" spans="1:8" ht="58.5" customHeight="1" x14ac:dyDescent="0.2">
      <c r="A17" s="11" t="s">
        <v>30</v>
      </c>
      <c r="B17" s="503" t="s">
        <v>112</v>
      </c>
      <c r="C17" s="503"/>
      <c r="D17" s="503"/>
      <c r="E17" s="503"/>
      <c r="F17" s="503"/>
      <c r="G17" s="503"/>
      <c r="H17" s="503"/>
    </row>
    <row r="18" spans="1:8" ht="30" x14ac:dyDescent="0.2">
      <c r="A18" s="11" t="s">
        <v>82</v>
      </c>
      <c r="B18" s="503" t="s">
        <v>113</v>
      </c>
      <c r="C18" s="503"/>
      <c r="D18" s="503"/>
      <c r="E18" s="503"/>
      <c r="F18" s="503"/>
      <c r="G18" s="503"/>
      <c r="H18" s="503"/>
    </row>
    <row r="19" spans="1:8" ht="30" customHeight="1" x14ac:dyDescent="0.2">
      <c r="A19" s="521"/>
      <c r="B19" s="522"/>
      <c r="C19" s="522"/>
      <c r="D19" s="522"/>
      <c r="E19" s="522"/>
      <c r="F19" s="522"/>
      <c r="G19" s="522"/>
      <c r="H19" s="523"/>
    </row>
    <row r="20" spans="1:8" ht="37.5" customHeight="1" x14ac:dyDescent="0.2">
      <c r="A20" s="507" t="s">
        <v>172</v>
      </c>
      <c r="B20" s="507"/>
      <c r="C20" s="507"/>
      <c r="D20" s="507"/>
      <c r="E20" s="507"/>
      <c r="F20" s="507"/>
      <c r="G20" s="507"/>
      <c r="H20" s="507"/>
    </row>
    <row r="21" spans="1:8" ht="117" customHeight="1" x14ac:dyDescent="0.2">
      <c r="A21" s="504" t="s">
        <v>34</v>
      </c>
      <c r="B21" s="504"/>
      <c r="C21" s="504"/>
      <c r="D21" s="504"/>
      <c r="E21" s="504"/>
      <c r="F21" s="504"/>
      <c r="G21" s="504"/>
      <c r="H21" s="504"/>
    </row>
    <row r="22" spans="1:8" ht="117" customHeight="1" x14ac:dyDescent="0.2">
      <c r="A22" s="11" t="s">
        <v>94</v>
      </c>
      <c r="B22" s="503" t="s">
        <v>104</v>
      </c>
      <c r="C22" s="503"/>
      <c r="D22" s="503"/>
      <c r="E22" s="503"/>
      <c r="F22" s="503"/>
      <c r="G22" s="503"/>
      <c r="H22" s="503"/>
    </row>
    <row r="23" spans="1:8" ht="167.1" customHeight="1" x14ac:dyDescent="0.2">
      <c r="A23" s="11" t="s">
        <v>83</v>
      </c>
      <c r="B23" s="504" t="s">
        <v>114</v>
      </c>
      <c r="C23" s="504"/>
      <c r="D23" s="504"/>
      <c r="E23" s="504"/>
      <c r="F23" s="504"/>
      <c r="G23" s="504"/>
      <c r="H23" s="504"/>
    </row>
    <row r="24" spans="1:8" ht="69.75" customHeight="1" x14ac:dyDescent="0.2">
      <c r="A24" s="11" t="s">
        <v>178</v>
      </c>
      <c r="B24" s="504" t="s">
        <v>115</v>
      </c>
      <c r="C24" s="504"/>
      <c r="D24" s="504"/>
      <c r="E24" s="504"/>
      <c r="F24" s="504"/>
      <c r="G24" s="504"/>
      <c r="H24" s="504"/>
    </row>
    <row r="25" spans="1:8" ht="60" customHeight="1" x14ac:dyDescent="0.2">
      <c r="A25" s="11" t="s">
        <v>179</v>
      </c>
      <c r="B25" s="504" t="s">
        <v>117</v>
      </c>
      <c r="C25" s="504"/>
      <c r="D25" s="504"/>
      <c r="E25" s="504"/>
      <c r="F25" s="504"/>
      <c r="G25" s="504"/>
      <c r="H25" s="504"/>
    </row>
    <row r="26" spans="1:8" ht="24.75" customHeight="1" x14ac:dyDescent="0.2">
      <c r="A26" s="12" t="s">
        <v>85</v>
      </c>
      <c r="B26" s="505" t="s">
        <v>116</v>
      </c>
      <c r="C26" s="505"/>
      <c r="D26" s="505"/>
      <c r="E26" s="505"/>
      <c r="F26" s="505"/>
      <c r="G26" s="505"/>
      <c r="H26" s="505"/>
    </row>
    <row r="27" spans="1:8" ht="26.25" customHeight="1" x14ac:dyDescent="0.2">
      <c r="A27" s="12" t="s">
        <v>86</v>
      </c>
      <c r="B27" s="505" t="s">
        <v>96</v>
      </c>
      <c r="C27" s="505"/>
      <c r="D27" s="505"/>
      <c r="E27" s="505"/>
      <c r="F27" s="505"/>
      <c r="G27" s="505"/>
      <c r="H27" s="505"/>
    </row>
    <row r="28" spans="1:8" ht="53.25" customHeight="1" x14ac:dyDescent="0.2">
      <c r="A28" s="11" t="s">
        <v>159</v>
      </c>
      <c r="B28" s="504" t="s">
        <v>165</v>
      </c>
      <c r="C28" s="504"/>
      <c r="D28" s="504"/>
      <c r="E28" s="504"/>
      <c r="F28" s="504"/>
      <c r="G28" s="504"/>
      <c r="H28" s="504"/>
    </row>
    <row r="29" spans="1:8" ht="45" customHeight="1" x14ac:dyDescent="0.2">
      <c r="A29" s="11" t="s">
        <v>161</v>
      </c>
      <c r="B29" s="499" t="s">
        <v>166</v>
      </c>
      <c r="C29" s="500"/>
      <c r="D29" s="500"/>
      <c r="E29" s="500"/>
      <c r="F29" s="500"/>
      <c r="G29" s="500"/>
      <c r="H29" s="501"/>
    </row>
    <row r="30" spans="1:8" ht="45" customHeight="1" x14ac:dyDescent="0.2">
      <c r="A30" s="11" t="s">
        <v>160</v>
      </c>
      <c r="B30" s="499" t="s">
        <v>167</v>
      </c>
      <c r="C30" s="500"/>
      <c r="D30" s="500"/>
      <c r="E30" s="500"/>
      <c r="F30" s="500"/>
      <c r="G30" s="500"/>
      <c r="H30" s="501"/>
    </row>
    <row r="31" spans="1:8" ht="45" customHeight="1" x14ac:dyDescent="0.2">
      <c r="A31" s="11" t="s">
        <v>151</v>
      </c>
      <c r="B31" s="499" t="s">
        <v>168</v>
      </c>
      <c r="C31" s="500"/>
      <c r="D31" s="500"/>
      <c r="E31" s="500"/>
      <c r="F31" s="500"/>
      <c r="G31" s="500"/>
      <c r="H31" s="501"/>
    </row>
    <row r="32" spans="1:8" ht="33" customHeight="1" x14ac:dyDescent="0.2">
      <c r="A32" s="12" t="s">
        <v>180</v>
      </c>
      <c r="B32" s="504" t="s">
        <v>118</v>
      </c>
      <c r="C32" s="504"/>
      <c r="D32" s="504"/>
      <c r="E32" s="504"/>
      <c r="F32" s="504"/>
      <c r="G32" s="504"/>
      <c r="H32" s="504"/>
    </row>
    <row r="33" spans="1:8" ht="39" customHeight="1" x14ac:dyDescent="0.2">
      <c r="A33" s="11" t="s">
        <v>87</v>
      </c>
      <c r="B33" s="505" t="s">
        <v>169</v>
      </c>
      <c r="C33" s="505"/>
      <c r="D33" s="505"/>
      <c r="E33" s="505"/>
      <c r="F33" s="505"/>
      <c r="G33" s="505"/>
      <c r="H33" s="505"/>
    </row>
    <row r="34" spans="1:8" ht="39" customHeight="1" x14ac:dyDescent="0.2">
      <c r="A34" s="507" t="s">
        <v>204</v>
      </c>
      <c r="B34" s="507"/>
      <c r="C34" s="507"/>
      <c r="D34" s="507"/>
      <c r="E34" s="507"/>
      <c r="F34" s="507"/>
      <c r="G34" s="507"/>
      <c r="H34" s="507"/>
    </row>
    <row r="35" spans="1:8" ht="79.5" customHeight="1" x14ac:dyDescent="0.2">
      <c r="A35" s="496" t="s">
        <v>205</v>
      </c>
      <c r="B35" s="497"/>
      <c r="C35" s="497"/>
      <c r="D35" s="497"/>
      <c r="E35" s="497"/>
      <c r="F35" s="497"/>
      <c r="G35" s="497"/>
      <c r="H35" s="498"/>
    </row>
    <row r="36" spans="1:8" ht="33" customHeight="1" x14ac:dyDescent="0.2">
      <c r="A36" s="11" t="s">
        <v>26</v>
      </c>
      <c r="B36" s="504" t="s">
        <v>141</v>
      </c>
      <c r="C36" s="504"/>
      <c r="D36" s="504"/>
      <c r="E36" s="504"/>
      <c r="F36" s="504"/>
      <c r="G36" s="504"/>
      <c r="H36" s="504"/>
    </row>
    <row r="37" spans="1:8" ht="33" customHeight="1" x14ac:dyDescent="0.2">
      <c r="A37" s="11" t="s">
        <v>27</v>
      </c>
      <c r="B37" s="504" t="s">
        <v>142</v>
      </c>
      <c r="C37" s="504"/>
      <c r="D37" s="504"/>
      <c r="E37" s="504"/>
      <c r="F37" s="504"/>
      <c r="G37" s="504"/>
      <c r="H37" s="504"/>
    </row>
    <row r="38" spans="1:8" ht="33" customHeight="1" x14ac:dyDescent="0.2">
      <c r="A38" s="17"/>
      <c r="B38" s="18"/>
      <c r="C38" s="18"/>
      <c r="D38" s="18"/>
      <c r="E38" s="18"/>
      <c r="F38" s="18"/>
      <c r="G38" s="18"/>
      <c r="H38" s="19"/>
    </row>
    <row r="39" spans="1:8" ht="34.5" customHeight="1" x14ac:dyDescent="0.2">
      <c r="A39" s="507" t="s">
        <v>173</v>
      </c>
      <c r="B39" s="507"/>
      <c r="C39" s="507"/>
      <c r="D39" s="507"/>
      <c r="E39" s="507"/>
      <c r="F39" s="507"/>
      <c r="G39" s="507"/>
      <c r="H39" s="507"/>
    </row>
    <row r="40" spans="1:8" ht="34.5" customHeight="1" x14ac:dyDescent="0.2">
      <c r="A40" s="11" t="s">
        <v>10</v>
      </c>
      <c r="B40" s="504" t="s">
        <v>119</v>
      </c>
      <c r="C40" s="504"/>
      <c r="D40" s="504"/>
      <c r="E40" s="504"/>
      <c r="F40" s="504"/>
      <c r="G40" s="504"/>
      <c r="H40" s="504"/>
    </row>
    <row r="41" spans="1:8" ht="29.25" customHeight="1" x14ac:dyDescent="0.2">
      <c r="A41" s="11" t="s">
        <v>11</v>
      </c>
      <c r="B41" s="504" t="s">
        <v>120</v>
      </c>
      <c r="C41" s="504"/>
      <c r="D41" s="504"/>
      <c r="E41" s="504"/>
      <c r="F41" s="504"/>
      <c r="G41" s="504"/>
      <c r="H41" s="504"/>
    </row>
    <row r="42" spans="1:8" ht="42" customHeight="1" x14ac:dyDescent="0.2">
      <c r="A42" s="11" t="s">
        <v>143</v>
      </c>
      <c r="B42" s="504" t="s">
        <v>189</v>
      </c>
      <c r="C42" s="504"/>
      <c r="D42" s="504"/>
      <c r="E42" s="504"/>
      <c r="F42" s="504"/>
      <c r="G42" s="504"/>
      <c r="H42" s="504"/>
    </row>
    <row r="43" spans="1:8" ht="42" customHeight="1" x14ac:dyDescent="0.2">
      <c r="A43" s="11" t="s">
        <v>191</v>
      </c>
      <c r="B43" s="499" t="s">
        <v>192</v>
      </c>
      <c r="C43" s="500"/>
      <c r="D43" s="500"/>
      <c r="E43" s="500"/>
      <c r="F43" s="500"/>
      <c r="G43" s="500"/>
      <c r="H43" s="501"/>
    </row>
    <row r="44" spans="1:8" ht="42" customHeight="1" x14ac:dyDescent="0.2">
      <c r="A44" s="11" t="s">
        <v>144</v>
      </c>
      <c r="B44" s="499" t="s">
        <v>193</v>
      </c>
      <c r="C44" s="500"/>
      <c r="D44" s="500"/>
      <c r="E44" s="500"/>
      <c r="F44" s="500"/>
      <c r="G44" s="500"/>
      <c r="H44" s="501"/>
    </row>
    <row r="45" spans="1:8" ht="42" customHeight="1" x14ac:dyDescent="0.2">
      <c r="A45" s="11" t="s">
        <v>194</v>
      </c>
      <c r="B45" s="499" t="s">
        <v>196</v>
      </c>
      <c r="C45" s="500"/>
      <c r="D45" s="500"/>
      <c r="E45" s="500"/>
      <c r="F45" s="500"/>
      <c r="G45" s="500"/>
      <c r="H45" s="501"/>
    </row>
    <row r="46" spans="1:8" ht="86.1" customHeight="1" x14ac:dyDescent="0.2">
      <c r="A46" s="13" t="s">
        <v>198</v>
      </c>
      <c r="B46" s="510" t="s">
        <v>121</v>
      </c>
      <c r="C46" s="510"/>
      <c r="D46" s="510"/>
      <c r="E46" s="510"/>
      <c r="F46" s="510"/>
      <c r="G46" s="510"/>
      <c r="H46" s="510"/>
    </row>
    <row r="47" spans="1:8" ht="39.75" customHeight="1" x14ac:dyDescent="0.2">
      <c r="A47" s="13" t="s">
        <v>202</v>
      </c>
      <c r="B47" s="518" t="s">
        <v>206</v>
      </c>
      <c r="C47" s="519"/>
      <c r="D47" s="519"/>
      <c r="E47" s="519"/>
      <c r="F47" s="519"/>
      <c r="G47" s="519"/>
      <c r="H47" s="520"/>
    </row>
    <row r="48" spans="1:8" ht="31.5" customHeight="1" x14ac:dyDescent="0.2">
      <c r="A48" s="13" t="s">
        <v>12</v>
      </c>
      <c r="B48" s="510" t="s">
        <v>197</v>
      </c>
      <c r="C48" s="510"/>
      <c r="D48" s="510"/>
      <c r="E48" s="510"/>
      <c r="F48" s="510"/>
      <c r="G48" s="510"/>
      <c r="H48" s="510"/>
    </row>
    <row r="49" spans="1:8" ht="45" x14ac:dyDescent="0.2">
      <c r="A49" s="13" t="s">
        <v>199</v>
      </c>
      <c r="B49" s="510" t="s">
        <v>122</v>
      </c>
      <c r="C49" s="510"/>
      <c r="D49" s="510"/>
      <c r="E49" s="510"/>
      <c r="F49" s="510"/>
      <c r="G49" s="510"/>
      <c r="H49" s="510"/>
    </row>
    <row r="50" spans="1:8" ht="43.5" customHeight="1" x14ac:dyDescent="0.2">
      <c r="A50" s="13" t="s">
        <v>14</v>
      </c>
      <c r="B50" s="510" t="s">
        <v>123</v>
      </c>
      <c r="C50" s="510"/>
      <c r="D50" s="510"/>
      <c r="E50" s="510"/>
      <c r="F50" s="510"/>
      <c r="G50" s="510"/>
      <c r="H50" s="510"/>
    </row>
    <row r="51" spans="1:8" ht="40.5" customHeight="1" x14ac:dyDescent="0.2">
      <c r="A51" s="13" t="s">
        <v>15</v>
      </c>
      <c r="B51" s="510" t="s">
        <v>124</v>
      </c>
      <c r="C51" s="510"/>
      <c r="D51" s="510"/>
      <c r="E51" s="510"/>
      <c r="F51" s="510"/>
      <c r="G51" s="510"/>
      <c r="H51" s="510"/>
    </row>
    <row r="52" spans="1:8" ht="75.75" customHeight="1" x14ac:dyDescent="0.2">
      <c r="A52" s="14" t="s">
        <v>16</v>
      </c>
      <c r="B52" s="506" t="s">
        <v>125</v>
      </c>
      <c r="C52" s="506"/>
      <c r="D52" s="506"/>
      <c r="E52" s="506"/>
      <c r="F52" s="506"/>
      <c r="G52" s="506"/>
      <c r="H52" s="506"/>
    </row>
    <row r="53" spans="1:8" ht="41.25" customHeight="1" x14ac:dyDescent="0.2">
      <c r="A53" s="14" t="s">
        <v>17</v>
      </c>
      <c r="B53" s="506" t="s">
        <v>126</v>
      </c>
      <c r="C53" s="506"/>
      <c r="D53" s="506"/>
      <c r="E53" s="506"/>
      <c r="F53" s="506"/>
      <c r="G53" s="506"/>
      <c r="H53" s="506"/>
    </row>
    <row r="54" spans="1:8" ht="47.45" customHeight="1" x14ac:dyDescent="0.2">
      <c r="A54" s="14" t="s">
        <v>157</v>
      </c>
      <c r="B54" s="506" t="s">
        <v>127</v>
      </c>
      <c r="C54" s="506"/>
      <c r="D54" s="506"/>
      <c r="E54" s="506"/>
      <c r="F54" s="506"/>
      <c r="G54" s="506"/>
      <c r="H54" s="506"/>
    </row>
    <row r="55" spans="1:8" ht="57.6" customHeight="1" x14ac:dyDescent="0.2">
      <c r="A55" s="14" t="s">
        <v>35</v>
      </c>
      <c r="B55" s="506" t="s">
        <v>128</v>
      </c>
      <c r="C55" s="506"/>
      <c r="D55" s="506"/>
      <c r="E55" s="506"/>
      <c r="F55" s="506"/>
      <c r="G55" s="506"/>
      <c r="H55" s="506"/>
    </row>
    <row r="56" spans="1:8" ht="31.5" customHeight="1" x14ac:dyDescent="0.2">
      <c r="A56" s="14" t="s">
        <v>99</v>
      </c>
      <c r="B56" s="506" t="s">
        <v>129</v>
      </c>
      <c r="C56" s="506"/>
      <c r="D56" s="506"/>
      <c r="E56" s="506"/>
      <c r="F56" s="506"/>
      <c r="G56" s="506"/>
      <c r="H56" s="506"/>
    </row>
    <row r="57" spans="1:8" ht="70.5" customHeight="1" x14ac:dyDescent="0.2">
      <c r="A57" s="14" t="s">
        <v>100</v>
      </c>
      <c r="B57" s="506" t="s">
        <v>130</v>
      </c>
      <c r="C57" s="506"/>
      <c r="D57" s="506"/>
      <c r="E57" s="506"/>
      <c r="F57" s="506"/>
      <c r="G57" s="506"/>
      <c r="H57" s="506"/>
    </row>
    <row r="58" spans="1:8" ht="33.75" customHeight="1" x14ac:dyDescent="0.2">
      <c r="A58" s="511"/>
      <c r="B58" s="511"/>
      <c r="C58" s="511"/>
      <c r="D58" s="511"/>
      <c r="E58" s="511"/>
      <c r="F58" s="511"/>
      <c r="G58" s="511"/>
      <c r="H58" s="512"/>
    </row>
    <row r="59" spans="1:8" ht="32.25" customHeight="1" x14ac:dyDescent="0.2">
      <c r="A59" s="502" t="s">
        <v>175</v>
      </c>
      <c r="B59" s="502"/>
      <c r="C59" s="502"/>
      <c r="D59" s="502"/>
      <c r="E59" s="502"/>
      <c r="F59" s="502"/>
      <c r="G59" s="502"/>
      <c r="H59" s="502"/>
    </row>
    <row r="60" spans="1:8" ht="34.5" customHeight="1" x14ac:dyDescent="0.2">
      <c r="A60" s="11" t="s">
        <v>22</v>
      </c>
      <c r="B60" s="508" t="s">
        <v>136</v>
      </c>
      <c r="C60" s="508"/>
      <c r="D60" s="508"/>
      <c r="E60" s="508"/>
      <c r="F60" s="508"/>
      <c r="G60" s="508"/>
      <c r="H60" s="508"/>
    </row>
    <row r="61" spans="1:8" ht="60" customHeight="1" x14ac:dyDescent="0.2">
      <c r="A61" s="11" t="s">
        <v>31</v>
      </c>
      <c r="B61" s="517" t="s">
        <v>137</v>
      </c>
      <c r="C61" s="517"/>
      <c r="D61" s="517"/>
      <c r="E61" s="517"/>
      <c r="F61" s="517"/>
      <c r="G61" s="517"/>
      <c r="H61" s="517"/>
    </row>
    <row r="62" spans="1:8" ht="41.25" customHeight="1" x14ac:dyDescent="0.2">
      <c r="A62" s="11" t="s">
        <v>200</v>
      </c>
      <c r="B62" s="514" t="s">
        <v>201</v>
      </c>
      <c r="C62" s="515"/>
      <c r="D62" s="515"/>
      <c r="E62" s="515"/>
      <c r="F62" s="515"/>
      <c r="G62" s="515"/>
      <c r="H62" s="516"/>
    </row>
    <row r="63" spans="1:8" ht="42" customHeight="1" x14ac:dyDescent="0.2">
      <c r="A63" s="11" t="s">
        <v>23</v>
      </c>
      <c r="B63" s="504" t="s">
        <v>138</v>
      </c>
      <c r="C63" s="504"/>
      <c r="D63" s="504"/>
      <c r="E63" s="504"/>
      <c r="F63" s="504"/>
      <c r="G63" s="504"/>
      <c r="H63" s="504"/>
    </row>
    <row r="64" spans="1:8" ht="31.5" customHeight="1" x14ac:dyDescent="0.2">
      <c r="A64" s="11" t="s">
        <v>24</v>
      </c>
      <c r="B64" s="508" t="s">
        <v>139</v>
      </c>
      <c r="C64" s="508"/>
      <c r="D64" s="508"/>
      <c r="E64" s="508"/>
      <c r="F64" s="508"/>
      <c r="G64" s="508"/>
      <c r="H64" s="508"/>
    </row>
    <row r="65" spans="1:8" ht="45.75" customHeight="1" x14ac:dyDescent="0.2">
      <c r="A65" s="11" t="s">
        <v>25</v>
      </c>
      <c r="B65" s="508" t="s">
        <v>140</v>
      </c>
      <c r="C65" s="508"/>
      <c r="D65" s="508"/>
      <c r="E65" s="508"/>
      <c r="F65" s="508"/>
      <c r="G65" s="508"/>
      <c r="H65" s="508"/>
    </row>
    <row r="66" spans="1:8" ht="30.75" customHeight="1" x14ac:dyDescent="0.2">
      <c r="A66" s="513"/>
      <c r="B66" s="513"/>
      <c r="C66" s="513"/>
      <c r="D66" s="513"/>
      <c r="E66" s="513"/>
      <c r="F66" s="513"/>
      <c r="G66" s="513"/>
      <c r="H66" s="513"/>
    </row>
    <row r="67" spans="1:8" ht="34.5" customHeight="1" x14ac:dyDescent="0.2">
      <c r="A67" s="502" t="s">
        <v>174</v>
      </c>
      <c r="B67" s="502"/>
      <c r="C67" s="502"/>
      <c r="D67" s="502"/>
      <c r="E67" s="502"/>
      <c r="F67" s="502"/>
      <c r="G67" s="502"/>
      <c r="H67" s="502"/>
    </row>
    <row r="68" spans="1:8" ht="39.75" customHeight="1" x14ac:dyDescent="0.2">
      <c r="A68" s="14" t="s">
        <v>19</v>
      </c>
      <c r="B68" s="508" t="s">
        <v>131</v>
      </c>
      <c r="C68" s="508"/>
      <c r="D68" s="508"/>
      <c r="E68" s="508"/>
      <c r="F68" s="508"/>
      <c r="G68" s="508"/>
      <c r="H68" s="508"/>
    </row>
    <row r="69" spans="1:8" ht="39.75" customHeight="1" x14ac:dyDescent="0.2">
      <c r="A69" s="14" t="s">
        <v>13</v>
      </c>
      <c r="B69" s="508" t="s">
        <v>132</v>
      </c>
      <c r="C69" s="508"/>
      <c r="D69" s="508"/>
      <c r="E69" s="508"/>
      <c r="F69" s="508"/>
      <c r="G69" s="508"/>
      <c r="H69" s="508"/>
    </row>
    <row r="70" spans="1:8" ht="42" customHeight="1" x14ac:dyDescent="0.2">
      <c r="A70" s="14" t="s">
        <v>18</v>
      </c>
      <c r="B70" s="506" t="s">
        <v>133</v>
      </c>
      <c r="C70" s="506"/>
      <c r="D70" s="506"/>
      <c r="E70" s="506"/>
      <c r="F70" s="506"/>
      <c r="G70" s="506"/>
      <c r="H70" s="506"/>
    </row>
    <row r="71" spans="1:8" ht="33.75" customHeight="1" x14ac:dyDescent="0.2">
      <c r="A71" s="14" t="s">
        <v>20</v>
      </c>
      <c r="B71" s="508" t="s">
        <v>134</v>
      </c>
      <c r="C71" s="508"/>
      <c r="D71" s="508"/>
      <c r="E71" s="508"/>
      <c r="F71" s="508"/>
      <c r="G71" s="508"/>
      <c r="H71" s="508"/>
    </row>
    <row r="72" spans="1:8" ht="33" customHeight="1" x14ac:dyDescent="0.2">
      <c r="A72" s="14" t="s">
        <v>21</v>
      </c>
      <c r="B72" s="508" t="s">
        <v>135</v>
      </c>
      <c r="C72" s="508"/>
      <c r="D72" s="508"/>
      <c r="E72" s="508"/>
      <c r="F72" s="508"/>
      <c r="G72" s="508"/>
      <c r="H72" s="508"/>
    </row>
    <row r="73" spans="1:8" ht="33.75" customHeight="1" x14ac:dyDescent="0.2">
      <c r="A73" s="509"/>
      <c r="B73" s="509"/>
      <c r="C73" s="509"/>
      <c r="D73" s="509"/>
      <c r="E73" s="509"/>
      <c r="F73" s="509"/>
      <c r="G73" s="509"/>
      <c r="H73" s="509"/>
    </row>
    <row r="74" spans="1:8" ht="54.75" customHeight="1" x14ac:dyDescent="0.2"/>
    <row r="76" spans="1:8" ht="134.44999999999999" customHeight="1" x14ac:dyDescent="0.2"/>
    <row r="77" spans="1:8" ht="64.5" customHeight="1" x14ac:dyDescent="0.2"/>
    <row r="78" spans="1:8" ht="49.5" customHeight="1" x14ac:dyDescent="0.2"/>
    <row r="87" ht="40.5" customHeight="1" x14ac:dyDescent="0.2"/>
  </sheetData>
  <mergeCells count="72">
    <mergeCell ref="B8:H8"/>
    <mergeCell ref="A1:H1"/>
    <mergeCell ref="B5:H5"/>
    <mergeCell ref="B6:H6"/>
    <mergeCell ref="B7:H7"/>
    <mergeCell ref="A2:H2"/>
    <mergeCell ref="B3:H3"/>
    <mergeCell ref="B4:H4"/>
    <mergeCell ref="B27:H27"/>
    <mergeCell ref="A19:H19"/>
    <mergeCell ref="B16:H16"/>
    <mergeCell ref="B17:H17"/>
    <mergeCell ref="A20:H20"/>
    <mergeCell ref="B23:H23"/>
    <mergeCell ref="B24:H24"/>
    <mergeCell ref="B22:H22"/>
    <mergeCell ref="B42:H42"/>
    <mergeCell ref="B46:H46"/>
    <mergeCell ref="B50:H50"/>
    <mergeCell ref="B51:H51"/>
    <mergeCell ref="B55:H55"/>
    <mergeCell ref="B47:H47"/>
    <mergeCell ref="B69:H69"/>
    <mergeCell ref="B68:H68"/>
    <mergeCell ref="B52:H52"/>
    <mergeCell ref="B53:H53"/>
    <mergeCell ref="B54:H54"/>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28:H28"/>
    <mergeCell ref="B32:H32"/>
    <mergeCell ref="A39:H39"/>
    <mergeCell ref="B40:H40"/>
    <mergeCell ref="B41:H41"/>
    <mergeCell ref="B29:H29"/>
    <mergeCell ref="B30:H30"/>
    <mergeCell ref="B31:H31"/>
    <mergeCell ref="B33:H33"/>
    <mergeCell ref="A34:H34"/>
    <mergeCell ref="B36:H36"/>
    <mergeCell ref="B37:H37"/>
    <mergeCell ref="A35:H35"/>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Q48"/>
  <sheetViews>
    <sheetView topLeftCell="A7" zoomScale="80" zoomScaleNormal="80" workbookViewId="0">
      <pane ySplit="1" topLeftCell="A8" activePane="bottomLeft" state="frozen"/>
      <selection activeCell="F7" sqref="F7"/>
      <selection pane="bottomLeft" sqref="A1:B4"/>
    </sheetView>
  </sheetViews>
  <sheetFormatPr baseColWidth="10" defaultColWidth="11.42578125" defaultRowHeight="18.75" x14ac:dyDescent="0.25"/>
  <cols>
    <col min="1" max="1" width="26.42578125" customWidth="1"/>
    <col min="2" max="2" width="34.140625" customWidth="1"/>
    <col min="3" max="3" width="22.42578125" customWidth="1"/>
    <col min="4" max="4" width="23.85546875" customWidth="1"/>
    <col min="5" max="5" width="23.140625" customWidth="1"/>
    <col min="6" max="6" width="26.5703125" customWidth="1"/>
    <col min="7" max="7" width="23.5703125" customWidth="1"/>
    <col min="8" max="8" width="27.140625" customWidth="1"/>
    <col min="9" max="9" width="27.5703125" customWidth="1"/>
    <col min="10" max="10" width="31.140625" customWidth="1"/>
    <col min="11" max="12" width="35.140625" style="41" customWidth="1"/>
    <col min="13" max="13" width="26.85546875" style="41" customWidth="1"/>
    <col min="14" max="14" width="64" style="41" customWidth="1"/>
    <col min="15" max="15" width="27.42578125" style="79" customWidth="1"/>
    <col min="16" max="16" width="28.140625" style="80" customWidth="1"/>
    <col min="17" max="31" width="30.140625" customWidth="1"/>
    <col min="32" max="32" width="32.140625" customWidth="1"/>
    <col min="33" max="33" width="27.42578125" customWidth="1"/>
    <col min="34" max="34" width="0" hidden="1" customWidth="1"/>
  </cols>
  <sheetData>
    <row r="1" spans="1:43" ht="21" customHeight="1" x14ac:dyDescent="0.25">
      <c r="A1" s="525"/>
      <c r="B1" s="525"/>
      <c r="C1" s="526" t="s">
        <v>1</v>
      </c>
      <c r="D1" s="526"/>
      <c r="E1" s="526"/>
      <c r="F1" s="526"/>
      <c r="G1" s="526"/>
      <c r="H1" s="526"/>
      <c r="I1" s="526"/>
      <c r="J1" s="526"/>
      <c r="K1" s="526"/>
      <c r="L1" s="526"/>
      <c r="M1" s="526"/>
      <c r="N1" s="526"/>
      <c r="O1" s="526"/>
      <c r="P1" s="526"/>
      <c r="Q1" s="526"/>
      <c r="R1" s="526"/>
      <c r="S1" s="526"/>
      <c r="T1" s="526"/>
      <c r="U1" s="526"/>
      <c r="V1" s="526"/>
      <c r="W1" s="526"/>
      <c r="X1" s="526"/>
      <c r="Y1" s="526"/>
      <c r="Z1" s="526"/>
      <c r="AA1" s="526"/>
      <c r="AB1" s="526"/>
      <c r="AC1" s="526"/>
      <c r="AD1" s="526"/>
      <c r="AE1" s="526"/>
      <c r="AF1" s="42" t="s">
        <v>208</v>
      </c>
    </row>
    <row r="2" spans="1:43" ht="21" customHeight="1" x14ac:dyDescent="0.25">
      <c r="A2" s="525"/>
      <c r="B2" s="525"/>
      <c r="C2" s="526" t="s">
        <v>2</v>
      </c>
      <c r="D2" s="526"/>
      <c r="E2" s="526"/>
      <c r="F2" s="526"/>
      <c r="G2" s="526"/>
      <c r="H2" s="526"/>
      <c r="I2" s="526"/>
      <c r="J2" s="526"/>
      <c r="K2" s="526"/>
      <c r="L2" s="526"/>
      <c r="M2" s="526"/>
      <c r="N2" s="526"/>
      <c r="O2" s="526"/>
      <c r="P2" s="526"/>
      <c r="Q2" s="526"/>
      <c r="R2" s="526"/>
      <c r="S2" s="526"/>
      <c r="T2" s="526"/>
      <c r="U2" s="526"/>
      <c r="V2" s="526"/>
      <c r="W2" s="526"/>
      <c r="X2" s="526"/>
      <c r="Y2" s="526"/>
      <c r="Z2" s="526"/>
      <c r="AA2" s="526"/>
      <c r="AB2" s="526"/>
      <c r="AC2" s="526"/>
      <c r="AD2" s="526"/>
      <c r="AE2" s="526"/>
      <c r="AF2" s="42" t="s">
        <v>3</v>
      </c>
    </row>
    <row r="3" spans="1:43" ht="21" customHeight="1" x14ac:dyDescent="0.25">
      <c r="A3" s="525"/>
      <c r="B3" s="525"/>
      <c r="C3" s="526" t="s">
        <v>4</v>
      </c>
      <c r="D3" s="526"/>
      <c r="E3" s="526"/>
      <c r="F3" s="526"/>
      <c r="G3" s="526"/>
      <c r="H3" s="526"/>
      <c r="I3" s="526"/>
      <c r="J3" s="526"/>
      <c r="K3" s="526"/>
      <c r="L3" s="526"/>
      <c r="M3" s="526"/>
      <c r="N3" s="526"/>
      <c r="O3" s="526"/>
      <c r="P3" s="526"/>
      <c r="Q3" s="526"/>
      <c r="R3" s="526"/>
      <c r="S3" s="526"/>
      <c r="T3" s="526"/>
      <c r="U3" s="526"/>
      <c r="V3" s="526"/>
      <c r="W3" s="526"/>
      <c r="X3" s="526"/>
      <c r="Y3" s="526"/>
      <c r="Z3" s="526"/>
      <c r="AA3" s="526"/>
      <c r="AB3" s="526"/>
      <c r="AC3" s="526"/>
      <c r="AD3" s="526"/>
      <c r="AE3" s="526"/>
      <c r="AF3" s="42" t="s">
        <v>207</v>
      </c>
    </row>
    <row r="4" spans="1:43" ht="21" customHeight="1" x14ac:dyDescent="0.25">
      <c r="A4" s="525"/>
      <c r="B4" s="525"/>
      <c r="C4" s="526" t="s">
        <v>152</v>
      </c>
      <c r="D4" s="526"/>
      <c r="E4" s="526"/>
      <c r="F4" s="526"/>
      <c r="G4" s="526"/>
      <c r="H4" s="526"/>
      <c r="I4" s="526"/>
      <c r="J4" s="526"/>
      <c r="K4" s="526"/>
      <c r="L4" s="526"/>
      <c r="M4" s="526"/>
      <c r="N4" s="526"/>
      <c r="O4" s="526"/>
      <c r="P4" s="526"/>
      <c r="Q4" s="526"/>
      <c r="R4" s="526"/>
      <c r="S4" s="526"/>
      <c r="T4" s="526"/>
      <c r="U4" s="526"/>
      <c r="V4" s="526"/>
      <c r="W4" s="526"/>
      <c r="X4" s="526"/>
      <c r="Y4" s="526"/>
      <c r="Z4" s="526"/>
      <c r="AA4" s="526"/>
      <c r="AB4" s="526"/>
      <c r="AC4" s="526"/>
      <c r="AD4" s="526"/>
      <c r="AE4" s="526"/>
      <c r="AF4" s="42" t="s">
        <v>210</v>
      </c>
    </row>
    <row r="5" spans="1:43" ht="26.25" customHeight="1" x14ac:dyDescent="0.25">
      <c r="A5" s="534" t="s">
        <v>163</v>
      </c>
      <c r="B5" s="534"/>
      <c r="C5" s="535" t="s">
        <v>226</v>
      </c>
      <c r="D5" s="536"/>
      <c r="E5" s="536"/>
      <c r="F5" s="536"/>
      <c r="G5" s="536"/>
      <c r="H5" s="536"/>
      <c r="I5" s="536"/>
      <c r="J5" s="43"/>
      <c r="K5" s="43"/>
      <c r="L5" s="43"/>
      <c r="M5" s="43"/>
      <c r="N5" s="43"/>
      <c r="O5" s="43"/>
      <c r="P5" s="43"/>
      <c r="Q5" s="43"/>
      <c r="R5" s="43"/>
      <c r="S5" s="43"/>
      <c r="T5" s="43"/>
      <c r="U5" s="43"/>
      <c r="V5" s="43"/>
      <c r="W5" s="43"/>
      <c r="X5" s="43"/>
      <c r="Y5" s="43"/>
      <c r="Z5" s="43"/>
      <c r="AA5" s="43"/>
      <c r="AB5" s="43"/>
      <c r="AC5" s="43"/>
      <c r="AD5" s="43"/>
      <c r="AE5" s="43"/>
      <c r="AF5" s="44"/>
    </row>
    <row r="6" spans="1:43" ht="39" customHeight="1" x14ac:dyDescent="0.25">
      <c r="A6" s="531" t="s">
        <v>153</v>
      </c>
      <c r="B6" s="532"/>
      <c r="C6" s="532"/>
      <c r="D6" s="532"/>
      <c r="E6" s="532"/>
      <c r="F6" s="532"/>
      <c r="G6" s="532"/>
      <c r="H6" s="532"/>
      <c r="I6" s="532"/>
      <c r="J6" s="532"/>
      <c r="K6" s="532"/>
      <c r="L6" s="532"/>
      <c r="M6" s="532"/>
      <c r="N6" s="532"/>
      <c r="O6" s="532"/>
      <c r="P6" s="532"/>
      <c r="Q6" s="532"/>
      <c r="R6" s="532"/>
      <c r="S6" s="532"/>
      <c r="T6" s="532"/>
      <c r="U6" s="532"/>
      <c r="V6" s="532"/>
      <c r="W6" s="532"/>
      <c r="X6" s="532"/>
      <c r="Y6" s="532"/>
      <c r="Z6" s="532"/>
      <c r="AA6" s="532"/>
      <c r="AB6" s="532"/>
      <c r="AC6" s="532"/>
      <c r="AD6" s="532"/>
      <c r="AE6" s="532"/>
      <c r="AF6" s="533"/>
    </row>
    <row r="7" spans="1:43" s="36" customFormat="1" ht="78.75" customHeight="1" x14ac:dyDescent="0.25">
      <c r="A7" s="45" t="s">
        <v>89</v>
      </c>
      <c r="B7" s="45" t="s">
        <v>158</v>
      </c>
      <c r="C7" s="45" t="s">
        <v>150</v>
      </c>
      <c r="D7" s="45" t="s">
        <v>28</v>
      </c>
      <c r="E7" s="45" t="s">
        <v>97</v>
      </c>
      <c r="F7" s="45" t="s">
        <v>7</v>
      </c>
      <c r="G7" s="45" t="s">
        <v>186</v>
      </c>
      <c r="H7" s="45" t="s">
        <v>33</v>
      </c>
      <c r="I7" s="45" t="s">
        <v>8</v>
      </c>
      <c r="J7" s="38" t="s">
        <v>149</v>
      </c>
      <c r="K7" s="45" t="s">
        <v>93</v>
      </c>
      <c r="L7" s="45" t="s">
        <v>92</v>
      </c>
      <c r="M7" s="45" t="s">
        <v>170</v>
      </c>
      <c r="N7" s="45" t="s">
        <v>9</v>
      </c>
      <c r="O7" s="45" t="s">
        <v>30</v>
      </c>
      <c r="P7" s="39" t="s">
        <v>394</v>
      </c>
      <c r="Q7" s="45" t="s">
        <v>155</v>
      </c>
      <c r="R7" s="38" t="s">
        <v>156</v>
      </c>
      <c r="S7" s="38" t="s">
        <v>154</v>
      </c>
      <c r="T7" s="39" t="s">
        <v>395</v>
      </c>
      <c r="U7" s="38" t="s">
        <v>396</v>
      </c>
      <c r="V7" s="38" t="s">
        <v>397</v>
      </c>
      <c r="W7" s="38" t="s">
        <v>398</v>
      </c>
      <c r="X7" s="38" t="s">
        <v>399</v>
      </c>
      <c r="Y7" s="46" t="s">
        <v>412</v>
      </c>
      <c r="Z7" s="46" t="s">
        <v>413</v>
      </c>
      <c r="AA7" s="46" t="s">
        <v>414</v>
      </c>
      <c r="AB7" s="46" t="s">
        <v>415</v>
      </c>
      <c r="AC7" s="38" t="s">
        <v>400</v>
      </c>
      <c r="AD7" s="38" t="s">
        <v>401</v>
      </c>
      <c r="AE7" s="38" t="s">
        <v>402</v>
      </c>
      <c r="AF7" s="38" t="s">
        <v>403</v>
      </c>
      <c r="AG7" s="37"/>
    </row>
    <row r="8" spans="1:43" s="57" customFormat="1" ht="270" x14ac:dyDescent="0.25">
      <c r="A8" s="47" t="s">
        <v>218</v>
      </c>
      <c r="B8" s="47" t="s">
        <v>328</v>
      </c>
      <c r="C8" s="47" t="s">
        <v>215</v>
      </c>
      <c r="D8" s="47" t="s">
        <v>214</v>
      </c>
      <c r="E8" s="47" t="s">
        <v>216</v>
      </c>
      <c r="F8" s="40" t="s">
        <v>217</v>
      </c>
      <c r="G8" s="48" t="s">
        <v>332</v>
      </c>
      <c r="H8" s="47" t="s">
        <v>227</v>
      </c>
      <c r="I8" s="47" t="s">
        <v>230</v>
      </c>
      <c r="J8" s="49" t="s">
        <v>235</v>
      </c>
      <c r="K8" s="49" t="s">
        <v>240</v>
      </c>
      <c r="L8" s="50">
        <v>1</v>
      </c>
      <c r="M8" s="47" t="s">
        <v>181</v>
      </c>
      <c r="N8" s="49" t="s">
        <v>245</v>
      </c>
      <c r="O8" s="51">
        <v>10000</v>
      </c>
      <c r="P8" s="51">
        <v>359</v>
      </c>
      <c r="Q8" s="51">
        <v>450</v>
      </c>
      <c r="R8" s="51">
        <v>4596</v>
      </c>
      <c r="S8" s="51">
        <v>4595</v>
      </c>
      <c r="T8" s="51">
        <v>359</v>
      </c>
      <c r="U8" s="52">
        <v>494</v>
      </c>
      <c r="V8" s="53">
        <f>+Y8+Z8+AA8+AB8</f>
        <v>113</v>
      </c>
      <c r="W8" s="51"/>
      <c r="X8" s="81">
        <f>(T8+U8+V8+W8)</f>
        <v>966</v>
      </c>
      <c r="Y8" s="51">
        <v>14</v>
      </c>
      <c r="Z8" s="51">
        <v>99</v>
      </c>
      <c r="AA8" s="51"/>
      <c r="AB8" s="51"/>
      <c r="AC8" s="55">
        <f>+(V8/R8)*L8</f>
        <v>2.4586597040905135E-2</v>
      </c>
      <c r="AD8" s="56">
        <f>X8/O8*L8</f>
        <v>9.6600000000000005E-2</v>
      </c>
      <c r="AE8" s="55">
        <f>+V8/R8</f>
        <v>2.4586597040905135E-2</v>
      </c>
      <c r="AF8" s="56">
        <f>+X8/O8</f>
        <v>9.6600000000000005E-2</v>
      </c>
    </row>
    <row r="9" spans="1:43" ht="24" customHeight="1" x14ac:dyDescent="0.25">
      <c r="A9" s="528"/>
      <c r="B9" s="529"/>
      <c r="C9" s="529"/>
      <c r="D9" s="529"/>
      <c r="E9" s="529"/>
      <c r="F9" s="530"/>
      <c r="G9" s="537" t="s">
        <v>369</v>
      </c>
      <c r="H9" s="538"/>
      <c r="I9" s="538"/>
      <c r="J9" s="538"/>
      <c r="K9" s="538"/>
      <c r="L9" s="538"/>
      <c r="M9" s="538"/>
      <c r="N9" s="538"/>
      <c r="O9" s="538"/>
      <c r="P9" s="538"/>
      <c r="Q9" s="538"/>
      <c r="R9" s="538"/>
      <c r="S9" s="538"/>
      <c r="T9" s="538"/>
      <c r="U9" s="538"/>
      <c r="V9" s="538"/>
      <c r="W9" s="538"/>
      <c r="X9" s="538"/>
      <c r="Y9" s="539"/>
      <c r="Z9" s="58"/>
      <c r="AA9" s="58"/>
      <c r="AB9" s="58"/>
      <c r="AC9" s="59">
        <f>+AC8</f>
        <v>2.4586597040905135E-2</v>
      </c>
      <c r="AD9" s="59">
        <f>+AD8</f>
        <v>9.6600000000000005E-2</v>
      </c>
      <c r="AE9" s="59">
        <f>+AE8</f>
        <v>2.4586597040905135E-2</v>
      </c>
      <c r="AF9" s="59">
        <f>+AF8</f>
        <v>9.6600000000000005E-2</v>
      </c>
    </row>
    <row r="10" spans="1:43" ht="270" x14ac:dyDescent="0.25">
      <c r="A10" s="47" t="s">
        <v>218</v>
      </c>
      <c r="B10" s="47" t="s">
        <v>328</v>
      </c>
      <c r="C10" s="47" t="s">
        <v>215</v>
      </c>
      <c r="D10" s="47" t="s">
        <v>214</v>
      </c>
      <c r="E10" s="47" t="s">
        <v>219</v>
      </c>
      <c r="F10" s="47" t="s">
        <v>220</v>
      </c>
      <c r="G10" s="48" t="s">
        <v>333</v>
      </c>
      <c r="H10" s="47" t="s">
        <v>228</v>
      </c>
      <c r="I10" s="47" t="s">
        <v>231</v>
      </c>
      <c r="J10" s="49" t="s">
        <v>236</v>
      </c>
      <c r="K10" s="49" t="s">
        <v>241</v>
      </c>
      <c r="L10" s="50">
        <v>1</v>
      </c>
      <c r="M10" s="47" t="s">
        <v>181</v>
      </c>
      <c r="N10" s="49" t="s">
        <v>246</v>
      </c>
      <c r="O10" s="51">
        <v>12750</v>
      </c>
      <c r="P10" s="51">
        <v>2881</v>
      </c>
      <c r="Q10" s="51">
        <v>750</v>
      </c>
      <c r="R10" s="51">
        <v>4570</v>
      </c>
      <c r="S10" s="51">
        <v>4569</v>
      </c>
      <c r="T10" s="51">
        <v>2881</v>
      </c>
      <c r="U10" s="52">
        <v>760</v>
      </c>
      <c r="V10" s="53">
        <f>+Y10+Z10+AA10+AB10</f>
        <v>278</v>
      </c>
      <c r="W10" s="51"/>
      <c r="X10" s="54">
        <f>(T10+U10+V10+W10)</f>
        <v>3919</v>
      </c>
      <c r="Y10" s="51">
        <v>2</v>
      </c>
      <c r="Z10" s="51">
        <v>276</v>
      </c>
      <c r="AA10" s="51"/>
      <c r="AB10" s="51"/>
      <c r="AC10" s="55">
        <f>+(V10/R10)*L10</f>
        <v>6.0831509846827135E-2</v>
      </c>
      <c r="AD10" s="56">
        <f>+(X10/O10)*L10</f>
        <v>0.30737254901960787</v>
      </c>
      <c r="AE10" s="55">
        <f>+V10/R10</f>
        <v>6.0831509846827135E-2</v>
      </c>
      <c r="AF10" s="56">
        <f>+X10/O10</f>
        <v>0.30737254901960787</v>
      </c>
      <c r="AH10" t="s">
        <v>181</v>
      </c>
      <c r="AQ10" t="s">
        <v>393</v>
      </c>
    </row>
    <row r="11" spans="1:43" ht="24" customHeight="1" x14ac:dyDescent="0.25">
      <c r="A11" s="528"/>
      <c r="B11" s="529"/>
      <c r="C11" s="529"/>
      <c r="D11" s="529"/>
      <c r="E11" s="530"/>
      <c r="F11" s="60"/>
      <c r="G11" s="537" t="s">
        <v>370</v>
      </c>
      <c r="H11" s="538"/>
      <c r="I11" s="538"/>
      <c r="J11" s="538"/>
      <c r="K11" s="538"/>
      <c r="L11" s="538"/>
      <c r="M11" s="538"/>
      <c r="N11" s="538"/>
      <c r="O11" s="538"/>
      <c r="P11" s="538"/>
      <c r="Q11" s="538"/>
      <c r="R11" s="538"/>
      <c r="S11" s="538"/>
      <c r="T11" s="538"/>
      <c r="U11" s="538"/>
      <c r="V11" s="538"/>
      <c r="W11" s="538"/>
      <c r="X11" s="538"/>
      <c r="Y11" s="539"/>
      <c r="Z11" s="58"/>
      <c r="AA11" s="58"/>
      <c r="AB11" s="58"/>
      <c r="AC11" s="59">
        <f t="shared" ref="AC11:AF11" si="0">+AC10</f>
        <v>6.0831509846827135E-2</v>
      </c>
      <c r="AD11" s="59">
        <f t="shared" si="0"/>
        <v>0.30737254901960787</v>
      </c>
      <c r="AE11" s="59">
        <f t="shared" si="0"/>
        <v>6.0831509846827135E-2</v>
      </c>
      <c r="AF11" s="59">
        <f t="shared" si="0"/>
        <v>0.30737254901960787</v>
      </c>
    </row>
    <row r="12" spans="1:43" ht="270" x14ac:dyDescent="0.25">
      <c r="A12" s="47" t="s">
        <v>218</v>
      </c>
      <c r="B12" s="47" t="s">
        <v>328</v>
      </c>
      <c r="C12" s="47" t="s">
        <v>215</v>
      </c>
      <c r="D12" s="47" t="s">
        <v>214</v>
      </c>
      <c r="E12" s="47" t="s">
        <v>329</v>
      </c>
      <c r="F12" s="47" t="s">
        <v>222</v>
      </c>
      <c r="G12" s="48" t="s">
        <v>334</v>
      </c>
      <c r="H12" s="47" t="s">
        <v>224</v>
      </c>
      <c r="I12" s="47" t="s">
        <v>232</v>
      </c>
      <c r="J12" s="49" t="s">
        <v>237</v>
      </c>
      <c r="K12" s="49" t="s">
        <v>242</v>
      </c>
      <c r="L12" s="50">
        <v>1</v>
      </c>
      <c r="M12" s="47" t="s">
        <v>181</v>
      </c>
      <c r="N12" s="49" t="s">
        <v>247</v>
      </c>
      <c r="O12" s="51">
        <v>5000</v>
      </c>
      <c r="P12" s="51">
        <v>979</v>
      </c>
      <c r="Q12" s="51">
        <v>1000</v>
      </c>
      <c r="R12" s="51">
        <v>1511</v>
      </c>
      <c r="S12" s="51">
        <v>1510</v>
      </c>
      <c r="T12" s="51">
        <v>979</v>
      </c>
      <c r="U12" s="52">
        <v>566</v>
      </c>
      <c r="V12" s="53">
        <f>+Y12+Z12+AA12+AB12</f>
        <v>82</v>
      </c>
      <c r="W12" s="51"/>
      <c r="X12" s="54">
        <f>(T12+U12+V12+W12)</f>
        <v>1627</v>
      </c>
      <c r="Y12" s="51">
        <v>27</v>
      </c>
      <c r="Z12" s="51">
        <v>55</v>
      </c>
      <c r="AA12" s="51"/>
      <c r="AB12" s="51"/>
      <c r="AC12" s="55">
        <f>+(V12/R12)*L12</f>
        <v>5.4268696227663796E-2</v>
      </c>
      <c r="AD12" s="56">
        <f>X12/O12*L12</f>
        <v>0.32540000000000002</v>
      </c>
      <c r="AE12" s="55">
        <f>V12/R12</f>
        <v>5.4268696227663796E-2</v>
      </c>
      <c r="AF12" s="56">
        <f>+X12/O12</f>
        <v>0.32540000000000002</v>
      </c>
      <c r="AH12" t="s">
        <v>182</v>
      </c>
    </row>
    <row r="13" spans="1:43" ht="24" customHeight="1" x14ac:dyDescent="0.25">
      <c r="A13" s="31"/>
      <c r="B13" s="31"/>
      <c r="C13" s="31"/>
      <c r="D13" s="31"/>
      <c r="E13" s="31"/>
      <c r="F13" s="31"/>
      <c r="G13" s="537" t="s">
        <v>371</v>
      </c>
      <c r="H13" s="538"/>
      <c r="I13" s="538"/>
      <c r="J13" s="538"/>
      <c r="K13" s="538"/>
      <c r="L13" s="538"/>
      <c r="M13" s="538"/>
      <c r="N13" s="538"/>
      <c r="O13" s="538"/>
      <c r="P13" s="538"/>
      <c r="Q13" s="538"/>
      <c r="R13" s="538"/>
      <c r="S13" s="538"/>
      <c r="T13" s="538"/>
      <c r="U13" s="538"/>
      <c r="V13" s="538"/>
      <c r="W13" s="538"/>
      <c r="X13" s="538"/>
      <c r="Y13" s="539"/>
      <c r="Z13" s="58"/>
      <c r="AA13" s="58"/>
      <c r="AB13" s="58"/>
      <c r="AC13" s="59">
        <f>+AC12</f>
        <v>5.4268696227663796E-2</v>
      </c>
      <c r="AD13" s="59">
        <f>+AD12</f>
        <v>0.32540000000000002</v>
      </c>
      <c r="AE13" s="59">
        <f>+AE12</f>
        <v>5.4268696227663796E-2</v>
      </c>
      <c r="AF13" s="59">
        <f>+AF12</f>
        <v>0.32540000000000002</v>
      </c>
    </row>
    <row r="14" spans="1:43" ht="272.10000000000002" customHeight="1" x14ac:dyDescent="0.25">
      <c r="A14" s="47" t="s">
        <v>218</v>
      </c>
      <c r="B14" s="47" t="s">
        <v>328</v>
      </c>
      <c r="C14" s="47" t="s">
        <v>215</v>
      </c>
      <c r="D14" s="47" t="s">
        <v>214</v>
      </c>
      <c r="E14" s="47" t="s">
        <v>330</v>
      </c>
      <c r="F14" s="47" t="s">
        <v>223</v>
      </c>
      <c r="G14" s="61" t="s">
        <v>335</v>
      </c>
      <c r="H14" s="47" t="s">
        <v>229</v>
      </c>
      <c r="I14" s="47" t="s">
        <v>233</v>
      </c>
      <c r="J14" s="49" t="s">
        <v>238</v>
      </c>
      <c r="K14" s="49" t="s">
        <v>243</v>
      </c>
      <c r="L14" s="50">
        <v>0.6</v>
      </c>
      <c r="M14" s="47" t="s">
        <v>181</v>
      </c>
      <c r="N14" s="49" t="s">
        <v>248</v>
      </c>
      <c r="O14" s="62">
        <v>5</v>
      </c>
      <c r="P14" s="63">
        <v>0.48</v>
      </c>
      <c r="Q14" s="63">
        <v>1.52</v>
      </c>
      <c r="R14" s="63">
        <v>1</v>
      </c>
      <c r="S14" s="63">
        <v>2</v>
      </c>
      <c r="T14" s="63">
        <v>0.48</v>
      </c>
      <c r="U14" s="52">
        <v>0.48099999999999998</v>
      </c>
      <c r="V14" s="64">
        <f>+Y14+Z14+AA14+AB14</f>
        <v>0.16</v>
      </c>
      <c r="W14" s="63"/>
      <c r="X14" s="54">
        <f>(T14+U14+V14+W14)</f>
        <v>1.121</v>
      </c>
      <c r="Y14" s="63">
        <v>0.11</v>
      </c>
      <c r="Z14" s="63">
        <v>0.05</v>
      </c>
      <c r="AA14" s="65"/>
      <c r="AB14" s="65"/>
      <c r="AC14" s="55">
        <f>+(V14/R14)*L14</f>
        <v>9.6000000000000002E-2</v>
      </c>
      <c r="AD14" s="56">
        <f>X14/O14*L14</f>
        <v>0.13452</v>
      </c>
      <c r="AE14" s="55">
        <f>V14/R14</f>
        <v>0.16</v>
      </c>
      <c r="AF14" s="56">
        <f>+X14/O14</f>
        <v>0.22420000000000001</v>
      </c>
    </row>
    <row r="15" spans="1:43" ht="270" x14ac:dyDescent="0.25">
      <c r="A15" s="47" t="s">
        <v>218</v>
      </c>
      <c r="B15" s="47" t="s">
        <v>328</v>
      </c>
      <c r="C15" s="47" t="s">
        <v>215</v>
      </c>
      <c r="D15" s="47" t="s">
        <v>214</v>
      </c>
      <c r="E15" s="47" t="s">
        <v>331</v>
      </c>
      <c r="F15" s="47" t="s">
        <v>223</v>
      </c>
      <c r="G15" s="61" t="s">
        <v>335</v>
      </c>
      <c r="H15" s="47" t="s">
        <v>225</v>
      </c>
      <c r="I15" s="47" t="s">
        <v>234</v>
      </c>
      <c r="J15" s="49" t="s">
        <v>239</v>
      </c>
      <c r="K15" s="49" t="s">
        <v>244</v>
      </c>
      <c r="L15" s="50">
        <v>0.4</v>
      </c>
      <c r="M15" s="47" t="s">
        <v>181</v>
      </c>
      <c r="N15" s="49" t="s">
        <v>249</v>
      </c>
      <c r="O15" s="62">
        <v>1</v>
      </c>
      <c r="P15" s="62">
        <v>1</v>
      </c>
      <c r="Q15" s="62">
        <v>1</v>
      </c>
      <c r="R15" s="62">
        <v>1</v>
      </c>
      <c r="S15" s="62">
        <v>1</v>
      </c>
      <c r="T15" s="62">
        <v>1</v>
      </c>
      <c r="U15" s="52">
        <v>1</v>
      </c>
      <c r="V15" s="66">
        <f>+Y15+Z15+AA15+AB15</f>
        <v>0.28000000000000003</v>
      </c>
      <c r="W15" s="62"/>
      <c r="X15" s="281">
        <v>1</v>
      </c>
      <c r="Y15" s="63">
        <v>0.14000000000000001</v>
      </c>
      <c r="Z15" s="63">
        <v>0.14000000000000001</v>
      </c>
      <c r="AA15" s="63"/>
      <c r="AB15" s="63"/>
      <c r="AC15" s="55">
        <f>+(V15/R15)*L15</f>
        <v>0.11200000000000002</v>
      </c>
      <c r="AD15" s="56">
        <f>X15/O15*L15</f>
        <v>0.4</v>
      </c>
      <c r="AE15" s="55">
        <f>V15/R15</f>
        <v>0.28000000000000003</v>
      </c>
      <c r="AF15" s="56">
        <v>0.625</v>
      </c>
    </row>
    <row r="16" spans="1:43" ht="24" customHeight="1" x14ac:dyDescent="0.25">
      <c r="A16" s="31"/>
      <c r="B16" s="31"/>
      <c r="C16" s="31"/>
      <c r="D16" s="31"/>
      <c r="E16" s="31"/>
      <c r="F16" s="31"/>
      <c r="G16" s="537" t="s">
        <v>372</v>
      </c>
      <c r="H16" s="538"/>
      <c r="I16" s="538"/>
      <c r="J16" s="538"/>
      <c r="K16" s="538"/>
      <c r="L16" s="538"/>
      <c r="M16" s="538"/>
      <c r="N16" s="538"/>
      <c r="O16" s="538"/>
      <c r="P16" s="538"/>
      <c r="Q16" s="538"/>
      <c r="R16" s="538"/>
      <c r="S16" s="538"/>
      <c r="T16" s="538"/>
      <c r="U16" s="538"/>
      <c r="V16" s="538"/>
      <c r="W16" s="538"/>
      <c r="X16" s="538"/>
      <c r="Y16" s="539"/>
      <c r="Z16" s="58"/>
      <c r="AA16" s="58"/>
      <c r="AB16" s="58"/>
      <c r="AC16" s="59">
        <f>+AVERAGE(AC14:AC15)</f>
        <v>0.10400000000000001</v>
      </c>
      <c r="AD16" s="59">
        <f>+AVERAGE(AD14:AD15)</f>
        <v>0.26726</v>
      </c>
      <c r="AE16" s="59">
        <f>+AVERAGE(AE14:AE15)</f>
        <v>0.22000000000000003</v>
      </c>
      <c r="AF16" s="59">
        <f>+AVERAGE(AF14:AF15)</f>
        <v>0.42459999999999998</v>
      </c>
    </row>
    <row r="17" spans="1:32" ht="270" x14ac:dyDescent="0.25">
      <c r="A17" s="47" t="s">
        <v>342</v>
      </c>
      <c r="B17" s="47" t="s">
        <v>328</v>
      </c>
      <c r="C17" s="47" t="s">
        <v>365</v>
      </c>
      <c r="D17" s="47" t="s">
        <v>366</v>
      </c>
      <c r="E17" s="47" t="s">
        <v>340</v>
      </c>
      <c r="F17" s="47" t="s">
        <v>336</v>
      </c>
      <c r="G17" s="61" t="s">
        <v>338</v>
      </c>
      <c r="H17" s="47" t="s">
        <v>228</v>
      </c>
      <c r="I17" s="47" t="s">
        <v>231</v>
      </c>
      <c r="J17" s="49" t="s">
        <v>343</v>
      </c>
      <c r="K17" s="49" t="s">
        <v>345</v>
      </c>
      <c r="L17" s="50">
        <v>1</v>
      </c>
      <c r="M17" s="47" t="s">
        <v>181</v>
      </c>
      <c r="N17" s="49" t="s">
        <v>246</v>
      </c>
      <c r="O17" s="67">
        <v>1800</v>
      </c>
      <c r="P17" s="62"/>
      <c r="Q17" s="62">
        <v>315</v>
      </c>
      <c r="R17" s="62">
        <v>743</v>
      </c>
      <c r="S17" s="62">
        <v>742</v>
      </c>
      <c r="T17" s="62">
        <v>0</v>
      </c>
      <c r="U17" s="52">
        <v>315</v>
      </c>
      <c r="V17" s="53">
        <f>+Y17+Z17+AA17+AB17</f>
        <v>600</v>
      </c>
      <c r="W17" s="62"/>
      <c r="X17" s="54">
        <f>(T17+U17+V17+W17)</f>
        <v>915</v>
      </c>
      <c r="Y17" s="63">
        <v>0</v>
      </c>
      <c r="Z17" s="51">
        <v>600</v>
      </c>
      <c r="AA17" s="51"/>
      <c r="AB17" s="51"/>
      <c r="AC17" s="55">
        <f>+(V17/R17)*L17</f>
        <v>0.80753701211305517</v>
      </c>
      <c r="AD17" s="56">
        <f>X17/O17*L17</f>
        <v>0.5083333333333333</v>
      </c>
      <c r="AE17" s="55">
        <f>V17/R17</f>
        <v>0.80753701211305517</v>
      </c>
      <c r="AF17" s="56">
        <f>+X17/O17</f>
        <v>0.5083333333333333</v>
      </c>
    </row>
    <row r="18" spans="1:32" ht="24.95" customHeight="1" x14ac:dyDescent="0.25">
      <c r="A18" s="31"/>
      <c r="B18" s="31"/>
      <c r="C18" s="31"/>
      <c r="D18" s="31"/>
      <c r="E18" s="31"/>
      <c r="F18" s="31"/>
      <c r="G18" s="540" t="s">
        <v>373</v>
      </c>
      <c r="H18" s="541"/>
      <c r="I18" s="541"/>
      <c r="J18" s="541"/>
      <c r="K18" s="541"/>
      <c r="L18" s="541"/>
      <c r="M18" s="541"/>
      <c r="N18" s="541"/>
      <c r="O18" s="541"/>
      <c r="P18" s="541"/>
      <c r="Q18" s="541"/>
      <c r="R18" s="541"/>
      <c r="S18" s="541"/>
      <c r="T18" s="541"/>
      <c r="U18" s="541"/>
      <c r="V18" s="541"/>
      <c r="W18" s="541"/>
      <c r="X18" s="541"/>
      <c r="Y18" s="542"/>
      <c r="Z18" s="68"/>
      <c r="AA18" s="68"/>
      <c r="AB18" s="68"/>
      <c r="AC18" s="59">
        <f>+AC17</f>
        <v>0.80753701211305517</v>
      </c>
      <c r="AD18" s="59">
        <f>+AD17</f>
        <v>0.5083333333333333</v>
      </c>
      <c r="AE18" s="59">
        <f>+AE17</f>
        <v>0.80753701211305517</v>
      </c>
      <c r="AF18" s="59">
        <f>+AF17</f>
        <v>0.5083333333333333</v>
      </c>
    </row>
    <row r="19" spans="1:32" s="36" customFormat="1" ht="240" x14ac:dyDescent="0.25">
      <c r="A19" s="69" t="s">
        <v>342</v>
      </c>
      <c r="B19" s="69" t="s">
        <v>328</v>
      </c>
      <c r="C19" s="69" t="s">
        <v>365</v>
      </c>
      <c r="D19" s="69" t="s">
        <v>367</v>
      </c>
      <c r="E19" s="69" t="s">
        <v>341</v>
      </c>
      <c r="F19" s="69" t="s">
        <v>337</v>
      </c>
      <c r="G19" s="70" t="s">
        <v>339</v>
      </c>
      <c r="H19" s="69" t="s">
        <v>228</v>
      </c>
      <c r="I19" s="69" t="s">
        <v>231</v>
      </c>
      <c r="J19" s="71" t="s">
        <v>343</v>
      </c>
      <c r="K19" s="71" t="s">
        <v>344</v>
      </c>
      <c r="L19" s="72">
        <v>1</v>
      </c>
      <c r="M19" s="69" t="s">
        <v>181</v>
      </c>
      <c r="N19" s="71" t="s">
        <v>246</v>
      </c>
      <c r="O19" s="73">
        <v>450</v>
      </c>
      <c r="P19" s="73"/>
      <c r="Q19" s="73">
        <v>86</v>
      </c>
      <c r="R19" s="73">
        <v>182</v>
      </c>
      <c r="S19" s="73">
        <v>182</v>
      </c>
      <c r="T19" s="73">
        <v>0</v>
      </c>
      <c r="U19" s="74">
        <v>86</v>
      </c>
      <c r="V19" s="75">
        <f>+Y19+Z19+AA19+AB19</f>
        <v>0</v>
      </c>
      <c r="W19" s="73"/>
      <c r="X19" s="71">
        <f>(T19+U19+V19+W19)</f>
        <v>86</v>
      </c>
      <c r="Y19" s="76">
        <v>0</v>
      </c>
      <c r="Z19" s="76">
        <v>0</v>
      </c>
      <c r="AA19" s="76"/>
      <c r="AB19" s="76"/>
      <c r="AC19" s="55">
        <f>+(V19/R19)*L19</f>
        <v>0</v>
      </c>
      <c r="AD19" s="56">
        <f>X19/O19*L19</f>
        <v>0.19111111111111112</v>
      </c>
      <c r="AE19" s="55">
        <f>V19/R19</f>
        <v>0</v>
      </c>
      <c r="AF19" s="56">
        <f>+X19/O19</f>
        <v>0.19111111111111112</v>
      </c>
    </row>
    <row r="20" spans="1:32" ht="24.95" customHeight="1" x14ac:dyDescent="0.25">
      <c r="A20" s="34"/>
      <c r="B20" s="34"/>
      <c r="C20" s="34"/>
      <c r="D20" s="34"/>
      <c r="E20" s="34"/>
      <c r="F20" s="34"/>
      <c r="G20" s="540" t="s">
        <v>385</v>
      </c>
      <c r="H20" s="541"/>
      <c r="I20" s="541"/>
      <c r="J20" s="541"/>
      <c r="K20" s="541"/>
      <c r="L20" s="541"/>
      <c r="M20" s="541"/>
      <c r="N20" s="541"/>
      <c r="O20" s="541"/>
      <c r="P20" s="541"/>
      <c r="Q20" s="541"/>
      <c r="R20" s="541"/>
      <c r="S20" s="541"/>
      <c r="T20" s="541"/>
      <c r="U20" s="541"/>
      <c r="V20" s="541"/>
      <c r="W20" s="541"/>
      <c r="X20" s="541"/>
      <c r="Y20" s="542"/>
      <c r="Z20" s="77"/>
      <c r="AA20" s="77"/>
      <c r="AB20" s="77"/>
      <c r="AC20" s="59">
        <f>+AC19</f>
        <v>0</v>
      </c>
      <c r="AD20" s="59">
        <f>+AD19</f>
        <v>0.19111111111111112</v>
      </c>
      <c r="AE20" s="59">
        <f>+AE19</f>
        <v>0</v>
      </c>
      <c r="AF20" s="59">
        <f>+AF19</f>
        <v>0.19111111111111112</v>
      </c>
    </row>
    <row r="21" spans="1:32" ht="27.75" x14ac:dyDescent="0.4">
      <c r="A21" s="527" t="s">
        <v>523</v>
      </c>
      <c r="B21" s="527"/>
      <c r="C21" s="527"/>
      <c r="D21" s="527"/>
      <c r="E21" s="527"/>
      <c r="F21" s="527"/>
      <c r="G21" s="527"/>
      <c r="H21" s="527"/>
      <c r="I21" s="527"/>
      <c r="J21" s="527"/>
      <c r="K21" s="527"/>
      <c r="L21" s="527"/>
      <c r="M21" s="527"/>
      <c r="N21" s="527"/>
      <c r="O21" s="527"/>
      <c r="P21" s="527"/>
      <c r="Q21" s="527"/>
      <c r="R21" s="527"/>
      <c r="S21" s="527"/>
      <c r="T21" s="527"/>
      <c r="U21" s="527"/>
      <c r="V21" s="527"/>
      <c r="W21" s="527"/>
      <c r="X21" s="527"/>
      <c r="Y21" s="527"/>
      <c r="Z21" s="527"/>
      <c r="AA21" s="527"/>
      <c r="AB21" s="527"/>
      <c r="AC21" s="218">
        <f>+AVERAGE(AC9,AC11,AC13,AC16,AC18,AC20)</f>
        <v>0.17520396920474188</v>
      </c>
      <c r="AD21" s="78">
        <f>+AVERAGE(AD9,AD11,AD13,AD16,AD18,AD20)</f>
        <v>0.2826794989106754</v>
      </c>
      <c r="AE21" s="220">
        <f>+AVERAGE(AE9,AE11,AE13,AE16,AE18,AE20)</f>
        <v>0.19453730253807522</v>
      </c>
      <c r="AF21" s="220">
        <f>+AVERAGE(AF9,AF11,AF13,AF16,AF18,AF20)</f>
        <v>0.30890283224400877</v>
      </c>
    </row>
    <row r="22" spans="1:32" ht="15" x14ac:dyDescent="0.25">
      <c r="K22"/>
      <c r="L22"/>
      <c r="M22"/>
      <c r="N22"/>
      <c r="O22"/>
      <c r="P22"/>
    </row>
    <row r="23" spans="1:32" ht="15" x14ac:dyDescent="0.25">
      <c r="K23"/>
      <c r="L23"/>
      <c r="M23"/>
      <c r="N23"/>
      <c r="O23"/>
      <c r="P23"/>
    </row>
    <row r="24" spans="1:32" ht="15" x14ac:dyDescent="0.25">
      <c r="K24"/>
      <c r="L24"/>
      <c r="M24"/>
      <c r="N24"/>
      <c r="O24"/>
      <c r="P24"/>
    </row>
    <row r="25" spans="1:32" ht="15" x14ac:dyDescent="0.25">
      <c r="K25"/>
      <c r="L25"/>
      <c r="M25"/>
      <c r="N25"/>
      <c r="O25"/>
      <c r="P25"/>
    </row>
    <row r="26" spans="1:32" ht="15" x14ac:dyDescent="0.25">
      <c r="K26"/>
      <c r="L26"/>
      <c r="M26"/>
      <c r="N26"/>
      <c r="O26"/>
      <c r="P26"/>
    </row>
    <row r="27" spans="1:32" ht="15" x14ac:dyDescent="0.25">
      <c r="K27"/>
      <c r="L27"/>
      <c r="M27"/>
      <c r="N27"/>
      <c r="O27"/>
      <c r="P27"/>
    </row>
    <row r="28" spans="1:32" ht="15" x14ac:dyDescent="0.25">
      <c r="K28"/>
      <c r="L28"/>
      <c r="M28"/>
      <c r="N28"/>
      <c r="O28"/>
      <c r="P28"/>
    </row>
    <row r="29" spans="1:32" ht="15" x14ac:dyDescent="0.25">
      <c r="K29"/>
      <c r="L29"/>
      <c r="M29"/>
      <c r="N29"/>
      <c r="O29"/>
      <c r="P29"/>
    </row>
    <row r="30" spans="1:32" ht="15" x14ac:dyDescent="0.25">
      <c r="K30"/>
      <c r="L30"/>
      <c r="M30"/>
      <c r="N30"/>
      <c r="O30"/>
      <c r="P30"/>
    </row>
    <row r="31" spans="1:32" ht="15" x14ac:dyDescent="0.25">
      <c r="K31"/>
      <c r="L31"/>
      <c r="M31"/>
      <c r="N31"/>
      <c r="O31"/>
      <c r="P31"/>
    </row>
    <row r="32" spans="1:32" ht="15" x14ac:dyDescent="0.25">
      <c r="K32"/>
      <c r="L32"/>
      <c r="M32"/>
      <c r="N32"/>
      <c r="O32"/>
      <c r="P32"/>
    </row>
    <row r="33" customFormat="1" ht="15" x14ac:dyDescent="0.25"/>
    <row r="34" customFormat="1" ht="15" x14ac:dyDescent="0.25"/>
    <row r="35" customFormat="1" ht="15" x14ac:dyDescent="0.25"/>
    <row r="36" customFormat="1" ht="15" x14ac:dyDescent="0.25"/>
    <row r="37" customFormat="1" ht="15" x14ac:dyDescent="0.25"/>
    <row r="38" customFormat="1" ht="15" x14ac:dyDescent="0.25"/>
    <row r="39" customFormat="1" ht="15" x14ac:dyDescent="0.25"/>
    <row r="40" customFormat="1" ht="15" x14ac:dyDescent="0.25"/>
    <row r="41" customFormat="1" ht="15" x14ac:dyDescent="0.25"/>
    <row r="42" customFormat="1" ht="15" x14ac:dyDescent="0.25"/>
    <row r="43" customFormat="1" ht="15" x14ac:dyDescent="0.25"/>
    <row r="44" customFormat="1" ht="15" x14ac:dyDescent="0.25"/>
    <row r="45" customFormat="1" ht="15" x14ac:dyDescent="0.25"/>
    <row r="46" customFormat="1" ht="15" x14ac:dyDescent="0.25"/>
    <row r="47" customFormat="1" ht="15" x14ac:dyDescent="0.25"/>
    <row r="48" customFormat="1" ht="15" x14ac:dyDescent="0.25"/>
  </sheetData>
  <mergeCells count="17">
    <mergeCell ref="A21:AB21"/>
    <mergeCell ref="A9:F9"/>
    <mergeCell ref="A11:E11"/>
    <mergeCell ref="A6:AF6"/>
    <mergeCell ref="A5:B5"/>
    <mergeCell ref="C5:I5"/>
    <mergeCell ref="G13:Y13"/>
    <mergeCell ref="G16:Y16"/>
    <mergeCell ref="G18:Y18"/>
    <mergeCell ref="G20:Y20"/>
    <mergeCell ref="G9:Y9"/>
    <mergeCell ref="G11:Y11"/>
    <mergeCell ref="A1:B4"/>
    <mergeCell ref="C1:AE1"/>
    <mergeCell ref="C2:AE2"/>
    <mergeCell ref="C3:AE3"/>
    <mergeCell ref="C4:AE4"/>
  </mergeCells>
  <dataValidations count="1">
    <dataValidation type="list" allowBlank="1" showInputMessage="1" showErrorMessage="1" sqref="M49:M295 M19 M17 M14:M15 M12 M10 M8" xr:uid="{00000000-0002-0000-0200-000000000000}">
      <formula1>$AH$10:$AH$12</formula1>
    </dataValidation>
  </dataValidations>
  <pageMargins left="0.7" right="0.7" top="0.75" bottom="0.75" header="0.3" footer="0.3"/>
  <pageSetup paperSize="9" orientation="portrait" r:id="rId1"/>
  <ignoredErrors>
    <ignoredError sqref="G14:G15" twoDigitTextYear="1"/>
    <ignoredError sqref="AC9:AD9" formula="1"/>
  </ignoredError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
  <sheetViews>
    <sheetView topLeftCell="K1" zoomScaleNormal="100" workbookViewId="0">
      <selection activeCell="A8" sqref="A8"/>
    </sheetView>
  </sheetViews>
  <sheetFormatPr baseColWidth="10" defaultRowHeight="15" x14ac:dyDescent="0.25"/>
  <cols>
    <col min="1" max="1" width="20.85546875" customWidth="1"/>
    <col min="2" max="2" width="30.5703125" customWidth="1"/>
    <col min="3" max="3" width="33.5703125" customWidth="1"/>
    <col min="4" max="4" width="32" customWidth="1"/>
    <col min="5" max="6" width="28.5703125" customWidth="1"/>
    <col min="7" max="7" width="33.140625" bestFit="1" customWidth="1"/>
    <col min="8" max="8" width="33.140625" customWidth="1"/>
    <col min="9" max="9" width="34" bestFit="1" customWidth="1"/>
    <col min="10" max="10" width="30.140625" customWidth="1"/>
    <col min="11" max="11" width="23.5703125" customWidth="1"/>
    <col min="12" max="12" width="27.140625" customWidth="1"/>
    <col min="13" max="13" width="39.140625" bestFit="1" customWidth="1"/>
    <col min="14" max="14" width="54.5703125" bestFit="1" customWidth="1"/>
    <col min="17" max="17" width="0" hidden="1" customWidth="1"/>
  </cols>
  <sheetData>
    <row r="1" spans="1:14" s="1" customFormat="1" ht="22.5" customHeight="1" x14ac:dyDescent="0.25">
      <c r="A1" s="551"/>
      <c r="B1" s="552"/>
      <c r="C1" s="557" t="s">
        <v>1</v>
      </c>
      <c r="D1" s="558"/>
      <c r="E1" s="558"/>
      <c r="F1" s="558"/>
      <c r="G1" s="558"/>
      <c r="H1" s="558"/>
      <c r="I1" s="558"/>
      <c r="J1" s="558"/>
      <c r="K1" s="558"/>
      <c r="L1" s="558"/>
      <c r="M1" s="559"/>
      <c r="N1" s="33" t="s">
        <v>208</v>
      </c>
    </row>
    <row r="2" spans="1:14" s="1" customFormat="1" ht="22.5" customHeight="1" x14ac:dyDescent="0.25">
      <c r="A2" s="553"/>
      <c r="B2" s="554"/>
      <c r="C2" s="557" t="s">
        <v>2</v>
      </c>
      <c r="D2" s="558"/>
      <c r="E2" s="558"/>
      <c r="F2" s="558"/>
      <c r="G2" s="558"/>
      <c r="H2" s="558"/>
      <c r="I2" s="558"/>
      <c r="J2" s="558"/>
      <c r="K2" s="558"/>
      <c r="L2" s="558"/>
      <c r="M2" s="559"/>
      <c r="N2" s="33" t="s">
        <v>3</v>
      </c>
    </row>
    <row r="3" spans="1:14" s="1" customFormat="1" ht="22.5" customHeight="1" x14ac:dyDescent="0.25">
      <c r="A3" s="553"/>
      <c r="B3" s="554"/>
      <c r="C3" s="557" t="s">
        <v>4</v>
      </c>
      <c r="D3" s="558"/>
      <c r="E3" s="558"/>
      <c r="F3" s="558"/>
      <c r="G3" s="558"/>
      <c r="H3" s="558"/>
      <c r="I3" s="558"/>
      <c r="J3" s="558"/>
      <c r="K3" s="558"/>
      <c r="L3" s="558"/>
      <c r="M3" s="559"/>
      <c r="N3" s="33" t="s">
        <v>207</v>
      </c>
    </row>
    <row r="4" spans="1:14" s="1" customFormat="1" ht="22.5" customHeight="1" x14ac:dyDescent="0.25">
      <c r="A4" s="555"/>
      <c r="B4" s="556"/>
      <c r="C4" s="557" t="s">
        <v>408</v>
      </c>
      <c r="D4" s="558"/>
      <c r="E4" s="558"/>
      <c r="F4" s="558"/>
      <c r="G4" s="558"/>
      <c r="H4" s="558"/>
      <c r="I4" s="558"/>
      <c r="J4" s="558"/>
      <c r="K4" s="558"/>
      <c r="L4" s="558"/>
      <c r="M4" s="559"/>
      <c r="N4" s="33" t="s">
        <v>209</v>
      </c>
    </row>
    <row r="5" spans="1:14" s="1" customFormat="1" ht="26.25" customHeight="1" x14ac:dyDescent="0.25">
      <c r="A5" s="560" t="s">
        <v>5</v>
      </c>
      <c r="B5" s="561"/>
      <c r="C5" s="557" t="s">
        <v>409</v>
      </c>
      <c r="D5" s="558"/>
      <c r="E5" s="558"/>
      <c r="F5" s="558"/>
      <c r="G5" s="558"/>
      <c r="H5" s="558"/>
      <c r="I5" s="558"/>
      <c r="J5" s="558"/>
      <c r="K5" s="558"/>
      <c r="L5" s="558"/>
      <c r="M5" s="558"/>
      <c r="N5" s="558"/>
    </row>
    <row r="6" spans="1:14" s="1" customFormat="1" ht="15" customHeight="1" x14ac:dyDescent="0.25">
      <c r="A6" s="543" t="s">
        <v>148</v>
      </c>
      <c r="B6" s="543"/>
      <c r="C6" s="543"/>
      <c r="D6" s="543"/>
      <c r="E6" s="543"/>
      <c r="F6" s="543"/>
      <c r="G6" s="543"/>
      <c r="H6" s="543"/>
      <c r="I6" s="543"/>
      <c r="J6" s="543"/>
      <c r="K6" s="543"/>
      <c r="L6" s="544"/>
      <c r="M6" s="547" t="s">
        <v>90</v>
      </c>
      <c r="N6" s="548"/>
    </row>
    <row r="7" spans="1:14" s="1" customFormat="1" x14ac:dyDescent="0.25">
      <c r="A7" s="545"/>
      <c r="B7" s="545"/>
      <c r="C7" s="545"/>
      <c r="D7" s="545"/>
      <c r="E7" s="545"/>
      <c r="F7" s="545"/>
      <c r="G7" s="545"/>
      <c r="H7" s="545"/>
      <c r="I7" s="545"/>
      <c r="J7" s="545"/>
      <c r="K7" s="545"/>
      <c r="L7" s="546"/>
      <c r="M7" s="549"/>
      <c r="N7" s="550"/>
    </row>
    <row r="8" spans="1:14" s="16" customFormat="1" ht="66.75" customHeight="1" x14ac:dyDescent="0.25">
      <c r="A8" s="2" t="s">
        <v>94</v>
      </c>
      <c r="B8" s="2" t="s">
        <v>183</v>
      </c>
      <c r="C8" s="2" t="s">
        <v>164</v>
      </c>
      <c r="D8" s="2" t="s">
        <v>84</v>
      </c>
      <c r="E8" s="2" t="s">
        <v>85</v>
      </c>
      <c r="F8" s="2" t="s">
        <v>86</v>
      </c>
      <c r="G8" s="2" t="s">
        <v>159</v>
      </c>
      <c r="H8" s="2" t="s">
        <v>161</v>
      </c>
      <c r="I8" s="2" t="s">
        <v>160</v>
      </c>
      <c r="J8" s="2" t="s">
        <v>151</v>
      </c>
      <c r="K8" s="2" t="s">
        <v>91</v>
      </c>
      <c r="L8" s="2" t="s">
        <v>87</v>
      </c>
      <c r="M8" s="2" t="s">
        <v>26</v>
      </c>
      <c r="N8" s="2" t="s">
        <v>27</v>
      </c>
    </row>
    <row r="9" spans="1:14" ht="342" x14ac:dyDescent="0.25">
      <c r="A9" s="31" t="s">
        <v>216</v>
      </c>
      <c r="B9" s="31" t="s">
        <v>310</v>
      </c>
      <c r="C9" s="31" t="s">
        <v>311</v>
      </c>
      <c r="D9" s="31" t="s">
        <v>312</v>
      </c>
      <c r="E9" s="31" t="s">
        <v>313</v>
      </c>
      <c r="F9" s="31" t="s">
        <v>314</v>
      </c>
      <c r="G9" s="31" t="s">
        <v>315</v>
      </c>
      <c r="H9" s="31" t="s">
        <v>316</v>
      </c>
      <c r="I9" s="31" t="s">
        <v>317</v>
      </c>
      <c r="J9" s="31" t="s">
        <v>318</v>
      </c>
      <c r="K9" s="31" t="s">
        <v>88</v>
      </c>
      <c r="L9" s="31" t="s">
        <v>319</v>
      </c>
      <c r="M9" s="32" t="s">
        <v>326</v>
      </c>
      <c r="N9" s="32" t="s">
        <v>327</v>
      </c>
    </row>
    <row r="10" spans="1:14" ht="171" x14ac:dyDescent="0.25">
      <c r="A10" s="31" t="s">
        <v>219</v>
      </c>
      <c r="B10" s="31" t="s">
        <v>310</v>
      </c>
      <c r="C10" s="31" t="s">
        <v>311</v>
      </c>
      <c r="D10" s="31" t="s">
        <v>320</v>
      </c>
      <c r="E10" s="31" t="s">
        <v>313</v>
      </c>
      <c r="F10" s="31" t="s">
        <v>321</v>
      </c>
      <c r="G10" s="31" t="s">
        <v>322</v>
      </c>
      <c r="H10" s="31" t="s">
        <v>323</v>
      </c>
      <c r="I10" s="31" t="s">
        <v>317</v>
      </c>
      <c r="J10" s="31" t="s">
        <v>318</v>
      </c>
      <c r="K10" s="31" t="s">
        <v>88</v>
      </c>
      <c r="L10" s="31" t="s">
        <v>319</v>
      </c>
      <c r="M10" s="32" t="s">
        <v>324</v>
      </c>
      <c r="N10" s="32" t="s">
        <v>325</v>
      </c>
    </row>
  </sheetData>
  <mergeCells count="9">
    <mergeCell ref="A6:L7"/>
    <mergeCell ref="M6:N7"/>
    <mergeCell ref="A1:B4"/>
    <mergeCell ref="C1:M1"/>
    <mergeCell ref="C2:M2"/>
    <mergeCell ref="C3:M3"/>
    <mergeCell ref="C4:M4"/>
    <mergeCell ref="A5:B5"/>
    <mergeCell ref="C5:N5"/>
  </mergeCells>
  <dataValidations count="2">
    <dataValidation type="list" allowBlank="1" showInputMessage="1" showErrorMessage="1" sqref="K9:K10" xr:uid="{00000000-0002-0000-0300-000000000000}">
      <formula1>$T$10:$T$10</formula1>
    </dataValidation>
    <dataValidation type="list" allowBlank="1" showInputMessage="1" showErrorMessage="1" sqref="K11:K80" xr:uid="{00000000-0002-0000-0300-000001000000}">
      <formula1>#REF!</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C455"/>
  <sheetViews>
    <sheetView tabSelected="1" topLeftCell="E8" zoomScale="80" zoomScaleNormal="80" workbookViewId="0">
      <pane xSplit="1" ySplit="1" topLeftCell="AT51" activePane="bottomRight" state="frozen"/>
      <selection activeCell="E8" sqref="E8"/>
      <selection pane="topRight" activeCell="F8" sqref="F8"/>
      <selection pane="bottomLeft" activeCell="E9" sqref="E9"/>
      <selection pane="bottomRight" activeCell="AV9" sqref="AV9:AV52"/>
    </sheetView>
  </sheetViews>
  <sheetFormatPr baseColWidth="10" defaultColWidth="10.85546875" defaultRowHeight="15" x14ac:dyDescent="0.25"/>
  <cols>
    <col min="1" max="1" width="27.42578125" style="41" customWidth="1"/>
    <col min="2" max="2" width="37" style="41" customWidth="1"/>
    <col min="3" max="3" width="23.140625" style="41" customWidth="1"/>
    <col min="4" max="4" width="26.140625" style="41" bestFit="1" customWidth="1"/>
    <col min="5" max="5" width="34.5703125" style="41" customWidth="1"/>
    <col min="6" max="6" width="26.42578125" style="41" customWidth="1"/>
    <col min="7" max="7" width="28.140625" style="41" customWidth="1"/>
    <col min="8" max="8" width="33.5703125" style="41" customWidth="1"/>
    <col min="9" max="9" width="31.85546875" style="41" bestFit="1" customWidth="1"/>
    <col min="10" max="10" width="31.85546875" style="41" customWidth="1"/>
    <col min="11" max="11" width="45.140625" style="41" customWidth="1"/>
    <col min="12" max="12" width="26" style="41" customWidth="1"/>
    <col min="13" max="13" width="19.42578125" style="41" customWidth="1"/>
    <col min="14" max="14" width="36.140625" style="190" customWidth="1"/>
    <col min="15" max="20" width="36.140625" style="41" customWidth="1"/>
    <col min="21" max="21" width="21.140625" style="41" customWidth="1"/>
    <col min="22" max="22" width="21.5703125" style="41" customWidth="1"/>
    <col min="23" max="23" width="20.85546875" style="41" customWidth="1"/>
    <col min="24" max="24" width="29" style="41" customWidth="1"/>
    <col min="25" max="25" width="31.5703125" style="41" bestFit="1" customWidth="1"/>
    <col min="26" max="26" width="32.85546875" style="41" bestFit="1" customWidth="1"/>
    <col min="27" max="27" width="29" style="41" bestFit="1" customWidth="1"/>
    <col min="28" max="28" width="44.5703125" style="41" customWidth="1"/>
    <col min="29" max="29" width="31.140625" style="41" customWidth="1"/>
    <col min="30" max="30" width="44.85546875" style="41" customWidth="1"/>
    <col min="31" max="31" width="37" style="191" customWidth="1"/>
    <col min="32" max="32" width="29.42578125" style="41" bestFit="1" customWidth="1"/>
    <col min="33" max="33" width="27.140625" style="41" bestFit="1" customWidth="1"/>
    <col min="34" max="34" width="33.140625" style="41" bestFit="1" customWidth="1"/>
    <col min="35" max="35" width="38.5703125" style="41" customWidth="1"/>
    <col min="36" max="37" width="43.42578125" style="41" customWidth="1"/>
    <col min="38" max="38" width="26.5703125" style="41" bestFit="1" customWidth="1"/>
    <col min="39" max="39" width="36.5703125" style="41" customWidth="1"/>
    <col min="40" max="41" width="39.140625" style="41" customWidth="1"/>
    <col min="42" max="47" width="36.5703125" style="41" customWidth="1"/>
    <col min="48" max="48" width="50.28515625" style="41" customWidth="1"/>
    <col min="49" max="49" width="26.140625" style="41" customWidth="1"/>
    <col min="50" max="50" width="40.5703125" style="41" customWidth="1"/>
    <col min="51" max="51" width="10.85546875" style="41" hidden="1" customWidth="1"/>
    <col min="52" max="52" width="12.140625" style="41" hidden="1" customWidth="1"/>
    <col min="53" max="53" width="10.85546875" style="41" hidden="1" customWidth="1"/>
    <col min="54" max="54" width="10.85546875" style="41" customWidth="1"/>
    <col min="55" max="16384" width="10.85546875" style="41"/>
  </cols>
  <sheetData>
    <row r="1" spans="1:50" ht="20.25" customHeight="1" x14ac:dyDescent="0.25">
      <c r="A1" s="463" t="s">
        <v>0</v>
      </c>
      <c r="B1" s="463"/>
      <c r="C1" s="464" t="s">
        <v>1</v>
      </c>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c r="AE1" s="464"/>
      <c r="AF1" s="464"/>
      <c r="AG1" s="464"/>
      <c r="AH1" s="464"/>
      <c r="AI1" s="464"/>
      <c r="AJ1" s="464"/>
      <c r="AK1" s="464"/>
      <c r="AL1" s="464"/>
      <c r="AM1" s="464"/>
      <c r="AN1" s="464"/>
      <c r="AO1" s="464"/>
      <c r="AP1" s="464"/>
      <c r="AQ1" s="83"/>
      <c r="AR1" s="83"/>
      <c r="AS1" s="83"/>
      <c r="AT1" s="83"/>
      <c r="AU1" s="83"/>
      <c r="AV1" s="83"/>
      <c r="AW1" s="84" t="s">
        <v>208</v>
      </c>
      <c r="AX1" s="85"/>
    </row>
    <row r="2" spans="1:50" ht="26.25" customHeight="1" x14ac:dyDescent="0.25">
      <c r="A2" s="463"/>
      <c r="B2" s="463"/>
      <c r="C2" s="464" t="s">
        <v>2</v>
      </c>
      <c r="D2" s="464"/>
      <c r="E2" s="464"/>
      <c r="F2" s="464"/>
      <c r="G2" s="464"/>
      <c r="H2" s="464"/>
      <c r="I2" s="464"/>
      <c r="J2" s="464"/>
      <c r="K2" s="464"/>
      <c r="L2" s="464"/>
      <c r="M2" s="464"/>
      <c r="N2" s="464"/>
      <c r="O2" s="464"/>
      <c r="P2" s="464"/>
      <c r="Q2" s="464"/>
      <c r="R2" s="464"/>
      <c r="S2" s="464"/>
      <c r="T2" s="464"/>
      <c r="U2" s="464"/>
      <c r="V2" s="464"/>
      <c r="W2" s="464"/>
      <c r="X2" s="464"/>
      <c r="Y2" s="464"/>
      <c r="Z2" s="464"/>
      <c r="AA2" s="464"/>
      <c r="AB2" s="464"/>
      <c r="AC2" s="464"/>
      <c r="AD2" s="464"/>
      <c r="AE2" s="464"/>
      <c r="AF2" s="464"/>
      <c r="AG2" s="464"/>
      <c r="AH2" s="464"/>
      <c r="AI2" s="464"/>
      <c r="AJ2" s="464"/>
      <c r="AK2" s="464"/>
      <c r="AL2" s="464"/>
      <c r="AM2" s="464"/>
      <c r="AN2" s="464"/>
      <c r="AO2" s="464"/>
      <c r="AP2" s="464"/>
      <c r="AQ2" s="83"/>
      <c r="AR2" s="83"/>
      <c r="AS2" s="83"/>
      <c r="AT2" s="83"/>
      <c r="AU2" s="83"/>
      <c r="AV2" s="83"/>
      <c r="AW2" s="84" t="s">
        <v>3</v>
      </c>
      <c r="AX2" s="85"/>
    </row>
    <row r="3" spans="1:50" ht="20.25" customHeight="1" x14ac:dyDescent="0.25">
      <c r="A3" s="463"/>
      <c r="B3" s="463"/>
      <c r="C3" s="464" t="s">
        <v>4</v>
      </c>
      <c r="D3" s="464"/>
      <c r="E3" s="464"/>
      <c r="F3" s="464"/>
      <c r="G3" s="464"/>
      <c r="H3" s="464"/>
      <c r="I3" s="464"/>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c r="AJ3" s="464"/>
      <c r="AK3" s="464"/>
      <c r="AL3" s="464"/>
      <c r="AM3" s="464"/>
      <c r="AN3" s="464"/>
      <c r="AO3" s="464"/>
      <c r="AP3" s="464"/>
      <c r="AQ3" s="83"/>
      <c r="AR3" s="83"/>
      <c r="AS3" s="83"/>
      <c r="AT3" s="83"/>
      <c r="AU3" s="83"/>
      <c r="AV3" s="83"/>
      <c r="AW3" s="84" t="s">
        <v>207</v>
      </c>
      <c r="AX3" s="85"/>
    </row>
    <row r="4" spans="1:50" ht="18.75" customHeight="1" x14ac:dyDescent="0.25">
      <c r="A4" s="463"/>
      <c r="B4" s="463"/>
      <c r="C4" s="464" t="s">
        <v>444</v>
      </c>
      <c r="D4" s="464"/>
      <c r="E4" s="464"/>
      <c r="F4" s="464"/>
      <c r="G4" s="464"/>
      <c r="H4" s="464"/>
      <c r="I4" s="464"/>
      <c r="J4" s="464"/>
      <c r="K4" s="464"/>
      <c r="L4" s="464"/>
      <c r="M4" s="464"/>
      <c r="N4" s="464"/>
      <c r="O4" s="464"/>
      <c r="P4" s="464"/>
      <c r="Q4" s="464"/>
      <c r="R4" s="464"/>
      <c r="S4" s="464"/>
      <c r="T4" s="464"/>
      <c r="U4" s="464"/>
      <c r="V4" s="464"/>
      <c r="W4" s="464"/>
      <c r="X4" s="464"/>
      <c r="Y4" s="464"/>
      <c r="Z4" s="464"/>
      <c r="AA4" s="464"/>
      <c r="AB4" s="464"/>
      <c r="AC4" s="464"/>
      <c r="AD4" s="464"/>
      <c r="AE4" s="464"/>
      <c r="AF4" s="464"/>
      <c r="AG4" s="464"/>
      <c r="AH4" s="464"/>
      <c r="AI4" s="464"/>
      <c r="AJ4" s="464"/>
      <c r="AK4" s="464"/>
      <c r="AL4" s="464"/>
      <c r="AM4" s="464"/>
      <c r="AN4" s="464"/>
      <c r="AO4" s="464"/>
      <c r="AP4" s="464"/>
      <c r="AQ4" s="83"/>
      <c r="AR4" s="83"/>
      <c r="AS4" s="83"/>
      <c r="AT4" s="83"/>
      <c r="AU4" s="83"/>
      <c r="AV4" s="83"/>
      <c r="AW4" s="84" t="s">
        <v>436</v>
      </c>
      <c r="AX4" s="85"/>
    </row>
    <row r="5" spans="1:50" ht="21" customHeight="1" x14ac:dyDescent="0.25">
      <c r="A5" s="465" t="s">
        <v>5</v>
      </c>
      <c r="B5" s="465"/>
      <c r="C5" s="464" t="s">
        <v>409</v>
      </c>
      <c r="D5" s="464"/>
      <c r="E5" s="464"/>
      <c r="F5" s="464"/>
      <c r="G5" s="464"/>
      <c r="H5" s="464"/>
      <c r="I5" s="464"/>
      <c r="J5" s="464"/>
      <c r="K5" s="464"/>
      <c r="L5" s="464"/>
      <c r="M5" s="464"/>
      <c r="N5" s="464"/>
      <c r="O5" s="464"/>
      <c r="P5" s="464"/>
      <c r="Q5" s="464"/>
      <c r="R5" s="464"/>
      <c r="S5" s="464"/>
      <c r="T5" s="464"/>
      <c r="U5" s="464"/>
      <c r="V5" s="464"/>
      <c r="W5" s="464"/>
      <c r="X5" s="464"/>
      <c r="Y5" s="464"/>
      <c r="Z5" s="464"/>
      <c r="AA5" s="464"/>
      <c r="AB5" s="464"/>
      <c r="AC5" s="464"/>
      <c r="AD5" s="464"/>
      <c r="AE5" s="464"/>
      <c r="AF5" s="464"/>
      <c r="AG5" s="464"/>
      <c r="AH5" s="464"/>
      <c r="AI5" s="464"/>
      <c r="AJ5" s="464"/>
      <c r="AK5" s="464"/>
      <c r="AL5" s="464"/>
      <c r="AM5" s="464"/>
      <c r="AN5" s="464"/>
      <c r="AO5" s="464"/>
      <c r="AP5" s="464"/>
      <c r="AQ5" s="464"/>
      <c r="AR5" s="464"/>
      <c r="AS5" s="464"/>
      <c r="AT5" s="464"/>
      <c r="AU5" s="464"/>
      <c r="AV5" s="464"/>
      <c r="AW5" s="464"/>
      <c r="AX5" s="86"/>
    </row>
    <row r="6" spans="1:50" ht="24.75" customHeight="1" x14ac:dyDescent="0.25">
      <c r="A6" s="470" t="s">
        <v>162</v>
      </c>
      <c r="B6" s="471"/>
      <c r="C6" s="471"/>
      <c r="D6" s="471"/>
      <c r="E6" s="471"/>
      <c r="F6" s="471"/>
      <c r="G6" s="471"/>
      <c r="H6" s="471"/>
      <c r="I6" s="471"/>
      <c r="J6" s="471"/>
      <c r="K6" s="471"/>
      <c r="L6" s="471"/>
      <c r="M6" s="471"/>
      <c r="N6" s="471"/>
      <c r="O6" s="471"/>
      <c r="P6" s="471"/>
      <c r="Q6" s="471"/>
      <c r="R6" s="471"/>
      <c r="S6" s="471"/>
      <c r="T6" s="471"/>
      <c r="U6" s="471"/>
      <c r="V6" s="471"/>
      <c r="W6" s="471"/>
      <c r="X6" s="471"/>
      <c r="Y6" s="471"/>
      <c r="Z6" s="471"/>
      <c r="AA6" s="471"/>
      <c r="AB6" s="472"/>
      <c r="AC6" s="476" t="s">
        <v>445</v>
      </c>
      <c r="AD6" s="477"/>
      <c r="AE6" s="477"/>
      <c r="AF6" s="477"/>
      <c r="AG6" s="477"/>
      <c r="AH6" s="477"/>
      <c r="AI6" s="480" t="s">
        <v>6</v>
      </c>
      <c r="AJ6" s="480"/>
      <c r="AK6" s="480"/>
      <c r="AL6" s="480"/>
      <c r="AM6" s="480"/>
      <c r="AN6" s="480"/>
      <c r="AO6" s="480"/>
      <c r="AP6" s="480"/>
      <c r="AQ6" s="480"/>
      <c r="AR6" s="480"/>
      <c r="AS6" s="480"/>
      <c r="AT6" s="480"/>
      <c r="AU6" s="480"/>
      <c r="AV6" s="480"/>
      <c r="AW6" s="480"/>
      <c r="AX6" s="87"/>
    </row>
    <row r="7" spans="1:50" ht="24" customHeight="1" thickBot="1" x14ac:dyDescent="0.3">
      <c r="A7" s="473"/>
      <c r="B7" s="474"/>
      <c r="C7" s="474"/>
      <c r="D7" s="474"/>
      <c r="E7" s="474"/>
      <c r="F7" s="474"/>
      <c r="G7" s="474"/>
      <c r="H7" s="474"/>
      <c r="I7" s="474"/>
      <c r="J7" s="474"/>
      <c r="K7" s="474"/>
      <c r="L7" s="474"/>
      <c r="M7" s="474"/>
      <c r="N7" s="474"/>
      <c r="O7" s="474"/>
      <c r="P7" s="474"/>
      <c r="Q7" s="474"/>
      <c r="R7" s="474"/>
      <c r="S7" s="474"/>
      <c r="T7" s="474"/>
      <c r="U7" s="474"/>
      <c r="V7" s="474"/>
      <c r="W7" s="474"/>
      <c r="X7" s="474"/>
      <c r="Y7" s="474"/>
      <c r="Z7" s="474"/>
      <c r="AA7" s="474"/>
      <c r="AB7" s="475"/>
      <c r="AC7" s="478"/>
      <c r="AD7" s="479"/>
      <c r="AE7" s="479"/>
      <c r="AF7" s="479"/>
      <c r="AG7" s="479"/>
      <c r="AH7" s="479"/>
      <c r="AI7" s="481"/>
      <c r="AJ7" s="481"/>
      <c r="AK7" s="481"/>
      <c r="AL7" s="481"/>
      <c r="AM7" s="481"/>
      <c r="AN7" s="481"/>
      <c r="AO7" s="481"/>
      <c r="AP7" s="481"/>
      <c r="AQ7" s="481"/>
      <c r="AR7" s="481"/>
      <c r="AS7" s="481"/>
      <c r="AT7" s="481"/>
      <c r="AU7" s="481"/>
      <c r="AV7" s="481"/>
      <c r="AW7" s="481"/>
      <c r="AX7" s="87"/>
    </row>
    <row r="8" spans="1:50" ht="64.5" customHeight="1" thickBot="1" x14ac:dyDescent="0.3">
      <c r="A8" s="88" t="s">
        <v>94</v>
      </c>
      <c r="B8" s="88" t="s">
        <v>7</v>
      </c>
      <c r="C8" s="88" t="s">
        <v>186</v>
      </c>
      <c r="D8" s="83" t="s">
        <v>446</v>
      </c>
      <c r="E8" s="83" t="s">
        <v>10</v>
      </c>
      <c r="F8" s="88" t="s">
        <v>11</v>
      </c>
      <c r="G8" s="83" t="s">
        <v>143</v>
      </c>
      <c r="H8" s="83" t="s">
        <v>190</v>
      </c>
      <c r="I8" s="83" t="s">
        <v>144</v>
      </c>
      <c r="J8" s="83" t="s">
        <v>195</v>
      </c>
      <c r="K8" s="89" t="s">
        <v>184</v>
      </c>
      <c r="L8" s="89" t="s">
        <v>202</v>
      </c>
      <c r="M8" s="89" t="s">
        <v>12</v>
      </c>
      <c r="N8" s="88" t="s">
        <v>188</v>
      </c>
      <c r="O8" s="83" t="s">
        <v>416</v>
      </c>
      <c r="P8" s="90" t="s">
        <v>417</v>
      </c>
      <c r="Q8" s="90" t="s">
        <v>418</v>
      </c>
      <c r="R8" s="90" t="s">
        <v>419</v>
      </c>
      <c r="S8" s="83" t="s">
        <v>426</v>
      </c>
      <c r="T8" s="35" t="s">
        <v>404</v>
      </c>
      <c r="U8" s="89" t="s">
        <v>145</v>
      </c>
      <c r="V8" s="89" t="s">
        <v>146</v>
      </c>
      <c r="W8" s="88" t="s">
        <v>16</v>
      </c>
      <c r="X8" s="88" t="s">
        <v>17</v>
      </c>
      <c r="Y8" s="88" t="s">
        <v>157</v>
      </c>
      <c r="Z8" s="88" t="s">
        <v>35</v>
      </c>
      <c r="AA8" s="88" t="s">
        <v>99</v>
      </c>
      <c r="AB8" s="88" t="s">
        <v>100</v>
      </c>
      <c r="AC8" s="83" t="s">
        <v>22</v>
      </c>
      <c r="AD8" s="83" t="s">
        <v>147</v>
      </c>
      <c r="AE8" s="91" t="s">
        <v>200</v>
      </c>
      <c r="AF8" s="83" t="s">
        <v>23</v>
      </c>
      <c r="AG8" s="83" t="s">
        <v>24</v>
      </c>
      <c r="AH8" s="83" t="s">
        <v>25</v>
      </c>
      <c r="AI8" s="92" t="s">
        <v>19</v>
      </c>
      <c r="AJ8" s="88" t="s">
        <v>519</v>
      </c>
      <c r="AK8" s="88" t="s">
        <v>530</v>
      </c>
      <c r="AL8" s="88" t="s">
        <v>18</v>
      </c>
      <c r="AM8" s="88" t="s">
        <v>20</v>
      </c>
      <c r="AN8" s="88" t="s">
        <v>406</v>
      </c>
      <c r="AO8" s="88" t="s">
        <v>473</v>
      </c>
      <c r="AP8" s="88" t="s">
        <v>407</v>
      </c>
      <c r="AQ8" s="88" t="s">
        <v>474</v>
      </c>
      <c r="AR8" s="88" t="s">
        <v>540</v>
      </c>
      <c r="AS8" s="88" t="s">
        <v>541</v>
      </c>
      <c r="AT8" s="88" t="s">
        <v>542</v>
      </c>
      <c r="AU8" s="88" t="s">
        <v>543</v>
      </c>
      <c r="AV8" s="88" t="s">
        <v>437</v>
      </c>
      <c r="AW8" s="88" t="s">
        <v>437</v>
      </c>
      <c r="AX8"/>
    </row>
    <row r="9" spans="1:50" ht="63.95" customHeight="1" x14ac:dyDescent="0.25">
      <c r="A9" s="366" t="s">
        <v>216</v>
      </c>
      <c r="B9" s="366" t="s">
        <v>217</v>
      </c>
      <c r="C9" s="433">
        <v>36893</v>
      </c>
      <c r="D9" s="431" t="s">
        <v>439</v>
      </c>
      <c r="E9" s="431" t="s">
        <v>250</v>
      </c>
      <c r="F9" s="434">
        <v>2024130010012</v>
      </c>
      <c r="G9" s="431" t="s">
        <v>447</v>
      </c>
      <c r="H9" s="431" t="s">
        <v>254</v>
      </c>
      <c r="I9" s="431" t="s">
        <v>255</v>
      </c>
      <c r="J9" s="432">
        <v>1</v>
      </c>
      <c r="K9" s="453" t="s">
        <v>264</v>
      </c>
      <c r="L9" s="360" t="s">
        <v>203</v>
      </c>
      <c r="M9" s="453" t="s">
        <v>387</v>
      </c>
      <c r="N9" s="452">
        <v>17</v>
      </c>
      <c r="O9" s="452">
        <v>26</v>
      </c>
      <c r="P9" s="454">
        <v>5</v>
      </c>
      <c r="Q9" s="97"/>
      <c r="R9" s="97"/>
      <c r="S9" s="452">
        <f>+SUM(O9:P10)</f>
        <v>31</v>
      </c>
      <c r="T9" s="343">
        <f>+S9/N9</f>
        <v>1.8235294117647058</v>
      </c>
      <c r="U9" s="445">
        <v>46047</v>
      </c>
      <c r="V9" s="445">
        <v>46356</v>
      </c>
      <c r="W9" s="446">
        <f>+_xlfn.DAYS(V9,U9)</f>
        <v>309</v>
      </c>
      <c r="X9" s="376">
        <f>4596*4.5</f>
        <v>20682</v>
      </c>
      <c r="Y9" s="384" t="s">
        <v>434</v>
      </c>
      <c r="Z9" s="360" t="s">
        <v>420</v>
      </c>
      <c r="AA9" s="102" t="s">
        <v>267</v>
      </c>
      <c r="AB9" s="102" t="s">
        <v>272</v>
      </c>
      <c r="AC9" s="360" t="s">
        <v>277</v>
      </c>
      <c r="AD9" s="427" t="s">
        <v>374</v>
      </c>
      <c r="AE9" s="442">
        <v>563653349</v>
      </c>
      <c r="AF9" s="359" t="s">
        <v>76</v>
      </c>
      <c r="AG9" s="360" t="s">
        <v>53</v>
      </c>
      <c r="AH9" s="384" t="s">
        <v>423</v>
      </c>
      <c r="AI9" s="440">
        <v>5124121354</v>
      </c>
      <c r="AJ9" s="441">
        <v>4124121354</v>
      </c>
      <c r="AK9" s="292">
        <v>4124121354</v>
      </c>
      <c r="AL9" s="47" t="s">
        <v>531</v>
      </c>
      <c r="AM9" s="362" t="s">
        <v>421</v>
      </c>
      <c r="AN9" s="340">
        <v>1021017000</v>
      </c>
      <c r="AO9" s="240"/>
      <c r="AP9" s="340">
        <v>554847000</v>
      </c>
      <c r="AQ9" s="340"/>
      <c r="AR9" s="296">
        <v>2850250000</v>
      </c>
      <c r="AS9" s="240"/>
      <c r="AT9" s="296">
        <v>2659684100</v>
      </c>
      <c r="AU9" s="240"/>
      <c r="AV9" s="593" t="s">
        <v>544</v>
      </c>
      <c r="AW9" s="437" t="s">
        <v>438</v>
      </c>
    </row>
    <row r="10" spans="1:50" ht="57" customHeight="1" x14ac:dyDescent="0.25">
      <c r="A10" s="347"/>
      <c r="B10" s="347"/>
      <c r="C10" s="408"/>
      <c r="D10" s="396"/>
      <c r="E10" s="396"/>
      <c r="F10" s="399"/>
      <c r="G10" s="396"/>
      <c r="H10" s="396"/>
      <c r="I10" s="396"/>
      <c r="J10" s="387"/>
      <c r="K10" s="431"/>
      <c r="L10" s="360"/>
      <c r="M10" s="431"/>
      <c r="N10" s="444"/>
      <c r="O10" s="444"/>
      <c r="P10" s="455"/>
      <c r="Q10" s="107"/>
      <c r="R10" s="107"/>
      <c r="S10" s="444"/>
      <c r="T10" s="344"/>
      <c r="U10" s="347"/>
      <c r="V10" s="347"/>
      <c r="W10" s="447"/>
      <c r="X10" s="376"/>
      <c r="Y10" s="360"/>
      <c r="Z10" s="360"/>
      <c r="AA10" s="108" t="s">
        <v>268</v>
      </c>
      <c r="AB10" s="108" t="s">
        <v>273</v>
      </c>
      <c r="AC10" s="360"/>
      <c r="AD10" s="427"/>
      <c r="AE10" s="442"/>
      <c r="AF10" s="360"/>
      <c r="AG10" s="360"/>
      <c r="AH10" s="360"/>
      <c r="AI10" s="360"/>
      <c r="AJ10" s="442"/>
      <c r="AK10" s="292">
        <v>286357767.51999998</v>
      </c>
      <c r="AL10" s="47" t="s">
        <v>532</v>
      </c>
      <c r="AM10" s="384"/>
      <c r="AN10" s="341"/>
      <c r="AO10" s="105"/>
      <c r="AP10" s="341"/>
      <c r="AQ10" s="341"/>
      <c r="AR10" s="296">
        <v>16000000</v>
      </c>
      <c r="AS10" s="105"/>
      <c r="AT10" s="296">
        <v>0</v>
      </c>
      <c r="AU10" s="105"/>
      <c r="AV10" s="594"/>
      <c r="AW10" s="438"/>
    </row>
    <row r="11" spans="1:50" ht="45.95" customHeight="1" x14ac:dyDescent="0.25">
      <c r="A11" s="347"/>
      <c r="B11" s="347"/>
      <c r="C11" s="408"/>
      <c r="D11" s="396"/>
      <c r="E11" s="396"/>
      <c r="F11" s="399"/>
      <c r="G11" s="396"/>
      <c r="H11" s="396"/>
      <c r="I11" s="396"/>
      <c r="J11" s="387"/>
      <c r="K11" s="429" t="s">
        <v>265</v>
      </c>
      <c r="L11" s="429"/>
      <c r="M11" s="429" t="s">
        <v>388</v>
      </c>
      <c r="N11" s="444">
        <v>1</v>
      </c>
      <c r="O11" s="444">
        <v>0</v>
      </c>
      <c r="P11" s="454">
        <v>0</v>
      </c>
      <c r="Q11" s="107"/>
      <c r="R11" s="107"/>
      <c r="S11" s="444">
        <f>+SUM(O11:P12)</f>
        <v>0</v>
      </c>
      <c r="T11" s="343">
        <f>+S11/N11</f>
        <v>0</v>
      </c>
      <c r="U11" s="445">
        <v>46113</v>
      </c>
      <c r="V11" s="445">
        <v>46387</v>
      </c>
      <c r="W11" s="446">
        <f>+_xlfn.DAYS(V11,U11)</f>
        <v>274</v>
      </c>
      <c r="X11" s="376"/>
      <c r="Y11" s="360"/>
      <c r="Z11" s="360"/>
      <c r="AA11" s="354" t="s">
        <v>269</v>
      </c>
      <c r="AB11" s="354" t="s">
        <v>274</v>
      </c>
      <c r="AC11" s="368"/>
      <c r="AD11" s="422"/>
      <c r="AE11" s="450"/>
      <c r="AF11" s="368"/>
      <c r="AG11" s="368"/>
      <c r="AH11" s="368"/>
      <c r="AI11" s="360"/>
      <c r="AJ11" s="442"/>
      <c r="AK11" s="292">
        <v>10506215236.530001</v>
      </c>
      <c r="AL11" s="47" t="s">
        <v>533</v>
      </c>
      <c r="AM11" s="384"/>
      <c r="AN11" s="341"/>
      <c r="AO11" s="105"/>
      <c r="AP11" s="341"/>
      <c r="AQ11" s="341"/>
      <c r="AR11" s="296"/>
      <c r="AS11" s="105"/>
      <c r="AT11" s="296"/>
      <c r="AU11" s="105"/>
      <c r="AV11" s="594"/>
      <c r="AW11" s="438"/>
    </row>
    <row r="12" spans="1:50" ht="77.099999999999994" customHeight="1" x14ac:dyDescent="0.25">
      <c r="A12" s="347"/>
      <c r="B12" s="347"/>
      <c r="C12" s="408"/>
      <c r="D12" s="396"/>
      <c r="E12" s="396"/>
      <c r="F12" s="399"/>
      <c r="G12" s="396"/>
      <c r="H12" s="396"/>
      <c r="I12" s="396"/>
      <c r="J12" s="387"/>
      <c r="K12" s="431"/>
      <c r="L12" s="431"/>
      <c r="M12" s="431"/>
      <c r="N12" s="444"/>
      <c r="O12" s="444"/>
      <c r="P12" s="455"/>
      <c r="Q12" s="107"/>
      <c r="R12" s="107"/>
      <c r="S12" s="444"/>
      <c r="T12" s="344"/>
      <c r="U12" s="347"/>
      <c r="V12" s="347"/>
      <c r="W12" s="447"/>
      <c r="X12" s="376"/>
      <c r="Y12" s="360"/>
      <c r="Z12" s="360"/>
      <c r="AA12" s="354"/>
      <c r="AB12" s="354"/>
      <c r="AC12" s="359" t="s">
        <v>277</v>
      </c>
      <c r="AD12" s="421" t="s">
        <v>352</v>
      </c>
      <c r="AE12" s="340">
        <v>51241213</v>
      </c>
      <c r="AF12" s="362" t="s">
        <v>64</v>
      </c>
      <c r="AG12" s="359" t="s">
        <v>53</v>
      </c>
      <c r="AH12" s="362" t="s">
        <v>422</v>
      </c>
      <c r="AI12" s="360"/>
      <c r="AJ12" s="442"/>
      <c r="AK12" s="292">
        <v>341160324</v>
      </c>
      <c r="AL12" s="47" t="s">
        <v>534</v>
      </c>
      <c r="AM12" s="384"/>
      <c r="AN12" s="341"/>
      <c r="AO12" s="105"/>
      <c r="AP12" s="341"/>
      <c r="AQ12" s="341"/>
      <c r="AR12" s="296"/>
      <c r="AS12" s="105"/>
      <c r="AT12" s="296"/>
      <c r="AU12" s="105"/>
      <c r="AV12" s="594"/>
      <c r="AW12" s="438"/>
    </row>
    <row r="13" spans="1:50" ht="77.099999999999994" customHeight="1" x14ac:dyDescent="0.25">
      <c r="A13" s="347"/>
      <c r="B13" s="347"/>
      <c r="C13" s="408"/>
      <c r="D13" s="396"/>
      <c r="E13" s="396"/>
      <c r="F13" s="399"/>
      <c r="G13" s="396"/>
      <c r="H13" s="396"/>
      <c r="I13" s="396"/>
      <c r="J13" s="387"/>
      <c r="K13" s="109" t="s">
        <v>524</v>
      </c>
      <c r="L13" s="283"/>
      <c r="M13" s="282" t="s">
        <v>525</v>
      </c>
      <c r="N13" s="107">
        <v>1</v>
      </c>
      <c r="O13" s="107">
        <v>0</v>
      </c>
      <c r="P13" s="51">
        <v>0</v>
      </c>
      <c r="Q13" s="107"/>
      <c r="R13" s="107"/>
      <c r="S13" s="107">
        <f>+SUM(O13:P13)</f>
        <v>0</v>
      </c>
      <c r="T13" s="279">
        <f>+S13/N13</f>
        <v>0</v>
      </c>
      <c r="U13" s="445">
        <v>46113</v>
      </c>
      <c r="V13" s="445">
        <v>46387</v>
      </c>
      <c r="W13" s="446">
        <f>+_xlfn.DAYS(V13,U13)</f>
        <v>274</v>
      </c>
      <c r="X13" s="376"/>
      <c r="Y13" s="360"/>
      <c r="Z13" s="360"/>
      <c r="AA13" s="354" t="s">
        <v>270</v>
      </c>
      <c r="AB13" s="354" t="s">
        <v>275</v>
      </c>
      <c r="AC13" s="368"/>
      <c r="AD13" s="422"/>
      <c r="AE13" s="451"/>
      <c r="AF13" s="366"/>
      <c r="AG13" s="368"/>
      <c r="AH13" s="368"/>
      <c r="AI13" s="360"/>
      <c r="AJ13" s="442"/>
      <c r="AK13" s="292">
        <v>1521885376.3399999</v>
      </c>
      <c r="AL13" s="47" t="s">
        <v>535</v>
      </c>
      <c r="AM13" s="384"/>
      <c r="AN13" s="341"/>
      <c r="AO13" s="105"/>
      <c r="AP13" s="341"/>
      <c r="AQ13" s="341"/>
      <c r="AR13" s="296">
        <v>128115000</v>
      </c>
      <c r="AS13" s="105"/>
      <c r="AT13" s="296">
        <v>128115000</v>
      </c>
      <c r="AU13" s="105"/>
      <c r="AV13" s="594"/>
      <c r="AW13" s="438"/>
    </row>
    <row r="14" spans="1:50" ht="132" customHeight="1" x14ac:dyDescent="0.25">
      <c r="A14" s="347"/>
      <c r="B14" s="347"/>
      <c r="C14" s="408"/>
      <c r="D14" s="396"/>
      <c r="E14" s="396"/>
      <c r="F14" s="399"/>
      <c r="G14" s="396"/>
      <c r="H14" s="396"/>
      <c r="I14" s="396"/>
      <c r="J14" s="387"/>
      <c r="K14" s="282" t="s">
        <v>266</v>
      </c>
      <c r="L14" s="283" t="s">
        <v>203</v>
      </c>
      <c r="M14" s="282" t="s">
        <v>389</v>
      </c>
      <c r="N14" s="107">
        <v>4596</v>
      </c>
      <c r="O14" s="107">
        <v>14</v>
      </c>
      <c r="P14" s="51">
        <v>99</v>
      </c>
      <c r="Q14" s="107"/>
      <c r="R14" s="107"/>
      <c r="S14" s="107">
        <f>+SUM(O14:P14)</f>
        <v>113</v>
      </c>
      <c r="T14" s="279">
        <f>+S14/N14</f>
        <v>2.4586597040905135E-2</v>
      </c>
      <c r="U14" s="347"/>
      <c r="V14" s="347"/>
      <c r="W14" s="447"/>
      <c r="X14" s="376"/>
      <c r="Y14" s="360"/>
      <c r="Z14" s="360"/>
      <c r="AA14" s="354"/>
      <c r="AB14" s="354"/>
      <c r="AC14" s="110" t="s">
        <v>277</v>
      </c>
      <c r="AD14" s="111" t="s">
        <v>386</v>
      </c>
      <c r="AE14" s="112">
        <v>25620607</v>
      </c>
      <c r="AF14" s="40" t="s">
        <v>54</v>
      </c>
      <c r="AG14" s="96" t="s">
        <v>53</v>
      </c>
      <c r="AH14" s="101" t="s">
        <v>423</v>
      </c>
      <c r="AI14" s="360"/>
      <c r="AJ14" s="442"/>
      <c r="AK14" s="292">
        <v>5787259153.6800003</v>
      </c>
      <c r="AL14" s="47" t="s">
        <v>536</v>
      </c>
      <c r="AM14" s="384"/>
      <c r="AN14" s="341"/>
      <c r="AO14" s="105"/>
      <c r="AP14" s="341"/>
      <c r="AQ14" s="341"/>
      <c r="AR14" s="177"/>
      <c r="AS14" s="105"/>
      <c r="AT14" s="298"/>
      <c r="AU14" s="105"/>
      <c r="AV14" s="594"/>
      <c r="AW14" s="438"/>
    </row>
    <row r="15" spans="1:50" ht="91.5" customHeight="1" x14ac:dyDescent="0.25">
      <c r="A15" s="347"/>
      <c r="B15" s="347"/>
      <c r="C15" s="408"/>
      <c r="D15" s="396"/>
      <c r="E15" s="396"/>
      <c r="F15" s="399"/>
      <c r="G15" s="396"/>
      <c r="H15" s="396"/>
      <c r="I15" s="396"/>
      <c r="J15" s="387"/>
      <c r="K15" s="106" t="s">
        <v>526</v>
      </c>
      <c r="L15" s="283"/>
      <c r="M15" s="284" t="s">
        <v>527</v>
      </c>
      <c r="N15" s="107">
        <v>2</v>
      </c>
      <c r="O15" s="107">
        <v>0</v>
      </c>
      <c r="P15" s="51">
        <v>1</v>
      </c>
      <c r="Q15" s="107"/>
      <c r="R15" s="107"/>
      <c r="S15" s="113">
        <f>SUM(O15:P15)</f>
        <v>1</v>
      </c>
      <c r="T15" s="279">
        <f>+S15/N15</f>
        <v>0.5</v>
      </c>
      <c r="U15" s="93"/>
      <c r="V15" s="93"/>
      <c r="W15" s="99"/>
      <c r="X15" s="376"/>
      <c r="Y15" s="360"/>
      <c r="Z15" s="360"/>
      <c r="AA15" s="108"/>
      <c r="AB15" s="108"/>
      <c r="AC15" s="110"/>
      <c r="AD15" s="111"/>
      <c r="AE15" s="112"/>
      <c r="AF15" s="40"/>
      <c r="AG15" s="96"/>
      <c r="AH15" s="101"/>
      <c r="AI15" s="360"/>
      <c r="AJ15" s="442"/>
      <c r="AK15" s="292">
        <v>7000000000</v>
      </c>
      <c r="AL15" s="47" t="s">
        <v>537</v>
      </c>
      <c r="AM15" s="384"/>
      <c r="AN15" s="341"/>
      <c r="AO15" s="105"/>
      <c r="AP15" s="341"/>
      <c r="AQ15" s="341"/>
      <c r="AR15" s="177"/>
      <c r="AS15" s="105"/>
      <c r="AT15" s="298"/>
      <c r="AU15" s="105"/>
      <c r="AV15" s="594"/>
      <c r="AW15" s="438"/>
    </row>
    <row r="16" spans="1:50" ht="96.75" customHeight="1" x14ac:dyDescent="0.25">
      <c r="A16" s="347"/>
      <c r="B16" s="347"/>
      <c r="C16" s="408"/>
      <c r="D16" s="396"/>
      <c r="E16" s="396"/>
      <c r="F16" s="399"/>
      <c r="G16" s="396"/>
      <c r="H16" s="396"/>
      <c r="I16" s="396"/>
      <c r="J16" s="387"/>
      <c r="K16" s="106" t="s">
        <v>448</v>
      </c>
      <c r="L16" s="106"/>
      <c r="M16" s="106" t="s">
        <v>449</v>
      </c>
      <c r="N16" s="107">
        <v>1</v>
      </c>
      <c r="O16" s="107">
        <v>1</v>
      </c>
      <c r="P16" s="107">
        <v>0</v>
      </c>
      <c r="Q16" s="107"/>
      <c r="R16" s="107"/>
      <c r="S16" s="113">
        <f>SUM(O16:P16)</f>
        <v>1</v>
      </c>
      <c r="T16" s="114">
        <f>+S16/N16</f>
        <v>1</v>
      </c>
      <c r="U16" s="98">
        <v>46047</v>
      </c>
      <c r="V16" s="98">
        <v>46326</v>
      </c>
      <c r="W16" s="99">
        <f t="shared" ref="W16:W33" si="0">+_xlfn.DAYS(V16,U16)</f>
        <v>279</v>
      </c>
      <c r="X16" s="376"/>
      <c r="Y16" s="360"/>
      <c r="Z16" s="360"/>
      <c r="AA16" s="354" t="s">
        <v>271</v>
      </c>
      <c r="AB16" s="354" t="s">
        <v>276</v>
      </c>
      <c r="AC16" s="373" t="s">
        <v>277</v>
      </c>
      <c r="AD16" s="354" t="s">
        <v>450</v>
      </c>
      <c r="AE16" s="112">
        <v>2562061</v>
      </c>
      <c r="AF16" s="31" t="s">
        <v>66</v>
      </c>
      <c r="AG16" s="31" t="s">
        <v>53</v>
      </c>
      <c r="AH16" s="31" t="s">
        <v>424</v>
      </c>
      <c r="AI16" s="360"/>
      <c r="AJ16" s="442"/>
      <c r="AK16" s="292">
        <v>327789447.48000002</v>
      </c>
      <c r="AL16" s="47" t="s">
        <v>538</v>
      </c>
      <c r="AM16" s="384"/>
      <c r="AN16" s="341"/>
      <c r="AO16" s="105"/>
      <c r="AP16" s="341"/>
      <c r="AQ16" s="341"/>
      <c r="AR16" s="177"/>
      <c r="AS16" s="105"/>
      <c r="AT16" s="298"/>
      <c r="AU16" s="105"/>
      <c r="AV16" s="594"/>
      <c r="AW16" s="438"/>
    </row>
    <row r="17" spans="1:49" ht="96" customHeight="1" thickBot="1" x14ac:dyDescent="0.3">
      <c r="A17" s="348"/>
      <c r="B17" s="348"/>
      <c r="C17" s="409"/>
      <c r="D17" s="397"/>
      <c r="E17" s="397"/>
      <c r="F17" s="400"/>
      <c r="G17" s="397"/>
      <c r="H17" s="397"/>
      <c r="I17" s="397"/>
      <c r="J17" s="388"/>
      <c r="K17" s="117" t="s">
        <v>451</v>
      </c>
      <c r="L17" s="117"/>
      <c r="M17" s="118" t="s">
        <v>433</v>
      </c>
      <c r="N17" s="260">
        <v>1</v>
      </c>
      <c r="O17" s="260">
        <v>0</v>
      </c>
      <c r="P17" s="260">
        <v>0</v>
      </c>
      <c r="Q17" s="260"/>
      <c r="R17" s="260"/>
      <c r="S17" s="261">
        <f>SUM(O17:P17)</f>
        <v>0</v>
      </c>
      <c r="T17" s="262">
        <f>+S17/N17</f>
        <v>0</v>
      </c>
      <c r="U17" s="119">
        <v>46054</v>
      </c>
      <c r="V17" s="119">
        <v>46142</v>
      </c>
      <c r="W17" s="263">
        <f t="shared" si="0"/>
        <v>88</v>
      </c>
      <c r="X17" s="377"/>
      <c r="Y17" s="361"/>
      <c r="Z17" s="361"/>
      <c r="AA17" s="355"/>
      <c r="AB17" s="355"/>
      <c r="AC17" s="374"/>
      <c r="AD17" s="355"/>
      <c r="AE17" s="124">
        <v>4481044124</v>
      </c>
      <c r="AF17" s="116" t="s">
        <v>54</v>
      </c>
      <c r="AG17" s="116" t="s">
        <v>53</v>
      </c>
      <c r="AH17" s="116" t="s">
        <v>425</v>
      </c>
      <c r="AI17" s="361"/>
      <c r="AJ17" s="443"/>
      <c r="AK17" s="293">
        <v>483797232.94999999</v>
      </c>
      <c r="AL17" s="295" t="s">
        <v>539</v>
      </c>
      <c r="AM17" s="385"/>
      <c r="AN17" s="342"/>
      <c r="AO17" s="241"/>
      <c r="AP17" s="342"/>
      <c r="AQ17" s="342"/>
      <c r="AR17" s="297"/>
      <c r="AS17" s="105"/>
      <c r="AT17" s="299"/>
      <c r="AU17" s="105"/>
      <c r="AV17" s="594"/>
      <c r="AW17" s="438"/>
    </row>
    <row r="18" spans="1:49" s="156" customFormat="1" ht="63.95" customHeight="1" thickBot="1" x14ac:dyDescent="0.3">
      <c r="A18" s="345" t="s">
        <v>375</v>
      </c>
      <c r="B18" s="345"/>
      <c r="C18" s="345"/>
      <c r="D18" s="345"/>
      <c r="E18" s="345"/>
      <c r="F18" s="345"/>
      <c r="G18" s="345"/>
      <c r="H18" s="345"/>
      <c r="I18" s="345"/>
      <c r="J18" s="345"/>
      <c r="K18" s="345"/>
      <c r="L18" s="345"/>
      <c r="M18" s="345"/>
      <c r="N18" s="345"/>
      <c r="O18" s="345"/>
      <c r="P18" s="345"/>
      <c r="Q18" s="345"/>
      <c r="R18" s="345"/>
      <c r="S18" s="345"/>
      <c r="T18" s="582">
        <f>AVERAGE(T9:T17)</f>
        <v>0.47830228697223015</v>
      </c>
      <c r="U18" s="250"/>
      <c r="V18" s="250"/>
      <c r="W18" s="264"/>
      <c r="X18" s="148"/>
      <c r="Y18" s="110"/>
      <c r="Z18" s="110"/>
      <c r="AA18" s="111"/>
      <c r="AB18" s="111"/>
      <c r="AC18" s="110"/>
      <c r="AD18" s="108"/>
      <c r="AE18" s="138"/>
      <c r="AF18" s="243"/>
      <c r="AG18" s="243"/>
      <c r="AH18" s="243"/>
      <c r="AI18" s="294">
        <f>SUM(AI9)</f>
        <v>5124121354</v>
      </c>
      <c r="AJ18" s="216">
        <f>SUM(AJ9)</f>
        <v>4124121354</v>
      </c>
      <c r="AK18" s="310">
        <f>SUM(AK9:AK17)</f>
        <v>30378585892.5</v>
      </c>
      <c r="AL18" s="31"/>
      <c r="AM18" s="31"/>
      <c r="AN18" s="265">
        <f>SUM(AN9)</f>
        <v>1021017000</v>
      </c>
      <c r="AO18" s="266">
        <f>+AN18/AJ18</f>
        <v>0.24757200682509306</v>
      </c>
      <c r="AP18" s="265">
        <f>SUM(AP9)</f>
        <v>554847000</v>
      </c>
      <c r="AQ18" s="266">
        <f>+AP18/AJ18</f>
        <v>0.13453702070668991</v>
      </c>
      <c r="AR18" s="300">
        <f>SUM(AR9:AR17)</f>
        <v>2994365000</v>
      </c>
      <c r="AS18" s="301">
        <f>+AR18/AK18</f>
        <v>9.8568281308290331E-2</v>
      </c>
      <c r="AT18" s="302">
        <f>SUM(AT9:AT17)</f>
        <v>2787799100</v>
      </c>
      <c r="AU18" s="301">
        <f>+AT18/AK18</f>
        <v>9.1768560586234005E-2</v>
      </c>
      <c r="AV18" s="594"/>
      <c r="AW18" s="438"/>
    </row>
    <row r="19" spans="1:49" ht="65.099999999999994" customHeight="1" x14ac:dyDescent="0.25">
      <c r="A19" s="366" t="s">
        <v>219</v>
      </c>
      <c r="B19" s="366" t="s">
        <v>220</v>
      </c>
      <c r="C19" s="433">
        <v>37258</v>
      </c>
      <c r="D19" s="431" t="s">
        <v>452</v>
      </c>
      <c r="E19" s="431" t="s">
        <v>251</v>
      </c>
      <c r="F19" s="434">
        <v>2024130010013</v>
      </c>
      <c r="G19" s="431" t="s">
        <v>453</v>
      </c>
      <c r="H19" s="431" t="s">
        <v>257</v>
      </c>
      <c r="I19" s="431" t="s">
        <v>256</v>
      </c>
      <c r="J19" s="432">
        <v>1</v>
      </c>
      <c r="K19" s="95" t="s">
        <v>278</v>
      </c>
      <c r="L19" s="127" t="s">
        <v>203</v>
      </c>
      <c r="M19" s="101" t="s">
        <v>279</v>
      </c>
      <c r="N19" s="146">
        <v>4570</v>
      </c>
      <c r="O19" s="97">
        <v>2</v>
      </c>
      <c r="P19" s="97">
        <v>276</v>
      </c>
      <c r="Q19" s="97"/>
      <c r="R19" s="97"/>
      <c r="S19" s="129">
        <f>SUM(O19:P19)</f>
        <v>278</v>
      </c>
      <c r="T19" s="114">
        <f>+S19/N19</f>
        <v>6.0831509846827135E-2</v>
      </c>
      <c r="U19" s="98">
        <v>46054</v>
      </c>
      <c r="V19" s="98">
        <v>46265</v>
      </c>
      <c r="W19" s="93">
        <f t="shared" si="0"/>
        <v>211</v>
      </c>
      <c r="X19" s="412">
        <f>+N19*3.5</f>
        <v>15995</v>
      </c>
      <c r="Y19" s="378" t="s">
        <v>434</v>
      </c>
      <c r="Z19" s="367" t="s">
        <v>454</v>
      </c>
      <c r="AA19" s="103" t="s">
        <v>280</v>
      </c>
      <c r="AB19" s="103" t="s">
        <v>285</v>
      </c>
      <c r="AC19" s="110" t="s">
        <v>277</v>
      </c>
      <c r="AD19" s="103" t="s">
        <v>455</v>
      </c>
      <c r="AE19" s="139">
        <v>835533199</v>
      </c>
      <c r="AF19" s="101" t="s">
        <v>76</v>
      </c>
      <c r="AG19" s="96" t="s">
        <v>53</v>
      </c>
      <c r="AH19" s="101" t="s">
        <v>423</v>
      </c>
      <c r="AI19" s="370">
        <v>5407540256</v>
      </c>
      <c r="AJ19" s="482">
        <v>6407540256</v>
      </c>
      <c r="AK19" s="303">
        <v>6407540256</v>
      </c>
      <c r="AL19" s="305" t="s">
        <v>470</v>
      </c>
      <c r="AM19" s="346" t="s">
        <v>456</v>
      </c>
      <c r="AN19" s="448">
        <v>997802190</v>
      </c>
      <c r="AO19" s="134"/>
      <c r="AP19" s="448">
        <v>218300000</v>
      </c>
      <c r="AQ19" s="134"/>
      <c r="AR19" s="303">
        <v>5846231998.6599998</v>
      </c>
      <c r="AS19" s="134"/>
      <c r="AT19" s="303">
        <v>1103995236.5</v>
      </c>
      <c r="AU19" s="134"/>
      <c r="AV19" s="594"/>
      <c r="AW19" s="438"/>
    </row>
    <row r="20" spans="1:49" ht="65.099999999999994" customHeight="1" x14ac:dyDescent="0.25">
      <c r="A20" s="347"/>
      <c r="B20" s="347"/>
      <c r="C20" s="408"/>
      <c r="D20" s="396"/>
      <c r="E20" s="396"/>
      <c r="F20" s="399"/>
      <c r="G20" s="396"/>
      <c r="H20" s="396"/>
      <c r="I20" s="396"/>
      <c r="J20" s="387"/>
      <c r="K20" s="109" t="s">
        <v>353</v>
      </c>
      <c r="L20" s="106"/>
      <c r="M20" s="40" t="s">
        <v>390</v>
      </c>
      <c r="N20" s="107">
        <v>2</v>
      </c>
      <c r="O20" s="107">
        <v>0</v>
      </c>
      <c r="P20" s="107">
        <v>1</v>
      </c>
      <c r="Q20" s="107"/>
      <c r="R20" s="107"/>
      <c r="S20" s="129">
        <f t="shared" ref="S20:S23" si="1">SUM(O20:P20)</f>
        <v>1</v>
      </c>
      <c r="T20" s="114">
        <f>+S20/N20</f>
        <v>0.5</v>
      </c>
      <c r="U20" s="98">
        <v>46113</v>
      </c>
      <c r="V20" s="98">
        <v>46387</v>
      </c>
      <c r="W20" s="31">
        <f t="shared" si="0"/>
        <v>274</v>
      </c>
      <c r="X20" s="413"/>
      <c r="Y20" s="379"/>
      <c r="Z20" s="360"/>
      <c r="AA20" s="32" t="s">
        <v>281</v>
      </c>
      <c r="AB20" s="136" t="s">
        <v>286</v>
      </c>
      <c r="AC20" s="110" t="s">
        <v>277</v>
      </c>
      <c r="AD20" s="137" t="s">
        <v>429</v>
      </c>
      <c r="AE20" s="138">
        <v>108510805</v>
      </c>
      <c r="AF20" s="40" t="s">
        <v>64</v>
      </c>
      <c r="AG20" s="115" t="s">
        <v>53</v>
      </c>
      <c r="AH20" s="31" t="s">
        <v>422</v>
      </c>
      <c r="AI20" s="370"/>
      <c r="AJ20" s="384"/>
      <c r="AK20" s="304">
        <v>18000000</v>
      </c>
      <c r="AL20" s="278" t="s">
        <v>520</v>
      </c>
      <c r="AM20" s="347"/>
      <c r="AN20" s="448"/>
      <c r="AO20" s="141"/>
      <c r="AP20" s="448"/>
      <c r="AQ20" s="141"/>
      <c r="AR20" s="304">
        <v>10000000</v>
      </c>
      <c r="AS20" s="141"/>
      <c r="AT20" s="304">
        <v>0</v>
      </c>
      <c r="AU20" s="141"/>
      <c r="AV20" s="594"/>
      <c r="AW20" s="438"/>
    </row>
    <row r="21" spans="1:49" ht="83.1" customHeight="1" x14ac:dyDescent="0.25">
      <c r="A21" s="347"/>
      <c r="B21" s="347"/>
      <c r="C21" s="408"/>
      <c r="D21" s="396"/>
      <c r="E21" s="396"/>
      <c r="F21" s="399"/>
      <c r="G21" s="396"/>
      <c r="H21" s="396"/>
      <c r="I21" s="396"/>
      <c r="J21" s="387"/>
      <c r="K21" s="285" t="s">
        <v>457</v>
      </c>
      <c r="L21" s="109"/>
      <c r="M21" s="40" t="s">
        <v>458</v>
      </c>
      <c r="N21" s="142">
        <v>1</v>
      </c>
      <c r="O21" s="107">
        <v>0</v>
      </c>
      <c r="P21" s="107"/>
      <c r="Q21" s="107"/>
      <c r="R21" s="107"/>
      <c r="S21" s="129"/>
      <c r="T21" s="114"/>
      <c r="U21" s="143">
        <v>46054</v>
      </c>
      <c r="V21" s="143">
        <v>46265</v>
      </c>
      <c r="W21" s="101">
        <f t="shared" si="0"/>
        <v>211</v>
      </c>
      <c r="X21" s="413"/>
      <c r="Y21" s="379"/>
      <c r="Z21" s="360"/>
      <c r="AA21" s="32" t="s">
        <v>282</v>
      </c>
      <c r="AB21" s="136" t="s">
        <v>287</v>
      </c>
      <c r="AC21" s="115" t="s">
        <v>277</v>
      </c>
      <c r="AD21" s="137" t="s">
        <v>459</v>
      </c>
      <c r="AE21" s="144">
        <v>162766208</v>
      </c>
      <c r="AF21" s="40" t="s">
        <v>54</v>
      </c>
      <c r="AG21" s="115" t="s">
        <v>53</v>
      </c>
      <c r="AH21" s="93" t="s">
        <v>423</v>
      </c>
      <c r="AI21" s="405"/>
      <c r="AJ21" s="366"/>
      <c r="AK21" s="304">
        <v>50000000000</v>
      </c>
      <c r="AL21" s="278" t="s">
        <v>545</v>
      </c>
      <c r="AM21" s="347"/>
      <c r="AN21" s="448"/>
      <c r="AO21" s="141"/>
      <c r="AP21" s="448"/>
      <c r="AQ21" s="141"/>
      <c r="AR21" s="141"/>
      <c r="AS21" s="141"/>
      <c r="AT21" s="141"/>
      <c r="AU21" s="141"/>
      <c r="AV21" s="594"/>
      <c r="AW21" s="438"/>
    </row>
    <row r="22" spans="1:49" ht="72" customHeight="1" x14ac:dyDescent="0.25">
      <c r="A22" s="347"/>
      <c r="B22" s="347"/>
      <c r="C22" s="408"/>
      <c r="D22" s="396"/>
      <c r="E22" s="396"/>
      <c r="F22" s="399"/>
      <c r="G22" s="396"/>
      <c r="H22" s="396"/>
      <c r="I22" s="396"/>
      <c r="J22" s="387"/>
      <c r="K22" s="429" t="s">
        <v>354</v>
      </c>
      <c r="L22" s="487" t="s">
        <v>203</v>
      </c>
      <c r="M22" s="362" t="s">
        <v>387</v>
      </c>
      <c r="N22" s="435">
        <v>26</v>
      </c>
      <c r="O22" s="435">
        <v>38</v>
      </c>
      <c r="P22" s="435">
        <v>0</v>
      </c>
      <c r="Q22" s="142"/>
      <c r="R22" s="142"/>
      <c r="S22" s="489">
        <f t="shared" si="1"/>
        <v>38</v>
      </c>
      <c r="T22" s="468">
        <v>1</v>
      </c>
      <c r="U22" s="407">
        <v>46047</v>
      </c>
      <c r="V22" s="407">
        <v>46356</v>
      </c>
      <c r="W22" s="362">
        <f t="shared" si="0"/>
        <v>309</v>
      </c>
      <c r="X22" s="413"/>
      <c r="Y22" s="379"/>
      <c r="Z22" s="360"/>
      <c r="AA22" s="32" t="s">
        <v>283</v>
      </c>
      <c r="AB22" s="136" t="s">
        <v>288</v>
      </c>
      <c r="AC22" s="110" t="s">
        <v>277</v>
      </c>
      <c r="AD22" s="137" t="s">
        <v>427</v>
      </c>
      <c r="AE22" s="144">
        <v>3928091145</v>
      </c>
      <c r="AF22" s="31" t="s">
        <v>56</v>
      </c>
      <c r="AG22" s="115" t="s">
        <v>53</v>
      </c>
      <c r="AH22" s="93" t="s">
        <v>423</v>
      </c>
      <c r="AI22" s="370">
        <v>18000000</v>
      </c>
      <c r="AJ22" s="483">
        <v>18000000</v>
      </c>
      <c r="AK22" s="304">
        <v>5185683183.5800009</v>
      </c>
      <c r="AL22" s="278" t="s">
        <v>532</v>
      </c>
      <c r="AM22" s="347"/>
      <c r="AN22" s="448"/>
      <c r="AO22" s="141"/>
      <c r="AP22" s="448"/>
      <c r="AQ22" s="141"/>
      <c r="AR22" s="141"/>
      <c r="AS22" s="141"/>
      <c r="AT22" s="141"/>
      <c r="AU22" s="141"/>
      <c r="AV22" s="594"/>
      <c r="AW22" s="438"/>
    </row>
    <row r="23" spans="1:49" s="147" customFormat="1" ht="72" customHeight="1" thickBot="1" x14ac:dyDescent="0.3">
      <c r="A23" s="347"/>
      <c r="B23" s="348"/>
      <c r="C23" s="409"/>
      <c r="D23" s="397"/>
      <c r="E23" s="397"/>
      <c r="F23" s="400"/>
      <c r="G23" s="397"/>
      <c r="H23" s="397"/>
      <c r="I23" s="397"/>
      <c r="J23" s="388"/>
      <c r="K23" s="486"/>
      <c r="L23" s="488"/>
      <c r="M23" s="385"/>
      <c r="N23" s="436"/>
      <c r="O23" s="436"/>
      <c r="P23" s="436"/>
      <c r="Q23" s="242"/>
      <c r="R23" s="242"/>
      <c r="S23" s="490"/>
      <c r="T23" s="469"/>
      <c r="U23" s="491"/>
      <c r="V23" s="491"/>
      <c r="W23" s="385"/>
      <c r="X23" s="415"/>
      <c r="Y23" s="380"/>
      <c r="Z23" s="361"/>
      <c r="AA23" s="169" t="s">
        <v>284</v>
      </c>
      <c r="AB23" s="244" t="s">
        <v>289</v>
      </c>
      <c r="AC23" s="121" t="s">
        <v>277</v>
      </c>
      <c r="AD23" s="245" t="s">
        <v>428</v>
      </c>
      <c r="AE23" s="246">
        <v>379787818</v>
      </c>
      <c r="AF23" s="116" t="s">
        <v>60</v>
      </c>
      <c r="AG23" s="121" t="s">
        <v>53</v>
      </c>
      <c r="AH23" s="122" t="s">
        <v>423</v>
      </c>
      <c r="AI23" s="371"/>
      <c r="AJ23" s="484"/>
      <c r="AK23" s="572">
        <v>6700363266.96</v>
      </c>
      <c r="AL23" s="573" t="s">
        <v>548</v>
      </c>
      <c r="AM23" s="348"/>
      <c r="AN23" s="449"/>
      <c r="AO23" s="172"/>
      <c r="AP23" s="449"/>
      <c r="AQ23" s="172"/>
      <c r="AR23" s="288"/>
      <c r="AS23" s="288"/>
      <c r="AT23" s="288"/>
      <c r="AU23" s="288"/>
      <c r="AV23" s="594"/>
      <c r="AW23" s="438"/>
    </row>
    <row r="24" spans="1:49" s="147" customFormat="1" ht="72" customHeight="1" thickBot="1" x14ac:dyDescent="0.3">
      <c r="A24" s="93"/>
      <c r="B24" s="466" t="s">
        <v>376</v>
      </c>
      <c r="C24" s="467"/>
      <c r="D24" s="467"/>
      <c r="E24" s="467"/>
      <c r="F24" s="467"/>
      <c r="G24" s="467"/>
      <c r="H24" s="467"/>
      <c r="I24" s="467"/>
      <c r="J24" s="467"/>
      <c r="K24" s="467"/>
      <c r="L24" s="467"/>
      <c r="M24" s="467"/>
      <c r="N24" s="467"/>
      <c r="O24" s="467"/>
      <c r="P24" s="248"/>
      <c r="Q24" s="248"/>
      <c r="R24" s="248"/>
      <c r="S24" s="249"/>
      <c r="T24" s="582">
        <f>AVERAGE(T19:T23)</f>
        <v>0.52027716994894246</v>
      </c>
      <c r="U24" s="250"/>
      <c r="V24" s="250"/>
      <c r="W24" s="243"/>
      <c r="X24" s="251"/>
      <c r="Y24" s="252"/>
      <c r="Z24" s="253"/>
      <c r="AA24" s="254"/>
      <c r="AB24" s="255"/>
      <c r="AC24" s="253"/>
      <c r="AD24" s="256"/>
      <c r="AE24" s="257"/>
      <c r="AF24" s="243"/>
      <c r="AG24" s="253"/>
      <c r="AH24" s="243"/>
      <c r="AI24" s="258">
        <f>SUM(AI19:AI23)</f>
        <v>5425540256</v>
      </c>
      <c r="AJ24" s="259">
        <f>SUM(AJ19:AJ23)</f>
        <v>6425540256</v>
      </c>
      <c r="AK24" s="259">
        <f>SUM(AK19:AK23)</f>
        <v>68311586706.540001</v>
      </c>
      <c r="AL24" s="243"/>
      <c r="AM24" s="243"/>
      <c r="AN24" s="134">
        <f>SUM(AN19)</f>
        <v>997802190</v>
      </c>
      <c r="AO24" s="236">
        <f>+AN24/AJ24</f>
        <v>0.15528689421380229</v>
      </c>
      <c r="AP24" s="134">
        <f>SUM(AP19)</f>
        <v>218300000</v>
      </c>
      <c r="AQ24" s="236">
        <f>+AP24/AJ24</f>
        <v>3.3973796957564341E-2</v>
      </c>
      <c r="AR24" s="574">
        <f>SUM(AR19:AR23)</f>
        <v>5856231998.6599998</v>
      </c>
      <c r="AS24" s="575">
        <f>+AR24/AK24</f>
        <v>8.5728238517102651E-2</v>
      </c>
      <c r="AT24" s="574">
        <f>SUM(AT19:AT23)</f>
        <v>1103995236.5</v>
      </c>
      <c r="AU24" s="575">
        <f>+AT24/AK24</f>
        <v>1.6161171035927731E-2</v>
      </c>
      <c r="AV24" s="594"/>
      <c r="AW24" s="438"/>
    </row>
    <row r="25" spans="1:49" ht="72.95" customHeight="1" x14ac:dyDescent="0.25">
      <c r="A25" s="346" t="s">
        <v>221</v>
      </c>
      <c r="B25" s="346" t="s">
        <v>222</v>
      </c>
      <c r="C25" s="419">
        <v>37623</v>
      </c>
      <c r="D25" s="395" t="s">
        <v>440</v>
      </c>
      <c r="E25" s="395" t="s">
        <v>252</v>
      </c>
      <c r="F25" s="398">
        <v>2024130010014</v>
      </c>
      <c r="G25" s="395" t="s">
        <v>258</v>
      </c>
      <c r="H25" s="395" t="s">
        <v>460</v>
      </c>
      <c r="I25" s="395" t="s">
        <v>259</v>
      </c>
      <c r="J25" s="386">
        <v>1</v>
      </c>
      <c r="K25" s="126" t="s">
        <v>290</v>
      </c>
      <c r="L25" s="150"/>
      <c r="M25" s="110" t="s">
        <v>391</v>
      </c>
      <c r="N25" s="151">
        <v>3</v>
      </c>
      <c r="O25" s="152">
        <v>0</v>
      </c>
      <c r="P25" s="152">
        <v>2</v>
      </c>
      <c r="Q25" s="152"/>
      <c r="R25" s="152"/>
      <c r="S25" s="152">
        <f>SUM(O25:P25)</f>
        <v>2</v>
      </c>
      <c r="T25" s="114">
        <f>+S25/N25</f>
        <v>0.66666666666666663</v>
      </c>
      <c r="U25" s="123">
        <v>46054</v>
      </c>
      <c r="V25" s="123">
        <v>46327</v>
      </c>
      <c r="W25" s="93">
        <f>+_xlfn.DAYS(V25,U25)</f>
        <v>273</v>
      </c>
      <c r="X25" s="493">
        <f>1511*3</f>
        <v>4533</v>
      </c>
      <c r="Y25" s="426" t="s">
        <v>434</v>
      </c>
      <c r="Z25" s="384" t="s">
        <v>358</v>
      </c>
      <c r="AA25" s="247" t="s">
        <v>280</v>
      </c>
      <c r="AB25" s="247" t="s">
        <v>272</v>
      </c>
      <c r="AC25" s="152" t="s">
        <v>277</v>
      </c>
      <c r="AD25" s="427" t="s">
        <v>359</v>
      </c>
      <c r="AE25" s="370">
        <v>779619993</v>
      </c>
      <c r="AF25" s="384" t="s">
        <v>76</v>
      </c>
      <c r="AG25" s="360" t="s">
        <v>53</v>
      </c>
      <c r="AH25" s="384" t="s">
        <v>423</v>
      </c>
      <c r="AI25" s="405">
        <v>1054966161</v>
      </c>
      <c r="AJ25" s="369">
        <v>1054966161</v>
      </c>
      <c r="AK25" s="328">
        <v>1054966161</v>
      </c>
      <c r="AL25" s="321" t="s">
        <v>521</v>
      </c>
      <c r="AM25" s="366" t="s">
        <v>461</v>
      </c>
      <c r="AN25" s="349">
        <v>867148000</v>
      </c>
      <c r="AO25" s="133"/>
      <c r="AP25" s="349">
        <v>181300000</v>
      </c>
      <c r="AQ25" s="134"/>
      <c r="AR25" s="318">
        <v>882505480</v>
      </c>
      <c r="AS25" s="134"/>
      <c r="AT25" s="318">
        <v>600505480</v>
      </c>
      <c r="AU25" s="134"/>
      <c r="AV25" s="594"/>
      <c r="AW25" s="438"/>
    </row>
    <row r="26" spans="1:49" ht="72.95" customHeight="1" x14ac:dyDescent="0.25">
      <c r="A26" s="347"/>
      <c r="B26" s="347"/>
      <c r="C26" s="408"/>
      <c r="D26" s="396"/>
      <c r="E26" s="396"/>
      <c r="F26" s="399"/>
      <c r="G26" s="396"/>
      <c r="H26" s="396"/>
      <c r="I26" s="396"/>
      <c r="J26" s="387"/>
      <c r="K26" s="106" t="s">
        <v>356</v>
      </c>
      <c r="L26" s="154"/>
      <c r="M26" s="40" t="s">
        <v>390</v>
      </c>
      <c r="N26" s="155">
        <v>2</v>
      </c>
      <c r="O26" s="156">
        <v>1</v>
      </c>
      <c r="P26" s="152">
        <v>0</v>
      </c>
      <c r="Q26" s="152"/>
      <c r="R26" s="152"/>
      <c r="S26" s="152">
        <f>SUM(O26:P26)</f>
        <v>1</v>
      </c>
      <c r="T26" s="114">
        <f>+S26/N26</f>
        <v>0.5</v>
      </c>
      <c r="U26" s="157">
        <v>46113</v>
      </c>
      <c r="V26" s="158">
        <v>46387</v>
      </c>
      <c r="W26" s="31">
        <f t="shared" si="0"/>
        <v>274</v>
      </c>
      <c r="X26" s="373"/>
      <c r="Y26" s="379"/>
      <c r="Z26" s="360"/>
      <c r="AA26" s="159" t="s">
        <v>291</v>
      </c>
      <c r="AB26" s="159" t="s">
        <v>294</v>
      </c>
      <c r="AC26" s="156" t="s">
        <v>277</v>
      </c>
      <c r="AD26" s="422"/>
      <c r="AE26" s="405"/>
      <c r="AF26" s="366"/>
      <c r="AG26" s="368"/>
      <c r="AH26" s="366"/>
      <c r="AI26" s="424"/>
      <c r="AJ26" s="370"/>
      <c r="AK26" s="329"/>
      <c r="AL26" s="337"/>
      <c r="AM26" s="347"/>
      <c r="AN26" s="350"/>
      <c r="AO26" s="141"/>
      <c r="AP26" s="350"/>
      <c r="AQ26" s="141"/>
      <c r="AR26" s="318"/>
      <c r="AS26" s="141"/>
      <c r="AT26" s="318"/>
      <c r="AU26" s="141"/>
      <c r="AV26" s="594"/>
      <c r="AW26" s="438"/>
    </row>
    <row r="27" spans="1:49" ht="102" customHeight="1" x14ac:dyDescent="0.25">
      <c r="A27" s="347"/>
      <c r="B27" s="347"/>
      <c r="C27" s="408"/>
      <c r="D27" s="396"/>
      <c r="E27" s="396"/>
      <c r="F27" s="399"/>
      <c r="G27" s="396"/>
      <c r="H27" s="396"/>
      <c r="I27" s="396"/>
      <c r="J27" s="387"/>
      <c r="K27" s="106" t="s">
        <v>357</v>
      </c>
      <c r="L27" s="115" t="s">
        <v>203</v>
      </c>
      <c r="M27" s="40" t="s">
        <v>387</v>
      </c>
      <c r="N27" s="155">
        <v>30</v>
      </c>
      <c r="O27" s="156">
        <v>36</v>
      </c>
      <c r="P27" s="152">
        <v>1</v>
      </c>
      <c r="Q27" s="152"/>
      <c r="R27" s="152"/>
      <c r="S27" s="152">
        <f>SUM(O27:P27)</f>
        <v>37</v>
      </c>
      <c r="T27" s="114">
        <v>1</v>
      </c>
      <c r="U27" s="160">
        <v>46047</v>
      </c>
      <c r="V27" s="143">
        <v>46356</v>
      </c>
      <c r="W27" s="31">
        <f t="shared" si="0"/>
        <v>309</v>
      </c>
      <c r="X27" s="373"/>
      <c r="Y27" s="379"/>
      <c r="Z27" s="360"/>
      <c r="AA27" s="421" t="s">
        <v>292</v>
      </c>
      <c r="AB27" s="421" t="s">
        <v>295</v>
      </c>
      <c r="AC27" s="423" t="s">
        <v>277</v>
      </c>
      <c r="AD27" s="162" t="s">
        <v>355</v>
      </c>
      <c r="AE27" s="112">
        <v>52748308</v>
      </c>
      <c r="AF27" s="40" t="s">
        <v>54</v>
      </c>
      <c r="AG27" s="115" t="s">
        <v>53</v>
      </c>
      <c r="AH27" s="31" t="s">
        <v>423</v>
      </c>
      <c r="AI27" s="424"/>
      <c r="AJ27" s="370"/>
      <c r="AK27" s="330"/>
      <c r="AL27" s="322"/>
      <c r="AM27" s="347"/>
      <c r="AN27" s="350"/>
      <c r="AO27" s="141"/>
      <c r="AP27" s="350"/>
      <c r="AQ27" s="141"/>
      <c r="AR27" s="313"/>
      <c r="AS27" s="141"/>
      <c r="AT27" s="313"/>
      <c r="AU27" s="141"/>
      <c r="AV27" s="594"/>
      <c r="AW27" s="438"/>
    </row>
    <row r="28" spans="1:49" ht="102" customHeight="1" x14ac:dyDescent="0.25">
      <c r="A28" s="347"/>
      <c r="B28" s="347"/>
      <c r="C28" s="408"/>
      <c r="D28" s="396"/>
      <c r="E28" s="396"/>
      <c r="F28" s="399"/>
      <c r="G28" s="396"/>
      <c r="H28" s="396"/>
      <c r="I28" s="396"/>
      <c r="J28" s="387"/>
      <c r="K28" s="106" t="s">
        <v>462</v>
      </c>
      <c r="L28" s="163"/>
      <c r="M28" s="31" t="s">
        <v>411</v>
      </c>
      <c r="N28" s="164">
        <v>1</v>
      </c>
      <c r="O28" s="156">
        <v>1</v>
      </c>
      <c r="P28" s="152">
        <v>0</v>
      </c>
      <c r="Q28" s="152"/>
      <c r="R28" s="152"/>
      <c r="S28" s="152">
        <f>SUM(O28:P28)</f>
        <v>1</v>
      </c>
      <c r="T28" s="114">
        <f>+S28/N28</f>
        <v>1</v>
      </c>
      <c r="U28" s="158">
        <v>46054</v>
      </c>
      <c r="V28" s="158">
        <v>46327</v>
      </c>
      <c r="W28" s="31">
        <f t="shared" si="0"/>
        <v>273</v>
      </c>
      <c r="X28" s="373"/>
      <c r="Y28" s="379"/>
      <c r="Z28" s="360"/>
      <c r="AA28" s="422"/>
      <c r="AB28" s="422"/>
      <c r="AC28" s="414"/>
      <c r="AD28" s="165" t="s">
        <v>429</v>
      </c>
      <c r="AE28" s="112">
        <v>84397293</v>
      </c>
      <c r="AF28" s="40" t="s">
        <v>64</v>
      </c>
      <c r="AG28" s="115" t="s">
        <v>53</v>
      </c>
      <c r="AH28" s="31" t="s">
        <v>422</v>
      </c>
      <c r="AI28" s="404"/>
      <c r="AJ28" s="370"/>
      <c r="AK28" s="338">
        <v>257369275</v>
      </c>
      <c r="AL28" s="325" t="s">
        <v>546</v>
      </c>
      <c r="AM28" s="347"/>
      <c r="AN28" s="350"/>
      <c r="AO28" s="141"/>
      <c r="AP28" s="350"/>
      <c r="AQ28" s="141"/>
      <c r="AR28" s="576"/>
      <c r="AS28" s="141"/>
      <c r="AT28" s="576"/>
      <c r="AU28" s="141"/>
      <c r="AV28" s="594"/>
      <c r="AW28" s="438"/>
    </row>
    <row r="29" spans="1:49" ht="102" customHeight="1" x14ac:dyDescent="0.25">
      <c r="A29" s="362"/>
      <c r="B29" s="362"/>
      <c r="C29" s="428"/>
      <c r="D29" s="429"/>
      <c r="E29" s="429"/>
      <c r="F29" s="430"/>
      <c r="G29" s="429"/>
      <c r="H29" s="429"/>
      <c r="I29" s="429"/>
      <c r="J29" s="492"/>
      <c r="K29" s="289" t="s">
        <v>528</v>
      </c>
      <c r="L29" s="286"/>
      <c r="M29" s="40" t="s">
        <v>411</v>
      </c>
      <c r="N29" s="107">
        <v>1</v>
      </c>
      <c r="O29" s="161">
        <v>0</v>
      </c>
      <c r="P29" s="290">
        <v>1</v>
      </c>
      <c r="Q29" s="135"/>
      <c r="R29" s="135"/>
      <c r="S29" s="152">
        <f>SUM(O29:P29)</f>
        <v>1</v>
      </c>
      <c r="T29" s="114">
        <f>+S29/N29</f>
        <v>1</v>
      </c>
      <c r="U29" s="143"/>
      <c r="V29" s="143"/>
      <c r="W29" s="31"/>
      <c r="X29" s="359"/>
      <c r="Y29" s="379"/>
      <c r="Z29" s="360"/>
      <c r="AA29" s="103"/>
      <c r="AB29" s="103"/>
      <c r="AC29" s="135"/>
      <c r="AD29" s="287"/>
      <c r="AE29" s="139"/>
      <c r="AF29" s="40"/>
      <c r="AG29" s="104"/>
      <c r="AH29" s="31"/>
      <c r="AI29" s="404"/>
      <c r="AJ29" s="370"/>
      <c r="AK29" s="329"/>
      <c r="AL29" s="326"/>
      <c r="AM29" s="362"/>
      <c r="AN29" s="420"/>
      <c r="AO29" s="288"/>
      <c r="AP29" s="420"/>
      <c r="AQ29" s="288"/>
      <c r="AR29" s="576"/>
      <c r="AS29" s="141"/>
      <c r="AT29" s="576"/>
      <c r="AU29" s="141"/>
      <c r="AV29" s="594"/>
      <c r="AW29" s="438"/>
    </row>
    <row r="30" spans="1:49" ht="107.1" customHeight="1" thickBot="1" x14ac:dyDescent="0.3">
      <c r="A30" s="348"/>
      <c r="B30" s="348"/>
      <c r="C30" s="409"/>
      <c r="D30" s="397"/>
      <c r="E30" s="397"/>
      <c r="F30" s="400"/>
      <c r="G30" s="397"/>
      <c r="H30" s="397"/>
      <c r="I30" s="397"/>
      <c r="J30" s="388"/>
      <c r="K30" s="117" t="s">
        <v>463</v>
      </c>
      <c r="L30" s="166"/>
      <c r="M30" s="118" t="s">
        <v>433</v>
      </c>
      <c r="N30" s="167">
        <v>1</v>
      </c>
      <c r="O30" s="168">
        <v>0</v>
      </c>
      <c r="P30" s="161">
        <v>0</v>
      </c>
      <c r="Q30" s="161"/>
      <c r="R30" s="161"/>
      <c r="S30" s="161">
        <f>SUM(O30:P30)</f>
        <v>0</v>
      </c>
      <c r="T30" s="114">
        <f>+S30/N30</f>
        <v>0</v>
      </c>
      <c r="U30" s="119">
        <v>46054</v>
      </c>
      <c r="V30" s="119">
        <v>46142</v>
      </c>
      <c r="W30" s="31">
        <f t="shared" si="0"/>
        <v>88</v>
      </c>
      <c r="X30" s="374"/>
      <c r="Y30" s="380"/>
      <c r="Z30" s="361"/>
      <c r="AA30" s="169" t="s">
        <v>293</v>
      </c>
      <c r="AB30" s="169" t="s">
        <v>296</v>
      </c>
      <c r="AC30" s="168" t="s">
        <v>277</v>
      </c>
      <c r="AD30" s="170" t="s">
        <v>430</v>
      </c>
      <c r="AE30" s="171">
        <v>31648985</v>
      </c>
      <c r="AF30" s="116" t="s">
        <v>66</v>
      </c>
      <c r="AG30" s="121" t="s">
        <v>53</v>
      </c>
      <c r="AH30" s="31" t="s">
        <v>424</v>
      </c>
      <c r="AI30" s="425"/>
      <c r="AJ30" s="371"/>
      <c r="AK30" s="339"/>
      <c r="AL30" s="327"/>
      <c r="AM30" s="348"/>
      <c r="AN30" s="351"/>
      <c r="AO30" s="172"/>
      <c r="AP30" s="351"/>
      <c r="AQ30" s="172"/>
      <c r="AR30" s="576"/>
      <c r="AS30" s="141"/>
      <c r="AT30" s="576"/>
      <c r="AU30" s="141"/>
      <c r="AV30" s="594"/>
      <c r="AW30" s="438"/>
    </row>
    <row r="31" spans="1:49" ht="107.1" customHeight="1" thickBot="1" x14ac:dyDescent="0.3">
      <c r="A31" s="101"/>
      <c r="B31" s="456" t="s">
        <v>377</v>
      </c>
      <c r="C31" s="457"/>
      <c r="D31" s="457"/>
      <c r="E31" s="457"/>
      <c r="F31" s="457"/>
      <c r="G31" s="457"/>
      <c r="H31" s="457"/>
      <c r="I31" s="457"/>
      <c r="J31" s="457"/>
      <c r="K31" s="457"/>
      <c r="L31" s="467"/>
      <c r="M31" s="467"/>
      <c r="N31" s="467"/>
      <c r="O31" s="467"/>
      <c r="P31" s="156"/>
      <c r="Q31" s="156"/>
      <c r="R31" s="156"/>
      <c r="S31" s="156"/>
      <c r="T31" s="583">
        <f>AVERAGE(T25:T30)</f>
        <v>0.69444444444444431</v>
      </c>
      <c r="U31" s="123"/>
      <c r="V31" s="123"/>
      <c r="W31" s="101"/>
      <c r="X31" s="96"/>
      <c r="Y31" s="135"/>
      <c r="Z31" s="96"/>
      <c r="AA31" s="149"/>
      <c r="AB31" s="149"/>
      <c r="AC31" s="135"/>
      <c r="AD31" s="170"/>
      <c r="AE31" s="139"/>
      <c r="AF31" s="101"/>
      <c r="AG31" s="96"/>
      <c r="AH31" s="93"/>
      <c r="AI31" s="239">
        <f>SUM(AI25)</f>
        <v>1054966161</v>
      </c>
      <c r="AJ31" s="239">
        <f>SUM(AJ25:AJ30)</f>
        <v>1054966161</v>
      </c>
      <c r="AK31" s="308">
        <f>+AK28+AK25</f>
        <v>1312335436</v>
      </c>
      <c r="AL31" s="101"/>
      <c r="AM31" s="101"/>
      <c r="AN31" s="267">
        <f>SUM(AN25)</f>
        <v>867148000</v>
      </c>
      <c r="AO31" s="268">
        <f>+AN31/AJ31</f>
        <v>0.82196759674076414</v>
      </c>
      <c r="AP31" s="267">
        <f>SUM(AP25)</f>
        <v>181300000</v>
      </c>
      <c r="AQ31" s="268">
        <f>+AP31/AJ31</f>
        <v>0.17185385342421425</v>
      </c>
      <c r="AR31" s="577">
        <f>+AR28+AR25</f>
        <v>882505480</v>
      </c>
      <c r="AS31" s="575">
        <f>+AR31/AK31</f>
        <v>0.67246944324682545</v>
      </c>
      <c r="AT31" s="577">
        <f>+AT28+AT25</f>
        <v>600505480</v>
      </c>
      <c r="AU31" s="575">
        <f>+AT31/AK31</f>
        <v>0.45758535777281262</v>
      </c>
      <c r="AV31" s="594"/>
      <c r="AW31" s="438"/>
    </row>
    <row r="32" spans="1:49" ht="107.1" customHeight="1" x14ac:dyDescent="0.2">
      <c r="A32" s="346" t="s">
        <v>221</v>
      </c>
      <c r="B32" s="346" t="s">
        <v>223</v>
      </c>
      <c r="C32" s="419">
        <v>37988</v>
      </c>
      <c r="D32" s="395" t="s">
        <v>441</v>
      </c>
      <c r="E32" s="395" t="s">
        <v>253</v>
      </c>
      <c r="F32" s="398">
        <v>2024130010017</v>
      </c>
      <c r="G32" s="395" t="s">
        <v>464</v>
      </c>
      <c r="H32" s="395" t="s">
        <v>260</v>
      </c>
      <c r="I32" s="395" t="s">
        <v>262</v>
      </c>
      <c r="J32" s="386">
        <v>0.5</v>
      </c>
      <c r="K32" s="126" t="s">
        <v>360</v>
      </c>
      <c r="L32" s="173"/>
      <c r="M32" s="125" t="s">
        <v>392</v>
      </c>
      <c r="N32" s="125">
        <v>1</v>
      </c>
      <c r="O32" s="93">
        <v>0</v>
      </c>
      <c r="P32" s="101">
        <v>0</v>
      </c>
      <c r="Q32" s="101"/>
      <c r="R32" s="101"/>
      <c r="S32" s="156">
        <f>SUM(O32:R32)</f>
        <v>0</v>
      </c>
      <c r="T32" s="114">
        <f t="shared" ref="T32:T34" si="2">+S32/N32</f>
        <v>0</v>
      </c>
      <c r="U32" s="130">
        <v>46054</v>
      </c>
      <c r="V32" s="130">
        <v>46356</v>
      </c>
      <c r="W32" s="131">
        <f t="shared" si="0"/>
        <v>302</v>
      </c>
      <c r="X32" s="412">
        <v>1059626</v>
      </c>
      <c r="Y32" s="378" t="s">
        <v>434</v>
      </c>
      <c r="Z32" s="365" t="s">
        <v>420</v>
      </c>
      <c r="AA32" s="174" t="s">
        <v>298</v>
      </c>
      <c r="AB32" s="174" t="s">
        <v>304</v>
      </c>
      <c r="AC32" s="132" t="s">
        <v>277</v>
      </c>
      <c r="AD32" s="174" t="s">
        <v>363</v>
      </c>
      <c r="AE32" s="153">
        <v>314982754</v>
      </c>
      <c r="AF32" s="93" t="s">
        <v>64</v>
      </c>
      <c r="AG32" s="132" t="s">
        <v>53</v>
      </c>
      <c r="AH32" s="125" t="s">
        <v>423</v>
      </c>
      <c r="AI32" s="410">
        <v>1657803967</v>
      </c>
      <c r="AJ32" s="410">
        <v>1657803967</v>
      </c>
      <c r="AK32" s="328">
        <v>1657803967</v>
      </c>
      <c r="AL32" s="333" t="s">
        <v>522</v>
      </c>
      <c r="AM32" s="346" t="s">
        <v>465</v>
      </c>
      <c r="AN32" s="349">
        <v>1152956000</v>
      </c>
      <c r="AO32" s="133"/>
      <c r="AP32" s="349">
        <v>226400000</v>
      </c>
      <c r="AQ32" s="133"/>
      <c r="AR32" s="318">
        <v>1185056000</v>
      </c>
      <c r="AS32" s="134"/>
      <c r="AT32" s="318">
        <v>773156000</v>
      </c>
      <c r="AU32" s="134"/>
      <c r="AV32" s="594"/>
      <c r="AW32" s="438"/>
    </row>
    <row r="33" spans="1:49" ht="68.099999999999994" customHeight="1" x14ac:dyDescent="0.2">
      <c r="A33" s="347"/>
      <c r="B33" s="347"/>
      <c r="C33" s="408"/>
      <c r="D33" s="396"/>
      <c r="E33" s="396"/>
      <c r="F33" s="399"/>
      <c r="G33" s="396"/>
      <c r="H33" s="396"/>
      <c r="I33" s="396"/>
      <c r="J33" s="387"/>
      <c r="K33" s="109" t="s">
        <v>361</v>
      </c>
      <c r="L33" s="175"/>
      <c r="M33" s="109" t="s">
        <v>390</v>
      </c>
      <c r="N33" s="31">
        <v>2</v>
      </c>
      <c r="O33" s="82">
        <v>1</v>
      </c>
      <c r="P33" s="82">
        <v>0</v>
      </c>
      <c r="Q33" s="82"/>
      <c r="R33" s="82"/>
      <c r="S33" s="156">
        <f t="shared" ref="S33:S40" si="3">SUM(O33:R33)</f>
        <v>1</v>
      </c>
      <c r="T33" s="114">
        <f t="shared" si="2"/>
        <v>0.5</v>
      </c>
      <c r="U33" s="176">
        <v>46113</v>
      </c>
      <c r="V33" s="143">
        <v>46387</v>
      </c>
      <c r="W33" s="31">
        <f t="shared" si="0"/>
        <v>274</v>
      </c>
      <c r="X33" s="413"/>
      <c r="Y33" s="379"/>
      <c r="Z33" s="360"/>
      <c r="AA33" s="354" t="s">
        <v>299</v>
      </c>
      <c r="AB33" s="354" t="s">
        <v>305</v>
      </c>
      <c r="AC33" s="373" t="s">
        <v>277</v>
      </c>
      <c r="AD33" s="354" t="s">
        <v>466</v>
      </c>
      <c r="AE33" s="145">
        <v>994682380</v>
      </c>
      <c r="AF33" s="104" t="s">
        <v>76</v>
      </c>
      <c r="AG33" s="115" t="s">
        <v>53</v>
      </c>
      <c r="AH33" s="93" t="s">
        <v>423</v>
      </c>
      <c r="AI33" s="411"/>
      <c r="AJ33" s="411"/>
      <c r="AK33" s="329"/>
      <c r="AL33" s="334"/>
      <c r="AM33" s="347"/>
      <c r="AN33" s="350"/>
      <c r="AO33" s="141"/>
      <c r="AP33" s="350"/>
      <c r="AQ33" s="141"/>
      <c r="AR33" s="318"/>
      <c r="AS33" s="141"/>
      <c r="AT33" s="318"/>
      <c r="AU33" s="141"/>
      <c r="AV33" s="594"/>
      <c r="AW33" s="438"/>
    </row>
    <row r="34" spans="1:49" ht="68.099999999999994" customHeight="1" x14ac:dyDescent="0.2">
      <c r="A34" s="347"/>
      <c r="B34" s="347"/>
      <c r="C34" s="408"/>
      <c r="D34" s="396"/>
      <c r="E34" s="396"/>
      <c r="F34" s="399"/>
      <c r="G34" s="396"/>
      <c r="H34" s="396"/>
      <c r="I34" s="396"/>
      <c r="J34" s="387"/>
      <c r="K34" s="106" t="s">
        <v>467</v>
      </c>
      <c r="L34" s="175"/>
      <c r="M34" s="106" t="s">
        <v>433</v>
      </c>
      <c r="N34" s="93">
        <v>1</v>
      </c>
      <c r="O34" s="178">
        <v>0</v>
      </c>
      <c r="P34" s="178">
        <v>0</v>
      </c>
      <c r="Q34" s="178"/>
      <c r="R34" s="178"/>
      <c r="S34" s="156">
        <f t="shared" si="3"/>
        <v>0</v>
      </c>
      <c r="T34" s="114">
        <f t="shared" si="2"/>
        <v>0</v>
      </c>
      <c r="U34" s="179">
        <v>46054</v>
      </c>
      <c r="V34" s="158">
        <v>46142</v>
      </c>
      <c r="W34" s="93">
        <f>+_xlfn.DAYS(V34,U34)</f>
        <v>88</v>
      </c>
      <c r="X34" s="413"/>
      <c r="Y34" s="379"/>
      <c r="Z34" s="360"/>
      <c r="AA34" s="354"/>
      <c r="AB34" s="354"/>
      <c r="AC34" s="373"/>
      <c r="AD34" s="354"/>
      <c r="AE34" s="180">
        <v>49734119</v>
      </c>
      <c r="AF34" s="31" t="s">
        <v>66</v>
      </c>
      <c r="AG34" s="181" t="s">
        <v>53</v>
      </c>
      <c r="AH34" s="31" t="s">
        <v>431</v>
      </c>
      <c r="AI34" s="411"/>
      <c r="AJ34" s="411"/>
      <c r="AK34" s="329"/>
      <c r="AL34" s="334"/>
      <c r="AM34" s="347"/>
      <c r="AN34" s="350"/>
      <c r="AO34" s="141"/>
      <c r="AP34" s="350"/>
      <c r="AQ34" s="141"/>
      <c r="AR34" s="318"/>
      <c r="AS34" s="141"/>
      <c r="AT34" s="318"/>
      <c r="AU34" s="141"/>
      <c r="AV34" s="594"/>
      <c r="AW34" s="438"/>
    </row>
    <row r="35" spans="1:49" ht="147" customHeight="1" x14ac:dyDescent="0.25">
      <c r="A35" s="347"/>
      <c r="B35" s="347"/>
      <c r="C35" s="408"/>
      <c r="D35" s="396"/>
      <c r="E35" s="396"/>
      <c r="F35" s="399"/>
      <c r="G35" s="396"/>
      <c r="H35" s="396"/>
      <c r="I35" s="396"/>
      <c r="J35" s="387"/>
      <c r="K35" s="94" t="s">
        <v>362</v>
      </c>
      <c r="L35" s="115" t="s">
        <v>203</v>
      </c>
      <c r="M35" s="93" t="s">
        <v>387</v>
      </c>
      <c r="N35" s="31">
        <v>24</v>
      </c>
      <c r="O35" s="31">
        <v>46</v>
      </c>
      <c r="P35" s="93">
        <v>2</v>
      </c>
      <c r="Q35" s="93"/>
      <c r="R35" s="93"/>
      <c r="S35" s="156">
        <f t="shared" si="3"/>
        <v>48</v>
      </c>
      <c r="T35" s="114">
        <v>1</v>
      </c>
      <c r="U35" s="98">
        <v>46047</v>
      </c>
      <c r="V35" s="98">
        <v>46356</v>
      </c>
      <c r="W35" s="31">
        <f>+_xlfn.DAYS(V35,U35)</f>
        <v>309</v>
      </c>
      <c r="X35" s="413"/>
      <c r="Y35" s="414"/>
      <c r="Z35" s="368"/>
      <c r="AA35" s="354"/>
      <c r="AB35" s="354"/>
      <c r="AC35" s="115" t="s">
        <v>277</v>
      </c>
      <c r="AD35" s="108" t="s">
        <v>355</v>
      </c>
      <c r="AE35" s="182">
        <v>33156080</v>
      </c>
      <c r="AF35" s="101" t="s">
        <v>54</v>
      </c>
      <c r="AG35" s="115" t="s">
        <v>53</v>
      </c>
      <c r="AH35" s="31" t="s">
        <v>423</v>
      </c>
      <c r="AI35" s="411"/>
      <c r="AJ35" s="411"/>
      <c r="AK35" s="330"/>
      <c r="AL35" s="335"/>
      <c r="AM35" s="347"/>
      <c r="AN35" s="350"/>
      <c r="AO35" s="141"/>
      <c r="AP35" s="350"/>
      <c r="AQ35" s="141"/>
      <c r="AR35" s="313"/>
      <c r="AS35" s="141"/>
      <c r="AT35" s="313"/>
      <c r="AU35" s="141"/>
      <c r="AV35" s="594"/>
      <c r="AW35" s="438"/>
    </row>
    <row r="36" spans="1:49" ht="164.1" customHeight="1" x14ac:dyDescent="0.25">
      <c r="A36" s="347"/>
      <c r="B36" s="347"/>
      <c r="C36" s="408">
        <v>37988</v>
      </c>
      <c r="D36" s="396" t="s">
        <v>244</v>
      </c>
      <c r="E36" s="396"/>
      <c r="F36" s="399"/>
      <c r="G36" s="396"/>
      <c r="H36" s="396" t="s">
        <v>261</v>
      </c>
      <c r="I36" s="396" t="s">
        <v>263</v>
      </c>
      <c r="J36" s="387">
        <v>0.5</v>
      </c>
      <c r="K36" s="106" t="s">
        <v>297</v>
      </c>
      <c r="L36" s="106" t="s">
        <v>203</v>
      </c>
      <c r="M36" s="106" t="s">
        <v>387</v>
      </c>
      <c r="N36" s="106">
        <v>4</v>
      </c>
      <c r="O36" s="106">
        <v>8</v>
      </c>
      <c r="P36" s="106">
        <v>4</v>
      </c>
      <c r="Q36" s="106"/>
      <c r="R36" s="106"/>
      <c r="S36" s="156">
        <f t="shared" si="3"/>
        <v>12</v>
      </c>
      <c r="T36" s="114">
        <v>1</v>
      </c>
      <c r="U36" s="143">
        <v>46047</v>
      </c>
      <c r="V36" s="143">
        <v>46356</v>
      </c>
      <c r="W36" s="40">
        <f>+_xlfn.DAYS(V36,U36)</f>
        <v>309</v>
      </c>
      <c r="X36" s="413">
        <v>1059626</v>
      </c>
      <c r="Y36" s="416" t="s">
        <v>434</v>
      </c>
      <c r="Z36" s="362" t="s">
        <v>420</v>
      </c>
      <c r="AA36" s="108" t="s">
        <v>300</v>
      </c>
      <c r="AB36" s="108" t="s">
        <v>306</v>
      </c>
      <c r="AC36" s="115" t="s">
        <v>277</v>
      </c>
      <c r="AD36" s="108" t="s">
        <v>352</v>
      </c>
      <c r="AE36" s="177">
        <v>16578040</v>
      </c>
      <c r="AF36" s="40" t="s">
        <v>64</v>
      </c>
      <c r="AG36" s="115" t="s">
        <v>53</v>
      </c>
      <c r="AH36" s="31" t="s">
        <v>422</v>
      </c>
      <c r="AI36" s="411"/>
      <c r="AJ36" s="411"/>
      <c r="AK36" s="331">
        <v>100000000</v>
      </c>
      <c r="AL36" s="331" t="s">
        <v>547</v>
      </c>
      <c r="AM36" s="347"/>
      <c r="AN36" s="350"/>
      <c r="AO36" s="141"/>
      <c r="AP36" s="350"/>
      <c r="AQ36" s="141"/>
      <c r="AR36" s="317">
        <v>15000000</v>
      </c>
      <c r="AS36" s="317"/>
      <c r="AT36" s="141"/>
      <c r="AU36" s="141"/>
      <c r="AV36" s="594"/>
      <c r="AW36" s="438"/>
    </row>
    <row r="37" spans="1:49" ht="78.95" customHeight="1" x14ac:dyDescent="0.25">
      <c r="A37" s="347"/>
      <c r="B37" s="347"/>
      <c r="C37" s="408"/>
      <c r="D37" s="396"/>
      <c r="E37" s="396"/>
      <c r="F37" s="399"/>
      <c r="G37" s="396"/>
      <c r="H37" s="396"/>
      <c r="I37" s="396"/>
      <c r="J37" s="387"/>
      <c r="K37" s="417" t="s">
        <v>468</v>
      </c>
      <c r="L37" s="396"/>
      <c r="M37" s="396" t="s">
        <v>469</v>
      </c>
      <c r="N37" s="396">
        <v>1</v>
      </c>
      <c r="O37" s="396">
        <v>0</v>
      </c>
      <c r="P37" s="109"/>
      <c r="Q37" s="109"/>
      <c r="R37" s="109"/>
      <c r="S37" s="396">
        <f t="shared" si="3"/>
        <v>0</v>
      </c>
      <c r="T37" s="485">
        <v>0</v>
      </c>
      <c r="U37" s="406">
        <v>46113</v>
      </c>
      <c r="V37" s="406">
        <v>46265</v>
      </c>
      <c r="W37" s="373">
        <f>+_xlfn.DAYS(V37,U37)</f>
        <v>152</v>
      </c>
      <c r="X37" s="413"/>
      <c r="Y37" s="379"/>
      <c r="Z37" s="360"/>
      <c r="AA37" s="354" t="s">
        <v>301</v>
      </c>
      <c r="AB37" s="354" t="s">
        <v>307</v>
      </c>
      <c r="AC37" s="373" t="s">
        <v>277</v>
      </c>
      <c r="AD37" s="354" t="s">
        <v>432</v>
      </c>
      <c r="AE37" s="404">
        <v>198936476</v>
      </c>
      <c r="AF37" s="359" t="s">
        <v>76</v>
      </c>
      <c r="AG37" s="373" t="s">
        <v>53</v>
      </c>
      <c r="AH37" s="347" t="s">
        <v>423</v>
      </c>
      <c r="AI37" s="411"/>
      <c r="AJ37" s="411"/>
      <c r="AK37" s="332"/>
      <c r="AL37" s="332"/>
      <c r="AM37" s="347"/>
      <c r="AN37" s="350"/>
      <c r="AO37" s="141"/>
      <c r="AP37" s="350"/>
      <c r="AQ37" s="141"/>
      <c r="AR37" s="318"/>
      <c r="AS37" s="318"/>
      <c r="AT37" s="141"/>
      <c r="AU37" s="141"/>
      <c r="AV37" s="594"/>
      <c r="AW37" s="438"/>
    </row>
    <row r="38" spans="1:49" ht="78.95" customHeight="1" x14ac:dyDescent="0.25">
      <c r="A38" s="347"/>
      <c r="B38" s="347"/>
      <c r="C38" s="408"/>
      <c r="D38" s="396"/>
      <c r="E38" s="396"/>
      <c r="F38" s="399"/>
      <c r="G38" s="396"/>
      <c r="H38" s="396"/>
      <c r="I38" s="396"/>
      <c r="J38" s="387"/>
      <c r="K38" s="417"/>
      <c r="L38" s="396"/>
      <c r="M38" s="396"/>
      <c r="N38" s="396"/>
      <c r="O38" s="396"/>
      <c r="P38" s="95"/>
      <c r="Q38" s="95"/>
      <c r="R38" s="95"/>
      <c r="S38" s="396">
        <f t="shared" si="3"/>
        <v>0</v>
      </c>
      <c r="T38" s="485"/>
      <c r="U38" s="406"/>
      <c r="V38" s="406"/>
      <c r="W38" s="373"/>
      <c r="X38" s="413"/>
      <c r="Y38" s="379"/>
      <c r="Z38" s="360"/>
      <c r="AA38" s="354"/>
      <c r="AB38" s="354"/>
      <c r="AC38" s="373"/>
      <c r="AD38" s="354"/>
      <c r="AE38" s="405"/>
      <c r="AF38" s="368"/>
      <c r="AG38" s="373"/>
      <c r="AH38" s="347"/>
      <c r="AI38" s="411"/>
      <c r="AJ38" s="411"/>
      <c r="AK38" s="332"/>
      <c r="AL38" s="332"/>
      <c r="AM38" s="347"/>
      <c r="AN38" s="350"/>
      <c r="AO38" s="141"/>
      <c r="AP38" s="350"/>
      <c r="AQ38" s="141"/>
      <c r="AR38" s="318"/>
      <c r="AS38" s="318"/>
      <c r="AT38" s="141"/>
      <c r="AU38" s="141"/>
      <c r="AV38" s="594"/>
      <c r="AW38" s="438"/>
    </row>
    <row r="39" spans="1:49" ht="47.1" customHeight="1" x14ac:dyDescent="0.25">
      <c r="A39" s="347"/>
      <c r="B39" s="347"/>
      <c r="C39" s="408"/>
      <c r="D39" s="396"/>
      <c r="E39" s="396"/>
      <c r="F39" s="399"/>
      <c r="G39" s="396"/>
      <c r="H39" s="396"/>
      <c r="I39" s="396"/>
      <c r="J39" s="387"/>
      <c r="K39" s="417"/>
      <c r="L39" s="396"/>
      <c r="M39" s="396"/>
      <c r="N39" s="396"/>
      <c r="O39" s="396"/>
      <c r="P39" s="95"/>
      <c r="Q39" s="95"/>
      <c r="R39" s="95"/>
      <c r="S39" s="396">
        <f t="shared" si="3"/>
        <v>0</v>
      </c>
      <c r="T39" s="485"/>
      <c r="U39" s="406"/>
      <c r="V39" s="406"/>
      <c r="W39" s="373"/>
      <c r="X39" s="413"/>
      <c r="Y39" s="379"/>
      <c r="Z39" s="360"/>
      <c r="AA39" s="108" t="s">
        <v>302</v>
      </c>
      <c r="AB39" s="108" t="s">
        <v>308</v>
      </c>
      <c r="AC39" s="373"/>
      <c r="AD39" s="354" t="s">
        <v>410</v>
      </c>
      <c r="AE39" s="404">
        <v>49734118</v>
      </c>
      <c r="AF39" s="359" t="s">
        <v>67</v>
      </c>
      <c r="AG39" s="359" t="s">
        <v>53</v>
      </c>
      <c r="AH39" s="362" t="s">
        <v>422</v>
      </c>
      <c r="AI39" s="411"/>
      <c r="AJ39" s="411"/>
      <c r="AK39" s="332"/>
      <c r="AL39" s="332"/>
      <c r="AM39" s="347"/>
      <c r="AN39" s="350"/>
      <c r="AO39" s="141"/>
      <c r="AP39" s="350"/>
      <c r="AQ39" s="141"/>
      <c r="AR39" s="318"/>
      <c r="AS39" s="318"/>
      <c r="AT39" s="288"/>
      <c r="AU39" s="288"/>
      <c r="AV39" s="594"/>
      <c r="AW39" s="438"/>
    </row>
    <row r="40" spans="1:49" ht="47.1" customHeight="1" thickBot="1" x14ac:dyDescent="0.3">
      <c r="A40" s="348"/>
      <c r="B40" s="348"/>
      <c r="C40" s="409"/>
      <c r="D40" s="397"/>
      <c r="E40" s="397"/>
      <c r="F40" s="400"/>
      <c r="G40" s="397"/>
      <c r="H40" s="397"/>
      <c r="I40" s="397"/>
      <c r="J40" s="388"/>
      <c r="K40" s="418"/>
      <c r="L40" s="397"/>
      <c r="M40" s="397"/>
      <c r="N40" s="397"/>
      <c r="O40" s="397"/>
      <c r="P40" s="118"/>
      <c r="Q40" s="118"/>
      <c r="R40" s="118"/>
      <c r="S40" s="396">
        <f t="shared" si="3"/>
        <v>0</v>
      </c>
      <c r="T40" s="485"/>
      <c r="U40" s="407"/>
      <c r="V40" s="407"/>
      <c r="W40" s="359"/>
      <c r="X40" s="415"/>
      <c r="Y40" s="380"/>
      <c r="Z40" s="361"/>
      <c r="AA40" s="120" t="s">
        <v>303</v>
      </c>
      <c r="AB40" s="120" t="s">
        <v>309</v>
      </c>
      <c r="AC40" s="374"/>
      <c r="AD40" s="355"/>
      <c r="AE40" s="371"/>
      <c r="AF40" s="361"/>
      <c r="AG40" s="361"/>
      <c r="AH40" s="385"/>
      <c r="AI40" s="340"/>
      <c r="AJ40" s="340"/>
      <c r="AK40" s="332"/>
      <c r="AL40" s="336"/>
      <c r="AM40" s="348"/>
      <c r="AN40" s="351"/>
      <c r="AO40" s="172"/>
      <c r="AP40" s="351"/>
      <c r="AQ40" s="172"/>
      <c r="AR40" s="141"/>
      <c r="AS40" s="141"/>
      <c r="AT40" s="141"/>
      <c r="AU40" s="141"/>
      <c r="AV40" s="594"/>
      <c r="AW40" s="438"/>
    </row>
    <row r="41" spans="1:49" ht="47.1" customHeight="1" thickBot="1" x14ac:dyDescent="0.3">
      <c r="A41" s="101"/>
      <c r="B41" s="456" t="s">
        <v>378</v>
      </c>
      <c r="C41" s="457"/>
      <c r="D41" s="457"/>
      <c r="E41" s="457"/>
      <c r="F41" s="457"/>
      <c r="G41" s="457"/>
      <c r="H41" s="457"/>
      <c r="I41" s="457"/>
      <c r="J41" s="457"/>
      <c r="K41" s="457"/>
      <c r="L41" s="457"/>
      <c r="M41" s="457"/>
      <c r="N41" s="457"/>
      <c r="O41" s="457"/>
      <c r="P41" s="95"/>
      <c r="Q41" s="95"/>
      <c r="R41" s="95"/>
      <c r="S41" s="96"/>
      <c r="T41" s="584">
        <f>AVERAGE(T32:T40)</f>
        <v>0.41666666666666669</v>
      </c>
      <c r="U41" s="158"/>
      <c r="V41" s="158"/>
      <c r="W41" s="115"/>
      <c r="X41" s="100"/>
      <c r="Y41" s="135"/>
      <c r="Z41" s="96"/>
      <c r="AA41" s="103"/>
      <c r="AB41" s="103"/>
      <c r="AC41" s="96"/>
      <c r="AD41" s="103"/>
      <c r="AE41" s="139"/>
      <c r="AF41" s="96"/>
      <c r="AG41" s="96"/>
      <c r="AH41" s="101"/>
      <c r="AI41" s="177">
        <f>SUM(AI32)</f>
        <v>1657803967</v>
      </c>
      <c r="AJ41" s="306">
        <f>SUM(AJ32)</f>
        <v>1657803967</v>
      </c>
      <c r="AK41" s="309">
        <f>SUM(AK32:AK39)</f>
        <v>1757803967</v>
      </c>
      <c r="AL41" s="307"/>
      <c r="AM41" s="101"/>
      <c r="AN41" s="269">
        <f>SUM(AN32)</f>
        <v>1152956000</v>
      </c>
      <c r="AO41" s="270">
        <f>+AN41/AJ41</f>
        <v>0.69547185490599084</v>
      </c>
      <c r="AP41" s="269">
        <f>SUM(AP32)</f>
        <v>226400000</v>
      </c>
      <c r="AQ41" s="270">
        <f>+AP41/AJ41</f>
        <v>0.13656620716724344</v>
      </c>
      <c r="AR41" s="291">
        <f>SUM(AR32:AR39)</f>
        <v>1200056000</v>
      </c>
      <c r="AS41" s="578">
        <f>+AR41/AK41</f>
        <v>0.68270183850370159</v>
      </c>
      <c r="AT41" s="579">
        <f>SUM(AT32:AT39)</f>
        <v>773156000</v>
      </c>
      <c r="AU41" s="575">
        <f>+AT41/AK41</f>
        <v>0.43984199291547055</v>
      </c>
      <c r="AV41" s="594"/>
      <c r="AW41" s="438"/>
    </row>
    <row r="42" spans="1:49" ht="66" customHeight="1" x14ac:dyDescent="0.25">
      <c r="A42" s="346" t="s">
        <v>340</v>
      </c>
      <c r="B42" s="346" t="s">
        <v>336</v>
      </c>
      <c r="C42" s="392" t="s">
        <v>338</v>
      </c>
      <c r="D42" s="395" t="s">
        <v>442</v>
      </c>
      <c r="E42" s="346" t="s">
        <v>346</v>
      </c>
      <c r="F42" s="398">
        <v>202400000005196</v>
      </c>
      <c r="G42" s="346" t="s">
        <v>348</v>
      </c>
      <c r="H42" s="346" t="s">
        <v>351</v>
      </c>
      <c r="I42" s="346" t="s">
        <v>256</v>
      </c>
      <c r="J42" s="386">
        <v>1</v>
      </c>
      <c r="K42" s="346" t="s">
        <v>364</v>
      </c>
      <c r="L42" s="389"/>
      <c r="M42" s="346" t="s">
        <v>279</v>
      </c>
      <c r="N42" s="346">
        <v>743</v>
      </c>
      <c r="O42" s="346">
        <v>0</v>
      </c>
      <c r="P42" s="346">
        <v>600</v>
      </c>
      <c r="Q42" s="128"/>
      <c r="R42" s="128"/>
      <c r="S42" s="367">
        <f>SUM(O42:P46)</f>
        <v>600</v>
      </c>
      <c r="T42" s="585">
        <f>+S42/N42</f>
        <v>0.80753701211305517</v>
      </c>
      <c r="U42" s="383">
        <v>46047</v>
      </c>
      <c r="V42" s="383">
        <v>46234</v>
      </c>
      <c r="W42" s="368">
        <f>+_xlfn.DAYS(V42,U42)</f>
        <v>187</v>
      </c>
      <c r="X42" s="375">
        <f>743*4.5</f>
        <v>3343.5</v>
      </c>
      <c r="Y42" s="378" t="s">
        <v>434</v>
      </c>
      <c r="Z42" s="365" t="s">
        <v>454</v>
      </c>
      <c r="AA42" s="185" t="s">
        <v>280</v>
      </c>
      <c r="AB42" s="185" t="s">
        <v>285</v>
      </c>
      <c r="AC42" s="381" t="s">
        <v>277</v>
      </c>
      <c r="AD42" s="382" t="s">
        <v>380</v>
      </c>
      <c r="AE42" s="403">
        <v>840958739</v>
      </c>
      <c r="AF42" s="367" t="s">
        <v>56</v>
      </c>
      <c r="AG42" s="367" t="s">
        <v>53</v>
      </c>
      <c r="AH42" s="365" t="s">
        <v>423</v>
      </c>
      <c r="AI42" s="370">
        <v>904256709</v>
      </c>
      <c r="AJ42" s="370">
        <v>904256709</v>
      </c>
      <c r="AK42" s="319">
        <v>904256709</v>
      </c>
      <c r="AL42" s="321" t="s">
        <v>470</v>
      </c>
      <c r="AM42" s="346" t="s">
        <v>471</v>
      </c>
      <c r="AN42" s="401">
        <v>0</v>
      </c>
      <c r="AO42" s="134"/>
      <c r="AP42" s="401">
        <v>0</v>
      </c>
      <c r="AQ42" s="134"/>
      <c r="AR42" s="312">
        <v>860551598.09000003</v>
      </c>
      <c r="AS42" s="134"/>
      <c r="AT42" s="316"/>
      <c r="AU42" s="134"/>
      <c r="AV42" s="594"/>
      <c r="AW42" s="438"/>
    </row>
    <row r="43" spans="1:49" ht="105.95" customHeight="1" x14ac:dyDescent="0.25">
      <c r="A43" s="347"/>
      <c r="B43" s="347"/>
      <c r="C43" s="393"/>
      <c r="D43" s="396"/>
      <c r="E43" s="347"/>
      <c r="F43" s="399"/>
      <c r="G43" s="347"/>
      <c r="H43" s="347"/>
      <c r="I43" s="347"/>
      <c r="J43" s="387"/>
      <c r="K43" s="347"/>
      <c r="L43" s="390"/>
      <c r="M43" s="347"/>
      <c r="N43" s="347"/>
      <c r="O43" s="347"/>
      <c r="P43" s="347"/>
      <c r="Q43" s="101"/>
      <c r="R43" s="101"/>
      <c r="S43" s="360"/>
      <c r="T43" s="586"/>
      <c r="U43" s="384"/>
      <c r="V43" s="384"/>
      <c r="W43" s="373"/>
      <c r="X43" s="376"/>
      <c r="Y43" s="379"/>
      <c r="Z43" s="360"/>
      <c r="AA43" s="108" t="s">
        <v>281</v>
      </c>
      <c r="AB43" s="108" t="s">
        <v>286</v>
      </c>
      <c r="AC43" s="352"/>
      <c r="AD43" s="354"/>
      <c r="AE43" s="368"/>
      <c r="AF43" s="368"/>
      <c r="AG43" s="368"/>
      <c r="AH43" s="368"/>
      <c r="AI43" s="370"/>
      <c r="AJ43" s="370"/>
      <c r="AK43" s="320"/>
      <c r="AL43" s="322"/>
      <c r="AM43" s="347"/>
      <c r="AN43" s="350"/>
      <c r="AO43" s="141"/>
      <c r="AP43" s="350"/>
      <c r="AQ43" s="141"/>
      <c r="AR43" s="313"/>
      <c r="AS43" s="141"/>
      <c r="AT43" s="314"/>
      <c r="AU43" s="141"/>
      <c r="AV43" s="594"/>
      <c r="AW43" s="438"/>
    </row>
    <row r="44" spans="1:49" ht="60" customHeight="1" x14ac:dyDescent="0.25">
      <c r="A44" s="347"/>
      <c r="B44" s="347"/>
      <c r="C44" s="393"/>
      <c r="D44" s="396"/>
      <c r="E44" s="347"/>
      <c r="F44" s="399"/>
      <c r="G44" s="347"/>
      <c r="H44" s="347"/>
      <c r="I44" s="347"/>
      <c r="J44" s="387"/>
      <c r="K44" s="347"/>
      <c r="L44" s="390"/>
      <c r="M44" s="347"/>
      <c r="N44" s="347"/>
      <c r="O44" s="347"/>
      <c r="P44" s="347"/>
      <c r="Q44" s="101"/>
      <c r="R44" s="101"/>
      <c r="S44" s="360"/>
      <c r="T44" s="586"/>
      <c r="U44" s="384"/>
      <c r="V44" s="384"/>
      <c r="W44" s="373"/>
      <c r="X44" s="376"/>
      <c r="Y44" s="379"/>
      <c r="Z44" s="360"/>
      <c r="AA44" s="108" t="s">
        <v>282</v>
      </c>
      <c r="AB44" s="108" t="s">
        <v>287</v>
      </c>
      <c r="AC44" s="352" t="s">
        <v>277</v>
      </c>
      <c r="AD44" s="354" t="s">
        <v>381</v>
      </c>
      <c r="AE44" s="402">
        <v>63297970</v>
      </c>
      <c r="AF44" s="359" t="s">
        <v>60</v>
      </c>
      <c r="AG44" s="360" t="s">
        <v>53</v>
      </c>
      <c r="AH44" s="362" t="s">
        <v>423</v>
      </c>
      <c r="AI44" s="370"/>
      <c r="AJ44" s="370"/>
      <c r="AK44" s="323">
        <v>1778722028</v>
      </c>
      <c r="AL44" s="325" t="s">
        <v>532</v>
      </c>
      <c r="AM44" s="347"/>
      <c r="AN44" s="350"/>
      <c r="AO44" s="141"/>
      <c r="AP44" s="350"/>
      <c r="AQ44" s="141"/>
      <c r="AR44" s="317"/>
      <c r="AS44" s="141"/>
      <c r="AT44" s="315"/>
      <c r="AU44" s="141"/>
      <c r="AV44" s="594"/>
      <c r="AW44" s="438"/>
    </row>
    <row r="45" spans="1:49" ht="48.95" customHeight="1" x14ac:dyDescent="0.25">
      <c r="A45" s="347"/>
      <c r="B45" s="347"/>
      <c r="C45" s="393"/>
      <c r="D45" s="396"/>
      <c r="E45" s="347"/>
      <c r="F45" s="399"/>
      <c r="G45" s="347"/>
      <c r="H45" s="347"/>
      <c r="I45" s="347"/>
      <c r="J45" s="387"/>
      <c r="K45" s="347"/>
      <c r="L45" s="390"/>
      <c r="M45" s="347"/>
      <c r="N45" s="347"/>
      <c r="O45" s="347"/>
      <c r="P45" s="347"/>
      <c r="Q45" s="101"/>
      <c r="R45" s="101"/>
      <c r="S45" s="360"/>
      <c r="T45" s="586"/>
      <c r="U45" s="384"/>
      <c r="V45" s="384"/>
      <c r="W45" s="373"/>
      <c r="X45" s="376"/>
      <c r="Y45" s="379"/>
      <c r="Z45" s="360"/>
      <c r="AA45" s="108" t="s">
        <v>283</v>
      </c>
      <c r="AB45" s="108" t="s">
        <v>288</v>
      </c>
      <c r="AC45" s="352"/>
      <c r="AD45" s="354"/>
      <c r="AE45" s="360"/>
      <c r="AF45" s="360"/>
      <c r="AG45" s="360"/>
      <c r="AH45" s="360"/>
      <c r="AI45" s="370"/>
      <c r="AJ45" s="370"/>
      <c r="AK45" s="323"/>
      <c r="AL45" s="326"/>
      <c r="AM45" s="347"/>
      <c r="AN45" s="350"/>
      <c r="AO45" s="141"/>
      <c r="AP45" s="350"/>
      <c r="AQ45" s="141"/>
      <c r="AR45" s="318"/>
      <c r="AS45" s="141"/>
      <c r="AT45" s="316"/>
      <c r="AU45" s="141"/>
      <c r="AV45" s="594"/>
      <c r="AW45" s="438"/>
    </row>
    <row r="46" spans="1:49" ht="48.95" customHeight="1" thickBot="1" x14ac:dyDescent="0.3">
      <c r="A46" s="348"/>
      <c r="B46" s="348"/>
      <c r="C46" s="394"/>
      <c r="D46" s="397"/>
      <c r="E46" s="348"/>
      <c r="F46" s="400"/>
      <c r="G46" s="348"/>
      <c r="H46" s="348"/>
      <c r="I46" s="348"/>
      <c r="J46" s="388"/>
      <c r="K46" s="348"/>
      <c r="L46" s="391"/>
      <c r="M46" s="348"/>
      <c r="N46" s="348"/>
      <c r="O46" s="348"/>
      <c r="P46" s="348"/>
      <c r="Q46" s="122"/>
      <c r="R46" s="122"/>
      <c r="S46" s="361"/>
      <c r="T46" s="586"/>
      <c r="U46" s="384"/>
      <c r="V46" s="384"/>
      <c r="W46" s="374"/>
      <c r="X46" s="377"/>
      <c r="Y46" s="380"/>
      <c r="Z46" s="361"/>
      <c r="AA46" s="120" t="s">
        <v>284</v>
      </c>
      <c r="AB46" s="120" t="s">
        <v>289</v>
      </c>
      <c r="AC46" s="353"/>
      <c r="AD46" s="355"/>
      <c r="AE46" s="361"/>
      <c r="AF46" s="361"/>
      <c r="AG46" s="361"/>
      <c r="AH46" s="361"/>
      <c r="AI46" s="371"/>
      <c r="AJ46" s="371"/>
      <c r="AK46" s="324"/>
      <c r="AL46" s="327"/>
      <c r="AM46" s="348"/>
      <c r="AN46" s="351"/>
      <c r="AO46" s="172"/>
      <c r="AP46" s="351"/>
      <c r="AQ46" s="172"/>
      <c r="AR46" s="318"/>
      <c r="AS46" s="288"/>
      <c r="AT46" s="316"/>
      <c r="AU46" s="288"/>
      <c r="AV46" s="594"/>
      <c r="AW46" s="438"/>
    </row>
    <row r="47" spans="1:49" ht="48.95" customHeight="1" thickBot="1" x14ac:dyDescent="0.3">
      <c r="A47" s="101"/>
      <c r="B47" s="456" t="s">
        <v>379</v>
      </c>
      <c r="C47" s="457"/>
      <c r="D47" s="457"/>
      <c r="E47" s="457"/>
      <c r="F47" s="457"/>
      <c r="G47" s="457"/>
      <c r="H47" s="457"/>
      <c r="I47" s="457"/>
      <c r="J47" s="457"/>
      <c r="K47" s="457"/>
      <c r="L47" s="457"/>
      <c r="M47" s="457"/>
      <c r="N47" s="457"/>
      <c r="O47" s="457"/>
      <c r="P47" s="101"/>
      <c r="Q47" s="101"/>
      <c r="R47" s="101"/>
      <c r="S47" s="96"/>
      <c r="T47" s="587">
        <f>AVERAGE(T42:T46)</f>
        <v>0.80753701211305517</v>
      </c>
      <c r="U47" s="31"/>
      <c r="V47" s="31"/>
      <c r="W47" s="96"/>
      <c r="X47" s="100"/>
      <c r="Y47" s="135"/>
      <c r="Z47" s="96"/>
      <c r="AA47" s="103"/>
      <c r="AB47" s="103"/>
      <c r="AC47" s="135"/>
      <c r="AD47" s="103"/>
      <c r="AE47" s="96"/>
      <c r="AF47" s="96"/>
      <c r="AG47" s="96"/>
      <c r="AH47" s="96"/>
      <c r="AI47" s="139">
        <f>SUM(AI42)</f>
        <v>904256709</v>
      </c>
      <c r="AJ47" s="239">
        <f>SUM(AJ42)</f>
        <v>904256709</v>
      </c>
      <c r="AK47" s="308">
        <f>SUM(AK42:AK46)</f>
        <v>2682978737</v>
      </c>
      <c r="AL47" s="101"/>
      <c r="AM47" s="101"/>
      <c r="AN47" s="140">
        <f>SUM(AN42)</f>
        <v>0</v>
      </c>
      <c r="AO47" s="184">
        <v>0</v>
      </c>
      <c r="AP47" s="140">
        <f>SUM(AP42)</f>
        <v>0</v>
      </c>
      <c r="AQ47" s="271">
        <v>0</v>
      </c>
      <c r="AR47" s="141">
        <f>SUM(AR42)</f>
        <v>860551598.09000003</v>
      </c>
      <c r="AS47" s="280">
        <f>+AR47/AK47</f>
        <v>0.32074484460962766</v>
      </c>
      <c r="AT47" s="141">
        <f>SUM(AT42)</f>
        <v>0</v>
      </c>
      <c r="AU47" s="280">
        <f>+AT47/AK47</f>
        <v>0</v>
      </c>
      <c r="AV47" s="594"/>
      <c r="AW47" s="438"/>
    </row>
    <row r="48" spans="1:49" ht="66.95" customHeight="1" x14ac:dyDescent="0.25">
      <c r="A48" s="346" t="s">
        <v>341</v>
      </c>
      <c r="B48" s="346" t="s">
        <v>337</v>
      </c>
      <c r="C48" s="392" t="s">
        <v>339</v>
      </c>
      <c r="D48" s="395" t="s">
        <v>443</v>
      </c>
      <c r="E48" s="346" t="s">
        <v>347</v>
      </c>
      <c r="F48" s="398">
        <v>202400000005332</v>
      </c>
      <c r="G48" s="346" t="s">
        <v>349</v>
      </c>
      <c r="H48" s="346" t="s">
        <v>350</v>
      </c>
      <c r="I48" s="346" t="s">
        <v>256</v>
      </c>
      <c r="J48" s="386">
        <v>1</v>
      </c>
      <c r="K48" s="346" t="s">
        <v>364</v>
      </c>
      <c r="L48" s="389"/>
      <c r="M48" s="346" t="s">
        <v>279</v>
      </c>
      <c r="N48" s="346">
        <v>182</v>
      </c>
      <c r="O48" s="346">
        <v>0</v>
      </c>
      <c r="P48" s="346">
        <v>0</v>
      </c>
      <c r="Q48" s="128"/>
      <c r="R48" s="128"/>
      <c r="S48" s="367">
        <f>SUM(O48:O52)</f>
        <v>0</v>
      </c>
      <c r="T48" s="461">
        <v>0</v>
      </c>
      <c r="U48" s="383">
        <v>46047</v>
      </c>
      <c r="V48" s="383">
        <v>46234</v>
      </c>
      <c r="W48" s="372">
        <f>+_xlfn.DAYS(V48,U48)</f>
        <v>187</v>
      </c>
      <c r="X48" s="375">
        <f>182*4.5</f>
        <v>819</v>
      </c>
      <c r="Y48" s="378" t="s">
        <v>434</v>
      </c>
      <c r="Z48" s="365" t="s">
        <v>454</v>
      </c>
      <c r="AA48" s="174" t="s">
        <v>280</v>
      </c>
      <c r="AB48" s="185" t="s">
        <v>285</v>
      </c>
      <c r="AC48" s="381" t="s">
        <v>277</v>
      </c>
      <c r="AD48" s="382" t="s">
        <v>382</v>
      </c>
      <c r="AE48" s="363">
        <v>840958739</v>
      </c>
      <c r="AF48" s="365" t="s">
        <v>56</v>
      </c>
      <c r="AG48" s="367" t="s">
        <v>53</v>
      </c>
      <c r="AH48" s="365" t="s">
        <v>435</v>
      </c>
      <c r="AI48" s="369">
        <v>904256709</v>
      </c>
      <c r="AJ48" s="369">
        <v>904256709</v>
      </c>
      <c r="AK48" s="319">
        <v>904256709</v>
      </c>
      <c r="AL48" s="321" t="s">
        <v>470</v>
      </c>
      <c r="AM48" s="346" t="s">
        <v>472</v>
      </c>
      <c r="AN48" s="349">
        <v>0</v>
      </c>
      <c r="AO48" s="133"/>
      <c r="AP48" s="349">
        <v>0</v>
      </c>
      <c r="AQ48" s="134"/>
      <c r="AR48" s="134"/>
      <c r="AS48" s="134"/>
      <c r="AT48" s="134"/>
      <c r="AU48" s="134"/>
      <c r="AV48" s="594"/>
      <c r="AW48" s="438"/>
    </row>
    <row r="49" spans="1:49" ht="102" customHeight="1" x14ac:dyDescent="0.25">
      <c r="A49" s="347"/>
      <c r="B49" s="347"/>
      <c r="C49" s="393"/>
      <c r="D49" s="396"/>
      <c r="E49" s="347"/>
      <c r="F49" s="399"/>
      <c r="G49" s="347"/>
      <c r="H49" s="347"/>
      <c r="I49" s="347"/>
      <c r="J49" s="387"/>
      <c r="K49" s="347"/>
      <c r="L49" s="390"/>
      <c r="M49" s="347"/>
      <c r="N49" s="347"/>
      <c r="O49" s="347"/>
      <c r="P49" s="347"/>
      <c r="Q49" s="101"/>
      <c r="R49" s="101"/>
      <c r="S49" s="360"/>
      <c r="T49" s="462"/>
      <c r="U49" s="384"/>
      <c r="V49" s="384"/>
      <c r="W49" s="373"/>
      <c r="X49" s="376"/>
      <c r="Y49" s="379"/>
      <c r="Z49" s="360"/>
      <c r="AA49" s="137" t="s">
        <v>281</v>
      </c>
      <c r="AB49" s="108" t="s">
        <v>286</v>
      </c>
      <c r="AC49" s="352"/>
      <c r="AD49" s="354"/>
      <c r="AE49" s="364"/>
      <c r="AF49" s="366"/>
      <c r="AG49" s="368"/>
      <c r="AH49" s="368"/>
      <c r="AI49" s="370"/>
      <c r="AJ49" s="370"/>
      <c r="AK49" s="320"/>
      <c r="AL49" s="322"/>
      <c r="AM49" s="347"/>
      <c r="AN49" s="350"/>
      <c r="AO49" s="141"/>
      <c r="AP49" s="350"/>
      <c r="AQ49" s="141"/>
      <c r="AR49" s="141"/>
      <c r="AS49" s="141"/>
      <c r="AT49" s="141"/>
      <c r="AU49" s="141"/>
      <c r="AV49" s="594"/>
      <c r="AW49" s="438"/>
    </row>
    <row r="50" spans="1:49" ht="51" customHeight="1" x14ac:dyDescent="0.25">
      <c r="A50" s="347"/>
      <c r="B50" s="347"/>
      <c r="C50" s="393"/>
      <c r="D50" s="396"/>
      <c r="E50" s="347"/>
      <c r="F50" s="399"/>
      <c r="G50" s="347"/>
      <c r="H50" s="347"/>
      <c r="I50" s="347"/>
      <c r="J50" s="387"/>
      <c r="K50" s="347"/>
      <c r="L50" s="390"/>
      <c r="M50" s="347"/>
      <c r="N50" s="347"/>
      <c r="O50" s="347"/>
      <c r="P50" s="347"/>
      <c r="Q50" s="101"/>
      <c r="R50" s="101"/>
      <c r="S50" s="360"/>
      <c r="T50" s="462"/>
      <c r="U50" s="384"/>
      <c r="V50" s="384"/>
      <c r="W50" s="373"/>
      <c r="X50" s="376"/>
      <c r="Y50" s="379"/>
      <c r="Z50" s="360"/>
      <c r="AA50" s="108" t="s">
        <v>282</v>
      </c>
      <c r="AB50" s="108" t="s">
        <v>287</v>
      </c>
      <c r="AC50" s="352" t="s">
        <v>277</v>
      </c>
      <c r="AD50" s="354" t="s">
        <v>383</v>
      </c>
      <c r="AE50" s="356">
        <v>63297970</v>
      </c>
      <c r="AF50" s="359" t="s">
        <v>60</v>
      </c>
      <c r="AG50" s="359" t="s">
        <v>53</v>
      </c>
      <c r="AH50" s="362" t="s">
        <v>435</v>
      </c>
      <c r="AI50" s="370"/>
      <c r="AJ50" s="370"/>
      <c r="AK50" s="323">
        <v>2400631618</v>
      </c>
      <c r="AL50" s="325" t="s">
        <v>532</v>
      </c>
      <c r="AM50" s="347"/>
      <c r="AN50" s="350"/>
      <c r="AO50" s="141"/>
      <c r="AP50" s="350"/>
      <c r="AQ50" s="141"/>
      <c r="AR50" s="141"/>
      <c r="AS50" s="141"/>
      <c r="AT50" s="141"/>
      <c r="AU50" s="141"/>
      <c r="AV50" s="594"/>
      <c r="AW50" s="438"/>
    </row>
    <row r="51" spans="1:49" ht="51" customHeight="1" x14ac:dyDescent="0.25">
      <c r="A51" s="347"/>
      <c r="B51" s="347"/>
      <c r="C51" s="393"/>
      <c r="D51" s="396"/>
      <c r="E51" s="347"/>
      <c r="F51" s="399"/>
      <c r="G51" s="347"/>
      <c r="H51" s="347"/>
      <c r="I51" s="347"/>
      <c r="J51" s="387"/>
      <c r="K51" s="347"/>
      <c r="L51" s="390"/>
      <c r="M51" s="347"/>
      <c r="N51" s="347"/>
      <c r="O51" s="347"/>
      <c r="P51" s="347"/>
      <c r="Q51" s="101"/>
      <c r="R51" s="101"/>
      <c r="S51" s="360"/>
      <c r="T51" s="462"/>
      <c r="U51" s="384"/>
      <c r="V51" s="384"/>
      <c r="W51" s="373"/>
      <c r="X51" s="376"/>
      <c r="Y51" s="379"/>
      <c r="Z51" s="360"/>
      <c r="AA51" s="108" t="s">
        <v>283</v>
      </c>
      <c r="AB51" s="108" t="s">
        <v>288</v>
      </c>
      <c r="AC51" s="352"/>
      <c r="AD51" s="354"/>
      <c r="AE51" s="357"/>
      <c r="AF51" s="360"/>
      <c r="AG51" s="360"/>
      <c r="AH51" s="360"/>
      <c r="AI51" s="370"/>
      <c r="AJ51" s="370"/>
      <c r="AK51" s="323"/>
      <c r="AL51" s="326"/>
      <c r="AM51" s="347"/>
      <c r="AN51" s="350"/>
      <c r="AO51" s="141"/>
      <c r="AP51" s="350"/>
      <c r="AQ51" s="141"/>
      <c r="AR51" s="141"/>
      <c r="AS51" s="141"/>
      <c r="AT51" s="141"/>
      <c r="AU51" s="141"/>
      <c r="AV51" s="594"/>
      <c r="AW51" s="438"/>
    </row>
    <row r="52" spans="1:49" ht="66" customHeight="1" thickBot="1" x14ac:dyDescent="0.3">
      <c r="A52" s="348"/>
      <c r="B52" s="348"/>
      <c r="C52" s="394"/>
      <c r="D52" s="397"/>
      <c r="E52" s="348"/>
      <c r="F52" s="400"/>
      <c r="G52" s="348"/>
      <c r="H52" s="348"/>
      <c r="I52" s="348"/>
      <c r="J52" s="388"/>
      <c r="K52" s="348"/>
      <c r="L52" s="391"/>
      <c r="M52" s="348"/>
      <c r="N52" s="348"/>
      <c r="O52" s="348"/>
      <c r="P52" s="348"/>
      <c r="Q52" s="122"/>
      <c r="R52" s="122"/>
      <c r="S52" s="361"/>
      <c r="T52" s="462"/>
      <c r="U52" s="385"/>
      <c r="V52" s="385"/>
      <c r="W52" s="374"/>
      <c r="X52" s="377"/>
      <c r="Y52" s="380"/>
      <c r="Z52" s="361"/>
      <c r="AA52" s="120" t="s">
        <v>284</v>
      </c>
      <c r="AB52" s="120" t="s">
        <v>289</v>
      </c>
      <c r="AC52" s="353"/>
      <c r="AD52" s="355"/>
      <c r="AE52" s="358"/>
      <c r="AF52" s="361"/>
      <c r="AG52" s="361"/>
      <c r="AH52" s="360"/>
      <c r="AI52" s="371"/>
      <c r="AJ52" s="371"/>
      <c r="AK52" s="324"/>
      <c r="AL52" s="327"/>
      <c r="AM52" s="348"/>
      <c r="AN52" s="351"/>
      <c r="AO52" s="172"/>
      <c r="AP52" s="351"/>
      <c r="AQ52" s="172"/>
      <c r="AR52" s="172"/>
      <c r="AS52" s="172"/>
      <c r="AT52" s="172"/>
      <c r="AU52" s="172"/>
      <c r="AV52" s="595"/>
      <c r="AW52" s="439"/>
    </row>
    <row r="53" spans="1:49" s="186" customFormat="1" ht="69.75" customHeight="1" thickBot="1" x14ac:dyDescent="0.3">
      <c r="B53" s="458" t="s">
        <v>384</v>
      </c>
      <c r="C53" s="459"/>
      <c r="D53" s="459"/>
      <c r="E53" s="459"/>
      <c r="F53" s="459"/>
      <c r="G53" s="459"/>
      <c r="H53" s="459"/>
      <c r="I53" s="459"/>
      <c r="J53" s="459"/>
      <c r="K53" s="459"/>
      <c r="L53" s="459"/>
      <c r="M53" s="459"/>
      <c r="N53" s="459"/>
      <c r="O53" s="459"/>
      <c r="P53" s="187"/>
      <c r="Q53" s="187"/>
      <c r="T53" s="588">
        <f>AVERAGE(T48)</f>
        <v>0</v>
      </c>
      <c r="AH53" s="208"/>
      <c r="AI53" s="590">
        <f>SUM(AI48)</f>
        <v>904256709</v>
      </c>
      <c r="AJ53" s="590">
        <f>SUM(AJ48)</f>
        <v>904256709</v>
      </c>
      <c r="AK53" s="591">
        <f>SUM(AK48:AK52)</f>
        <v>3304888327</v>
      </c>
      <c r="AL53" s="277"/>
      <c r="AM53" s="277"/>
      <c r="AN53" s="273">
        <f>SUM(AN48)</f>
        <v>0</v>
      </c>
      <c r="AO53" s="274">
        <v>0</v>
      </c>
      <c r="AP53" s="273">
        <f>SUM(AP48)</f>
        <v>0</v>
      </c>
      <c r="AQ53" s="275">
        <v>0</v>
      </c>
      <c r="AR53" s="275"/>
      <c r="AS53" s="275"/>
      <c r="AT53" s="275"/>
      <c r="AU53" s="580"/>
      <c r="AV53" s="580"/>
      <c r="AW53" s="272"/>
    </row>
    <row r="54" spans="1:49" customFormat="1" ht="38.25" thickBot="1" x14ac:dyDescent="0.3">
      <c r="B54" s="460" t="s">
        <v>529</v>
      </c>
      <c r="C54" s="460"/>
      <c r="D54" s="460"/>
      <c r="E54" s="460"/>
      <c r="F54" s="460"/>
      <c r="G54" s="460"/>
      <c r="H54" s="460"/>
      <c r="I54" s="460"/>
      <c r="J54" s="460"/>
      <c r="K54" s="460"/>
      <c r="L54" s="460"/>
      <c r="M54" s="460"/>
      <c r="N54" s="460"/>
      <c r="O54" s="460"/>
      <c r="P54" s="460"/>
      <c r="Q54" s="460"/>
      <c r="R54" s="34"/>
      <c r="S54" s="34"/>
      <c r="T54" s="217">
        <f>AVERAGE(T18,T24,T31,T41,T47,T53)</f>
        <v>0.48620459669088972</v>
      </c>
      <c r="AH54" s="589" t="s">
        <v>549</v>
      </c>
      <c r="AI54" s="592">
        <f>+AI53+AI47+AI41+AI31+AI24+AI18</f>
        <v>15070945156</v>
      </c>
      <c r="AJ54" s="592">
        <f>+AJ53+AJ47+AJ41+AJ31+AJ24+AJ18</f>
        <v>15070945156</v>
      </c>
      <c r="AK54" s="592">
        <f>+AK53+AK47+AK41+AK31+AK24+AK18</f>
        <v>107748179066.04001</v>
      </c>
      <c r="AL54" s="276"/>
      <c r="AM54" s="276"/>
      <c r="AN54" s="192">
        <f>+AN53+AN47+AN41+AN31+AN24+AN18</f>
        <v>4038923190</v>
      </c>
      <c r="AO54" s="237">
        <f>+AN54/AJ54</f>
        <v>0.2679940208256969</v>
      </c>
      <c r="AP54" s="192">
        <f>+AP53+AP47+AP41+AP31+AP24+AP18</f>
        <v>1180847000</v>
      </c>
      <c r="AQ54" s="237">
        <f>+AP54/AJ54</f>
        <v>7.8352551069425444E-2</v>
      </c>
      <c r="AR54" s="192">
        <f>+AR53+AR47+AR41+AR31+AR24+AR18</f>
        <v>11793710076.75</v>
      </c>
      <c r="AS54" s="237">
        <f>+AR54/AK54</f>
        <v>0.10945623563180135</v>
      </c>
      <c r="AT54" s="192">
        <f>+AT53+AT47+AT41+AT31+AT24+AT18</f>
        <v>5265455816.5</v>
      </c>
      <c r="AU54" s="581">
        <f>+AT54/AK54</f>
        <v>4.8868165217648328E-2</v>
      </c>
      <c r="AV54" s="581"/>
      <c r="AW54" s="34"/>
    </row>
    <row r="55" spans="1:49" customFormat="1" x14ac:dyDescent="0.25"/>
    <row r="56" spans="1:49" customFormat="1" x14ac:dyDescent="0.25">
      <c r="AK56" s="311"/>
    </row>
    <row r="57" spans="1:49" customFormat="1" x14ac:dyDescent="0.25">
      <c r="AJ57" s="238"/>
      <c r="AK57" s="238"/>
    </row>
    <row r="58" spans="1:49" customFormat="1" x14ac:dyDescent="0.25"/>
    <row r="59" spans="1:49" customFormat="1" x14ac:dyDescent="0.25"/>
    <row r="60" spans="1:49" customFormat="1" x14ac:dyDescent="0.25"/>
    <row r="61" spans="1:49" customFormat="1" x14ac:dyDescent="0.25">
      <c r="T61" s="189"/>
    </row>
    <row r="62" spans="1:49" customFormat="1" x14ac:dyDescent="0.25"/>
    <row r="63" spans="1:49" customFormat="1" x14ac:dyDescent="0.25"/>
    <row r="64" spans="1:49"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sheetData>
  <mergeCells count="303">
    <mergeCell ref="AJ19:AJ21"/>
    <mergeCell ref="AJ22:AJ23"/>
    <mergeCell ref="AJ25:AJ30"/>
    <mergeCell ref="B31:O31"/>
    <mergeCell ref="B41:O41"/>
    <mergeCell ref="T37:T40"/>
    <mergeCell ref="H19:H23"/>
    <mergeCell ref="K22:K23"/>
    <mergeCell ref="L22:L23"/>
    <mergeCell ref="M22:M23"/>
    <mergeCell ref="N22:N23"/>
    <mergeCell ref="O22:O23"/>
    <mergeCell ref="X19:X23"/>
    <mergeCell ref="Y19:Y23"/>
    <mergeCell ref="S22:S23"/>
    <mergeCell ref="U22:U23"/>
    <mergeCell ref="V22:V23"/>
    <mergeCell ref="W22:W23"/>
    <mergeCell ref="I25:I30"/>
    <mergeCell ref="J25:J30"/>
    <mergeCell ref="X25:X30"/>
    <mergeCell ref="B47:O47"/>
    <mergeCell ref="T42:T46"/>
    <mergeCell ref="B53:O53"/>
    <mergeCell ref="B54:Q54"/>
    <mergeCell ref="T48:T52"/>
    <mergeCell ref="A1:B4"/>
    <mergeCell ref="C1:AP1"/>
    <mergeCell ref="C2:AP2"/>
    <mergeCell ref="C3:AP3"/>
    <mergeCell ref="C4:AP4"/>
    <mergeCell ref="A5:B5"/>
    <mergeCell ref="C5:AW5"/>
    <mergeCell ref="B24:O24"/>
    <mergeCell ref="T22:T23"/>
    <mergeCell ref="A6:AB7"/>
    <mergeCell ref="AC6:AH7"/>
    <mergeCell ref="AI6:AW7"/>
    <mergeCell ref="A9:A17"/>
    <mergeCell ref="B9:B17"/>
    <mergeCell ref="C9:C17"/>
    <mergeCell ref="D9:D17"/>
    <mergeCell ref="E9:E17"/>
    <mergeCell ref="F9:F17"/>
    <mergeCell ref="G9:G17"/>
    <mergeCell ref="S9:S10"/>
    <mergeCell ref="U9:U10"/>
    <mergeCell ref="V9:V10"/>
    <mergeCell ref="W9:W10"/>
    <mergeCell ref="H9:H17"/>
    <mergeCell ref="I9:I17"/>
    <mergeCell ref="J9:J17"/>
    <mergeCell ref="K9:K10"/>
    <mergeCell ref="L9:L10"/>
    <mergeCell ref="M9:M10"/>
    <mergeCell ref="K11:K12"/>
    <mergeCell ref="L11:L12"/>
    <mergeCell ref="M11:M12"/>
    <mergeCell ref="N11:N12"/>
    <mergeCell ref="O11:O12"/>
    <mergeCell ref="S11:S12"/>
    <mergeCell ref="N9:N10"/>
    <mergeCell ref="O9:O10"/>
    <mergeCell ref="P9:P10"/>
    <mergeCell ref="P11:P12"/>
    <mergeCell ref="X9:X17"/>
    <mergeCell ref="Y9:Y17"/>
    <mergeCell ref="Z9:Z17"/>
    <mergeCell ref="AC9:AC11"/>
    <mergeCell ref="AD9:AD11"/>
    <mergeCell ref="AE9:AE11"/>
    <mergeCell ref="AD12:AD13"/>
    <mergeCell ref="AE12:AE13"/>
    <mergeCell ref="AA16:AA17"/>
    <mergeCell ref="AB16:AB17"/>
    <mergeCell ref="AA11:AA12"/>
    <mergeCell ref="AB11:AB12"/>
    <mergeCell ref="AC12:AC13"/>
    <mergeCell ref="AA13:AA14"/>
    <mergeCell ref="AB13:AB14"/>
    <mergeCell ref="AW9:AW52"/>
    <mergeCell ref="AI9:AI17"/>
    <mergeCell ref="AJ9:AJ17"/>
    <mergeCell ref="U13:U14"/>
    <mergeCell ref="V13:V14"/>
    <mergeCell ref="W13:W14"/>
    <mergeCell ref="U11:U12"/>
    <mergeCell ref="V11:V12"/>
    <mergeCell ref="W11:W12"/>
    <mergeCell ref="AC16:AC17"/>
    <mergeCell ref="AD16:AD17"/>
    <mergeCell ref="AM19:AM23"/>
    <mergeCell ref="AN19:AN23"/>
    <mergeCell ref="AP19:AP23"/>
    <mergeCell ref="AM25:AM30"/>
    <mergeCell ref="Z19:Z23"/>
    <mergeCell ref="AI19:AI21"/>
    <mergeCell ref="AF9:AF11"/>
    <mergeCell ref="AG9:AG11"/>
    <mergeCell ref="AH9:AH11"/>
    <mergeCell ref="AF12:AF13"/>
    <mergeCell ref="AG12:AG13"/>
    <mergeCell ref="AH12:AH13"/>
    <mergeCell ref="AI22:AI23"/>
    <mergeCell ref="A25:A30"/>
    <mergeCell ref="B25:B30"/>
    <mergeCell ref="C25:C30"/>
    <mergeCell ref="D25:D30"/>
    <mergeCell ref="E25:E30"/>
    <mergeCell ref="F25:F30"/>
    <mergeCell ref="G25:G30"/>
    <mergeCell ref="H25:H30"/>
    <mergeCell ref="I19:I23"/>
    <mergeCell ref="J19:J23"/>
    <mergeCell ref="A19:A23"/>
    <mergeCell ref="B19:B23"/>
    <mergeCell ref="C19:C23"/>
    <mergeCell ref="D19:D23"/>
    <mergeCell ref="E19:E23"/>
    <mergeCell ref="F19:F23"/>
    <mergeCell ref="G19:G23"/>
    <mergeCell ref="P22:P23"/>
    <mergeCell ref="A32:A40"/>
    <mergeCell ref="B32:B40"/>
    <mergeCell ref="C32:C35"/>
    <mergeCell ref="D32:D35"/>
    <mergeCell ref="E32:E40"/>
    <mergeCell ref="F32:F40"/>
    <mergeCell ref="W37:W40"/>
    <mergeCell ref="AN25:AN30"/>
    <mergeCell ref="AP25:AP30"/>
    <mergeCell ref="AA27:AA28"/>
    <mergeCell ref="AB27:AB28"/>
    <mergeCell ref="AC27:AC28"/>
    <mergeCell ref="AE25:AE26"/>
    <mergeCell ref="AF25:AF26"/>
    <mergeCell ref="AG25:AG26"/>
    <mergeCell ref="AH25:AH26"/>
    <mergeCell ref="AI25:AI30"/>
    <mergeCell ref="Y25:Y30"/>
    <mergeCell ref="Z25:Z30"/>
    <mergeCell ref="AD25:AD26"/>
    <mergeCell ref="AI32:AI40"/>
    <mergeCell ref="AJ32:AJ40"/>
    <mergeCell ref="AM32:AM40"/>
    <mergeCell ref="AN32:AN40"/>
    <mergeCell ref="Z36:Z40"/>
    <mergeCell ref="AF37:AF38"/>
    <mergeCell ref="AG37:AG38"/>
    <mergeCell ref="AH37:AH38"/>
    <mergeCell ref="G32:G40"/>
    <mergeCell ref="H32:H35"/>
    <mergeCell ref="I32:I35"/>
    <mergeCell ref="J32:J35"/>
    <mergeCell ref="X32:X35"/>
    <mergeCell ref="Y32:Y35"/>
    <mergeCell ref="X36:X40"/>
    <mergeCell ref="Y36:Y40"/>
    <mergeCell ref="K37:K40"/>
    <mergeCell ref="L37:L40"/>
    <mergeCell ref="AA33:AA35"/>
    <mergeCell ref="AB33:AB35"/>
    <mergeCell ref="AC33:AC34"/>
    <mergeCell ref="AD33:AD34"/>
    <mergeCell ref="C36:C40"/>
    <mergeCell ref="D36:D40"/>
    <mergeCell ref="H36:H40"/>
    <mergeCell ref="I36:I40"/>
    <mergeCell ref="J36:J40"/>
    <mergeCell ref="Z32:Z35"/>
    <mergeCell ref="AA37:AA38"/>
    <mergeCell ref="H42:H46"/>
    <mergeCell ref="I42:I46"/>
    <mergeCell ref="J42:J46"/>
    <mergeCell ref="K42:K46"/>
    <mergeCell ref="L42:L46"/>
    <mergeCell ref="M42:M46"/>
    <mergeCell ref="AB37:AB38"/>
    <mergeCell ref="M37:M40"/>
    <mergeCell ref="N37:N40"/>
    <mergeCell ref="O37:O40"/>
    <mergeCell ref="S37:S40"/>
    <mergeCell ref="U37:U40"/>
    <mergeCell ref="V37:V40"/>
    <mergeCell ref="N42:N46"/>
    <mergeCell ref="O42:O46"/>
    <mergeCell ref="S42:S46"/>
    <mergeCell ref="U42:U46"/>
    <mergeCell ref="V42:V46"/>
    <mergeCell ref="W42:W46"/>
    <mergeCell ref="Z42:Z46"/>
    <mergeCell ref="A42:A46"/>
    <mergeCell ref="B42:B46"/>
    <mergeCell ref="C42:C46"/>
    <mergeCell ref="D42:D46"/>
    <mergeCell ref="E42:E46"/>
    <mergeCell ref="F42:F46"/>
    <mergeCell ref="G42:G46"/>
    <mergeCell ref="X42:X46"/>
    <mergeCell ref="Y42:Y46"/>
    <mergeCell ref="P42:P46"/>
    <mergeCell ref="AF39:AF40"/>
    <mergeCell ref="AG39:AG40"/>
    <mergeCell ref="AH39:AH40"/>
    <mergeCell ref="AC42:AC43"/>
    <mergeCell ref="AD42:AD43"/>
    <mergeCell ref="AE42:AE43"/>
    <mergeCell ref="AC37:AC40"/>
    <mergeCell ref="AD37:AD38"/>
    <mergeCell ref="AE37:AE38"/>
    <mergeCell ref="AD39:AD40"/>
    <mergeCell ref="AE39:AE40"/>
    <mergeCell ref="A48:A52"/>
    <mergeCell ref="B48:B52"/>
    <mergeCell ref="C48:C52"/>
    <mergeCell ref="D48:D52"/>
    <mergeCell ref="E48:E52"/>
    <mergeCell ref="F48:F52"/>
    <mergeCell ref="AM42:AM46"/>
    <mergeCell ref="AN42:AN46"/>
    <mergeCell ref="AP42:AP46"/>
    <mergeCell ref="AC44:AC46"/>
    <mergeCell ref="AD44:AD46"/>
    <mergeCell ref="AE44:AE46"/>
    <mergeCell ref="AF44:AF46"/>
    <mergeCell ref="AG44:AG46"/>
    <mergeCell ref="AH44:AH46"/>
    <mergeCell ref="AF42:AF43"/>
    <mergeCell ref="AG42:AG43"/>
    <mergeCell ref="AH42:AH43"/>
    <mergeCell ref="AI42:AI46"/>
    <mergeCell ref="AJ42:AJ46"/>
    <mergeCell ref="AK42:AK43"/>
    <mergeCell ref="AL42:AL43"/>
    <mergeCell ref="AK44:AK46"/>
    <mergeCell ref="AL44:AL46"/>
    <mergeCell ref="AD48:AD49"/>
    <mergeCell ref="M48:M52"/>
    <mergeCell ref="N48:N52"/>
    <mergeCell ref="O48:O52"/>
    <mergeCell ref="S48:S52"/>
    <mergeCell ref="U48:U52"/>
    <mergeCell ref="V48:V52"/>
    <mergeCell ref="P48:P52"/>
    <mergeCell ref="G48:G52"/>
    <mergeCell ref="H48:H52"/>
    <mergeCell ref="I48:I52"/>
    <mergeCell ref="J48:J52"/>
    <mergeCell ref="K48:K52"/>
    <mergeCell ref="L48:L52"/>
    <mergeCell ref="T9:T10"/>
    <mergeCell ref="T11:T12"/>
    <mergeCell ref="A18:S18"/>
    <mergeCell ref="AM48:AM52"/>
    <mergeCell ref="AN48:AN52"/>
    <mergeCell ref="AP48:AP52"/>
    <mergeCell ref="AC50:AC52"/>
    <mergeCell ref="AD50:AD52"/>
    <mergeCell ref="AE50:AE52"/>
    <mergeCell ref="AF50:AF52"/>
    <mergeCell ref="AG50:AG52"/>
    <mergeCell ref="AH50:AH52"/>
    <mergeCell ref="AE48:AE49"/>
    <mergeCell ref="AF48:AF49"/>
    <mergeCell ref="AG48:AG49"/>
    <mergeCell ref="AH48:AH49"/>
    <mergeCell ref="AI48:AI52"/>
    <mergeCell ref="AJ48:AJ52"/>
    <mergeCell ref="W48:W52"/>
    <mergeCell ref="X48:X52"/>
    <mergeCell ref="Y48:Y52"/>
    <mergeCell ref="Z48:Z52"/>
    <mergeCell ref="AC48:AC49"/>
    <mergeCell ref="AK25:AK27"/>
    <mergeCell ref="AL25:AL27"/>
    <mergeCell ref="AK28:AK30"/>
    <mergeCell ref="AL28:AL30"/>
    <mergeCell ref="AR25:AR27"/>
    <mergeCell ref="AT25:AT27"/>
    <mergeCell ref="AR28:AR30"/>
    <mergeCell ref="AT28:AT30"/>
    <mergeCell ref="AQ9:AQ17"/>
    <mergeCell ref="AM9:AM17"/>
    <mergeCell ref="AN9:AN17"/>
    <mergeCell ref="AP9:AP17"/>
    <mergeCell ref="AV9:AV52"/>
    <mergeCell ref="AR42:AR43"/>
    <mergeCell ref="AT42:AT43"/>
    <mergeCell ref="AT44:AT46"/>
    <mergeCell ref="AR44:AR46"/>
    <mergeCell ref="AK48:AK49"/>
    <mergeCell ref="AL48:AL49"/>
    <mergeCell ref="AK50:AK52"/>
    <mergeCell ref="AL50:AL52"/>
    <mergeCell ref="AK32:AK35"/>
    <mergeCell ref="AK36:AK40"/>
    <mergeCell ref="AL32:AL35"/>
    <mergeCell ref="AL36:AL40"/>
    <mergeCell ref="AR32:AR35"/>
    <mergeCell ref="AT32:AT35"/>
    <mergeCell ref="AR36:AR39"/>
    <mergeCell ref="AS36:AS39"/>
    <mergeCell ref="AP32:AP40"/>
  </mergeCells>
  <dataValidations count="4">
    <dataValidation type="list" allowBlank="1" showInputMessage="1" showErrorMessage="1" sqref="L9" xr:uid="{00000000-0002-0000-0400-000000000000}">
      <formula1>$AM$9:$AM$30</formula1>
    </dataValidation>
    <dataValidation type="list" allowBlank="1" showInputMessage="1" showErrorMessage="1" sqref="L19:L20 L22" xr:uid="{00000000-0002-0000-0400-000001000000}">
      <formula1>$AY$9:$AY$27</formula1>
    </dataValidation>
    <dataValidation type="list" allowBlank="1" showInputMessage="1" showErrorMessage="1" sqref="L25 L27" xr:uid="{00000000-0002-0000-0400-000002000000}">
      <formula1>$AM$9:$AM$25</formula1>
    </dataValidation>
    <dataValidation type="list" allowBlank="1" showInputMessage="1" showErrorMessage="1" sqref="L32 L13:L15 L42" xr:uid="{00000000-0002-0000-0400-000003000000}">
      <formula1>$AY$9:$AY$33</formula1>
    </dataValidation>
  </dataValidations>
  <hyperlinks>
    <hyperlink ref="AW9" r:id="rId1" display="https://corvivienda-my.sharepoint.com/:x:/g/personal/gestion_proyectos_corvivienda_gov_co/IQA5AwmNkkzqR4s5m9JDFgqaAbHo8KjLOpUQQxU6odQOSmk?e=at3R80" xr:uid="{00000000-0004-0000-0400-000000000000}"/>
  </hyperlinks>
  <pageMargins left="0.7" right="0.7" top="0.75" bottom="0.75" header="0.3" footer="0.3"/>
  <pageSetup paperSize="9" orientation="portrait" r:id="rId2"/>
  <drawing r:id="rId3"/>
  <legacy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G27"/>
  <sheetViews>
    <sheetView zoomScale="90" zoomScaleNormal="90" workbookViewId="0">
      <selection activeCell="F15" sqref="F15"/>
    </sheetView>
  </sheetViews>
  <sheetFormatPr baseColWidth="10" defaultColWidth="10.85546875" defaultRowHeight="15" x14ac:dyDescent="0.25"/>
  <cols>
    <col min="1" max="1" width="20.5703125" customWidth="1"/>
    <col min="2" max="2" width="25" customWidth="1"/>
    <col min="3" max="3" width="19.5703125" customWidth="1"/>
    <col min="4" max="4" width="20.42578125" customWidth="1"/>
    <col min="5" max="6" width="22.85546875" customWidth="1"/>
    <col min="7" max="7" width="25.140625" customWidth="1"/>
  </cols>
  <sheetData>
    <row r="2" spans="1:7" x14ac:dyDescent="0.25">
      <c r="A2" s="569" t="s">
        <v>36</v>
      </c>
      <c r="B2" s="570"/>
      <c r="C2" s="570"/>
      <c r="D2" s="570"/>
      <c r="E2" s="570"/>
      <c r="F2" s="570"/>
      <c r="G2" s="571"/>
    </row>
    <row r="3" spans="1:7" s="3" customFormat="1" x14ac:dyDescent="0.25">
      <c r="A3" s="22" t="s">
        <v>37</v>
      </c>
      <c r="B3" s="566" t="s">
        <v>38</v>
      </c>
      <c r="C3" s="566"/>
      <c r="D3" s="566"/>
      <c r="E3" s="566"/>
      <c r="F3" s="566"/>
      <c r="G3" s="23" t="s">
        <v>39</v>
      </c>
    </row>
    <row r="4" spans="1:7" ht="12.75" customHeight="1" x14ac:dyDescent="0.25">
      <c r="A4" s="24">
        <v>45489</v>
      </c>
      <c r="B4" s="567" t="s">
        <v>211</v>
      </c>
      <c r="C4" s="567"/>
      <c r="D4" s="567"/>
      <c r="E4" s="567"/>
      <c r="F4" s="567"/>
      <c r="G4" s="25" t="s">
        <v>212</v>
      </c>
    </row>
    <row r="5" spans="1:7" ht="12.75" customHeight="1" x14ac:dyDescent="0.25">
      <c r="A5" s="26"/>
      <c r="B5" s="567"/>
      <c r="C5" s="567"/>
      <c r="D5" s="567"/>
      <c r="E5" s="567"/>
      <c r="F5" s="567"/>
      <c r="G5" s="25"/>
    </row>
    <row r="6" spans="1:7" x14ac:dyDescent="0.25">
      <c r="A6" s="26"/>
      <c r="B6" s="568"/>
      <c r="C6" s="568"/>
      <c r="D6" s="568"/>
      <c r="E6" s="568"/>
      <c r="F6" s="568"/>
      <c r="G6" s="27"/>
    </row>
    <row r="7" spans="1:7" x14ac:dyDescent="0.25">
      <c r="A7" s="26"/>
      <c r="B7" s="568"/>
      <c r="C7" s="568"/>
      <c r="D7" s="568"/>
      <c r="E7" s="568"/>
      <c r="F7" s="568"/>
      <c r="G7" s="27"/>
    </row>
    <row r="8" spans="1:7" x14ac:dyDescent="0.25">
      <c r="A8" s="26"/>
      <c r="B8" s="28"/>
      <c r="C8" s="28"/>
      <c r="D8" s="28"/>
      <c r="E8" s="28"/>
      <c r="F8" s="28"/>
      <c r="G8" s="27"/>
    </row>
    <row r="9" spans="1:7" x14ac:dyDescent="0.25">
      <c r="A9" s="562" t="s">
        <v>213</v>
      </c>
      <c r="B9" s="563"/>
      <c r="C9" s="563"/>
      <c r="D9" s="563"/>
      <c r="E9" s="563"/>
      <c r="F9" s="563"/>
      <c r="G9" s="564"/>
    </row>
    <row r="10" spans="1:7" s="3" customFormat="1" x14ac:dyDescent="0.25">
      <c r="A10" s="29"/>
      <c r="B10" s="566" t="s">
        <v>40</v>
      </c>
      <c r="C10" s="566"/>
      <c r="D10" s="566" t="s">
        <v>41</v>
      </c>
      <c r="E10" s="566"/>
      <c r="F10" s="29" t="s">
        <v>37</v>
      </c>
      <c r="G10" s="29" t="s">
        <v>42</v>
      </c>
    </row>
    <row r="11" spans="1:7" x14ac:dyDescent="0.25">
      <c r="A11" s="30" t="s">
        <v>43</v>
      </c>
      <c r="B11" s="567" t="s">
        <v>44</v>
      </c>
      <c r="C11" s="567"/>
      <c r="D11" s="565" t="s">
        <v>45</v>
      </c>
      <c r="E11" s="565"/>
      <c r="F11" s="26" t="s">
        <v>78</v>
      </c>
      <c r="G11" s="27"/>
    </row>
    <row r="12" spans="1:7" x14ac:dyDescent="0.25">
      <c r="A12" s="30" t="s">
        <v>46</v>
      </c>
      <c r="B12" s="565" t="s">
        <v>47</v>
      </c>
      <c r="C12" s="565"/>
      <c r="D12" s="565" t="s">
        <v>79</v>
      </c>
      <c r="E12" s="565"/>
      <c r="F12" s="26" t="s">
        <v>78</v>
      </c>
      <c r="G12" s="27"/>
    </row>
    <row r="13" spans="1:7" x14ac:dyDescent="0.25">
      <c r="A13" s="30" t="s">
        <v>48</v>
      </c>
      <c r="B13" s="565" t="s">
        <v>47</v>
      </c>
      <c r="C13" s="565"/>
      <c r="D13" s="565" t="s">
        <v>79</v>
      </c>
      <c r="E13" s="565"/>
      <c r="F13" s="26" t="s">
        <v>78</v>
      </c>
      <c r="G13" s="27"/>
    </row>
    <row r="14" spans="1:7" ht="45" customHeight="1" x14ac:dyDescent="0.25"/>
    <row r="15" spans="1:7" ht="45" customHeight="1" x14ac:dyDescent="0.25"/>
    <row r="16" spans="1:7" ht="45" customHeight="1" x14ac:dyDescent="0.25"/>
    <row r="17" ht="45" customHeight="1" x14ac:dyDescent="0.25"/>
    <row r="18" ht="45" customHeight="1" x14ac:dyDescent="0.25"/>
    <row r="19" ht="45" customHeight="1" x14ac:dyDescent="0.25"/>
    <row r="20" ht="45" customHeight="1" x14ac:dyDescent="0.25"/>
    <row r="21" ht="45" customHeight="1" x14ac:dyDescent="0.25"/>
    <row r="22" ht="45" customHeight="1" x14ac:dyDescent="0.25"/>
    <row r="23" ht="45" customHeight="1" x14ac:dyDescent="0.25"/>
    <row r="24" ht="45" customHeight="1" x14ac:dyDescent="0.25"/>
    <row r="25" ht="45" customHeight="1" x14ac:dyDescent="0.25"/>
    <row r="26" ht="45" customHeight="1" x14ac:dyDescent="0.25"/>
    <row r="27" ht="45" customHeight="1" x14ac:dyDescent="0.25"/>
  </sheetData>
  <mergeCells count="15">
    <mergeCell ref="B7:F7"/>
    <mergeCell ref="A2:G2"/>
    <mergeCell ref="B3:F3"/>
    <mergeCell ref="B4:F4"/>
    <mergeCell ref="B5:F5"/>
    <mergeCell ref="B6:F6"/>
    <mergeCell ref="A9:G9"/>
    <mergeCell ref="B13:C13"/>
    <mergeCell ref="D13:E13"/>
    <mergeCell ref="B10:C10"/>
    <mergeCell ref="D10:E10"/>
    <mergeCell ref="B11:C11"/>
    <mergeCell ref="D11:E11"/>
    <mergeCell ref="B12:C12"/>
    <mergeCell ref="D12:E12"/>
  </mergeCells>
  <phoneticPr fontId="1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5"/>
  <sheetViews>
    <sheetView workbookViewId="0">
      <selection activeCell="E9" sqref="E9"/>
    </sheetView>
  </sheetViews>
  <sheetFormatPr baseColWidth="10" defaultColWidth="10.85546875" defaultRowHeight="15" x14ac:dyDescent="0.25"/>
  <cols>
    <col min="1" max="1" width="55.42578125" customWidth="1"/>
    <col min="5" max="5" width="20.140625" customWidth="1"/>
    <col min="6" max="6" width="34.5703125" customWidth="1"/>
  </cols>
  <sheetData>
    <row r="1" spans="1:6" ht="52.5" customHeight="1" x14ac:dyDescent="0.25">
      <c r="A1" s="21" t="s">
        <v>49</v>
      </c>
      <c r="E1" s="4" t="s">
        <v>50</v>
      </c>
      <c r="F1" s="4" t="s">
        <v>51</v>
      </c>
    </row>
    <row r="2" spans="1:6" ht="25.5" customHeight="1" x14ac:dyDescent="0.25">
      <c r="A2" s="20" t="s">
        <v>52</v>
      </c>
      <c r="E2" s="5">
        <v>0</v>
      </c>
      <c r="F2" s="6" t="s">
        <v>53</v>
      </c>
    </row>
    <row r="3" spans="1:6" ht="45" customHeight="1" x14ac:dyDescent="0.25">
      <c r="A3" s="20" t="s">
        <v>54</v>
      </c>
      <c r="E3" s="5">
        <v>1</v>
      </c>
      <c r="F3" s="6" t="s">
        <v>55</v>
      </c>
    </row>
    <row r="4" spans="1:6" ht="45" customHeight="1" x14ac:dyDescent="0.25">
      <c r="A4" s="20" t="s">
        <v>56</v>
      </c>
      <c r="E4" s="5">
        <v>2</v>
      </c>
      <c r="F4" s="6" t="s">
        <v>57</v>
      </c>
    </row>
    <row r="5" spans="1:6" ht="45" customHeight="1" x14ac:dyDescent="0.25">
      <c r="A5" s="20" t="s">
        <v>58</v>
      </c>
      <c r="E5" s="5">
        <v>3</v>
      </c>
      <c r="F5" s="6" t="s">
        <v>59</v>
      </c>
    </row>
    <row r="6" spans="1:6" ht="45" customHeight="1" x14ac:dyDescent="0.25">
      <c r="A6" s="20" t="s">
        <v>60</v>
      </c>
      <c r="E6" s="5">
        <v>4</v>
      </c>
      <c r="F6" s="6" t="s">
        <v>61</v>
      </c>
    </row>
    <row r="7" spans="1:6" ht="45" customHeight="1" x14ac:dyDescent="0.25">
      <c r="A7" s="20" t="s">
        <v>62</v>
      </c>
      <c r="E7" s="5">
        <v>5</v>
      </c>
      <c r="F7" s="6" t="s">
        <v>63</v>
      </c>
    </row>
    <row r="8" spans="1:6" ht="45" customHeight="1" x14ac:dyDescent="0.25">
      <c r="A8" s="20" t="s">
        <v>64</v>
      </c>
    </row>
    <row r="9" spans="1:6" ht="45" customHeight="1" x14ac:dyDescent="0.25">
      <c r="A9" s="20" t="s">
        <v>65</v>
      </c>
    </row>
    <row r="10" spans="1:6" ht="45" customHeight="1" x14ac:dyDescent="0.25">
      <c r="A10" s="20" t="s">
        <v>66</v>
      </c>
    </row>
    <row r="11" spans="1:6" ht="45" customHeight="1" x14ac:dyDescent="0.25">
      <c r="A11" s="20" t="s">
        <v>67</v>
      </c>
    </row>
    <row r="12" spans="1:6" ht="45" customHeight="1" x14ac:dyDescent="0.25">
      <c r="A12" s="20" t="s">
        <v>68</v>
      </c>
    </row>
    <row r="13" spans="1:6" ht="45" customHeight="1" x14ac:dyDescent="0.25">
      <c r="A13" s="20" t="s">
        <v>69</v>
      </c>
    </row>
    <row r="14" spans="1:6" ht="45" customHeight="1" x14ac:dyDescent="0.25">
      <c r="A14" s="20" t="s">
        <v>70</v>
      </c>
    </row>
    <row r="15" spans="1:6" ht="45" customHeight="1" x14ac:dyDescent="0.25">
      <c r="A15" s="20" t="s">
        <v>71</v>
      </c>
    </row>
    <row r="16" spans="1:6" ht="45" customHeight="1" x14ac:dyDescent="0.25">
      <c r="A16" s="20" t="s">
        <v>72</v>
      </c>
    </row>
    <row r="17" spans="1:1" ht="45" customHeight="1" x14ac:dyDescent="0.25">
      <c r="A17" s="20" t="s">
        <v>73</v>
      </c>
    </row>
    <row r="18" spans="1:1" ht="45" customHeight="1" x14ac:dyDescent="0.25">
      <c r="A18" s="20" t="s">
        <v>74</v>
      </c>
    </row>
    <row r="19" spans="1:1" ht="45" customHeight="1" x14ac:dyDescent="0.25">
      <c r="A19" s="20" t="s">
        <v>75</v>
      </c>
    </row>
    <row r="20" spans="1:1" ht="45" customHeight="1" x14ac:dyDescent="0.25">
      <c r="A20" s="20" t="s">
        <v>76</v>
      </c>
    </row>
    <row r="21" spans="1:1" ht="45" customHeight="1" x14ac:dyDescent="0.25">
      <c r="A21" s="20" t="s">
        <v>77</v>
      </c>
    </row>
    <row r="22" spans="1:1" ht="45" customHeight="1" x14ac:dyDescent="0.25"/>
    <row r="23" spans="1:1" ht="45" customHeight="1" x14ac:dyDescent="0.25"/>
    <row r="24" spans="1:1" ht="45" customHeight="1" x14ac:dyDescent="0.25"/>
    <row r="25" spans="1:1" ht="4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Hoja1</vt:lpstr>
      <vt:lpstr>INSTRUCTIVO</vt:lpstr>
      <vt:lpstr>1. ESTRATÉGICO</vt:lpstr>
      <vt:lpstr>2. GESTIÓN-MIPG </vt:lpstr>
      <vt:lpstr>3. INVERSIÓN </vt:lpstr>
      <vt:lpstr>CONTROL DE CAMBIOS </vt:lpstr>
      <vt:lpstr>ANEXO1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mathias David</dc:creator>
  <cp:lastModifiedBy>Ester Maria Garcia Turizo</cp:lastModifiedBy>
  <dcterms:created xsi:type="dcterms:W3CDTF">2024-07-04T17:50:33Z</dcterms:created>
  <dcterms:modified xsi:type="dcterms:W3CDTF">2026-07-28T21:02:31Z</dcterms:modified>
</cp:coreProperties>
</file>