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ER\Downloads\"/>
    </mc:Choice>
  </mc:AlternateContent>
  <xr:revisionPtr revIDLastSave="0" documentId="8_{507F6CFA-4375-408E-8795-C0720C83C987}" xr6:coauthVersionLast="47" xr6:coauthVersionMax="47" xr10:uidLastSave="{00000000-0000-0000-0000-000000000000}"/>
  <bookViews>
    <workbookView xWindow="-120" yWindow="-120" windowWidth="20730" windowHeight="11040" firstSheet="1" activeTab="1" xr2:uid="{00000000-000D-0000-FFFF-FFFF00000000}"/>
  </bookViews>
  <sheets>
    <sheet name="INSTRUCTIVO" sheetId="2" r:id="rId1"/>
    <sheet name="1. ESTRATÉGICO" sheetId="1" r:id="rId2"/>
    <sheet name="2. GESTIÓN-MIPG" sheetId="5" r:id="rId3"/>
    <sheet name="3. INVERSIÓN " sheetId="8" r:id="rId4"/>
    <sheet name="Hoja1" sheetId="7" r:id="rId5"/>
    <sheet name="CONTROL DE CAMBIOS " sheetId="3" r:id="rId6"/>
    <sheet name="ANEXO1" sheetId="4" r:id="rId7"/>
  </sheets>
  <externalReferences>
    <externalReference r:id="rId8"/>
  </externalReferences>
  <definedNames>
    <definedName name="_xlnm._FilterDatabase" localSheetId="1" hidden="1">'1. ESTRATÉGICO'!$A$1:$AG$9</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90" i="8" l="1"/>
  <c r="AK89" i="8"/>
  <c r="AK88" i="8"/>
  <c r="AK87" i="8"/>
  <c r="AK86" i="8"/>
  <c r="AK85" i="8"/>
  <c r="AK84" i="8"/>
  <c r="AK83" i="8"/>
  <c r="AK82" i="8"/>
  <c r="AK81" i="8"/>
  <c r="AK80" i="8"/>
  <c r="AK79" i="8"/>
  <c r="AK78" i="8"/>
  <c r="AU67" i="8" l="1"/>
  <c r="AT67" i="8"/>
  <c r="AK49" i="8" l="1"/>
  <c r="AK48" i="8"/>
  <c r="AK47" i="8"/>
  <c r="AK46" i="8"/>
  <c r="AK45" i="8"/>
  <c r="AK44" i="8"/>
  <c r="AK43" i="8"/>
  <c r="AK42" i="8"/>
  <c r="AK30" i="8" l="1"/>
  <c r="AK28" i="8"/>
  <c r="AK23" i="8"/>
  <c r="AK19" i="8"/>
  <c r="AK18" i="8"/>
  <c r="AK16" i="8" l="1"/>
  <c r="AK15" i="8"/>
  <c r="AK14" i="8"/>
  <c r="AK13" i="8"/>
  <c r="AK12" i="8"/>
  <c r="AK11" i="8"/>
  <c r="AK10" i="8"/>
  <c r="AK9" i="8"/>
  <c r="AS79" i="8" l="1"/>
  <c r="AS67" i="8"/>
  <c r="AS63" i="8"/>
  <c r="AS59" i="8"/>
  <c r="AS53" i="8"/>
  <c r="AS43" i="8"/>
  <c r="AS44" i="8"/>
  <c r="AS45" i="8"/>
  <c r="AS46" i="8"/>
  <c r="AS47" i="8"/>
  <c r="AS48" i="8"/>
  <c r="AS49" i="8"/>
  <c r="AS42" i="8"/>
  <c r="AS30" i="8"/>
  <c r="AS28" i="8"/>
  <c r="AS19" i="8"/>
  <c r="AR18" i="8"/>
  <c r="AQ79" i="8"/>
  <c r="AQ80" i="8"/>
  <c r="AQ81" i="8"/>
  <c r="AQ84" i="8"/>
  <c r="AQ85" i="8"/>
  <c r="AQ86" i="8"/>
  <c r="AQ87" i="8"/>
  <c r="AQ88" i="8"/>
  <c r="AQ89" i="8"/>
  <c r="AQ90" i="8"/>
  <c r="AQ78" i="8"/>
  <c r="AQ77" i="8"/>
  <c r="AP77" i="8"/>
  <c r="AQ66" i="8"/>
  <c r="AQ68" i="8"/>
  <c r="AQ69" i="8"/>
  <c r="AQ70" i="8"/>
  <c r="AQ71" i="8"/>
  <c r="AQ72" i="8"/>
  <c r="AQ67" i="8"/>
  <c r="AQ62" i="8"/>
  <c r="AQ61" i="8"/>
  <c r="AQ63" i="8"/>
  <c r="AQ64" i="8"/>
  <c r="AQ65" i="8"/>
  <c r="AP66" i="8"/>
  <c r="AQ60" i="8"/>
  <c r="AQ59" i="8"/>
  <c r="AQ57" i="8"/>
  <c r="AQ53" i="8"/>
  <c r="AQ43" i="8"/>
  <c r="AQ44" i="8"/>
  <c r="AQ45" i="8"/>
  <c r="AQ46" i="8"/>
  <c r="AQ47" i="8"/>
  <c r="AQ48" i="8"/>
  <c r="AQ49" i="8"/>
  <c r="AQ42" i="8"/>
  <c r="AR41" i="8"/>
  <c r="AQ30" i="8"/>
  <c r="AQ28" i="8"/>
  <c r="AQ23" i="8"/>
  <c r="AQ19" i="8"/>
  <c r="AQ18" i="8"/>
  <c r="AP18" i="8"/>
  <c r="AF10" i="1" l="1"/>
  <c r="AY104" i="8" l="1"/>
  <c r="AX104" i="8"/>
  <c r="AW104" i="8"/>
  <c r="AV104" i="8"/>
  <c r="AU104" i="8"/>
  <c r="AT104" i="8"/>
  <c r="AM104" i="8"/>
  <c r="AL104" i="8"/>
  <c r="AK104" i="8"/>
  <c r="AR97" i="8"/>
  <c r="AP97" i="8"/>
  <c r="AJ97" i="8"/>
  <c r="AI97" i="8"/>
  <c r="AJ103" i="8"/>
  <c r="AI103" i="8"/>
  <c r="S102" i="8"/>
  <c r="T102" i="8" s="1"/>
  <c r="S101" i="8"/>
  <c r="T101" i="8" s="1"/>
  <c r="S100" i="8"/>
  <c r="T100" i="8" s="1"/>
  <c r="S99" i="8"/>
  <c r="T99" i="8" s="1"/>
  <c r="S98" i="8"/>
  <c r="T98" i="8" s="1"/>
  <c r="S96" i="8"/>
  <c r="T96" i="8" s="1"/>
  <c r="S95" i="8"/>
  <c r="T95" i="8" s="1"/>
  <c r="S94" i="8"/>
  <c r="T94" i="8" s="1"/>
  <c r="S93" i="8"/>
  <c r="T93" i="8" s="1"/>
  <c r="S92" i="8"/>
  <c r="T92" i="8" s="1"/>
  <c r="AR91" i="8"/>
  <c r="AP91" i="8"/>
  <c r="AJ91" i="8"/>
  <c r="AI91" i="8"/>
  <c r="S90" i="8"/>
  <c r="T90" i="8" s="1"/>
  <c r="S89" i="8"/>
  <c r="T89" i="8" s="1"/>
  <c r="S88" i="8"/>
  <c r="T88" i="8" s="1"/>
  <c r="S87" i="8"/>
  <c r="T87" i="8" s="1"/>
  <c r="S86" i="8"/>
  <c r="T86" i="8" s="1"/>
  <c r="S85" i="8"/>
  <c r="T85" i="8" s="1"/>
  <c r="S84" i="8"/>
  <c r="T84" i="8" s="1"/>
  <c r="S83" i="8"/>
  <c r="T83" i="8" s="1"/>
  <c r="S82" i="8"/>
  <c r="T82" i="8" s="1"/>
  <c r="S81" i="8"/>
  <c r="T81" i="8" s="1"/>
  <c r="S80" i="8"/>
  <c r="T80" i="8" s="1"/>
  <c r="S79" i="8"/>
  <c r="T79" i="8" s="1"/>
  <c r="S78" i="8"/>
  <c r="T78" i="8" s="1"/>
  <c r="AS77" i="8"/>
  <c r="AJ77" i="8"/>
  <c r="AI77" i="8"/>
  <c r="S76" i="8"/>
  <c r="T76" i="8" s="1"/>
  <c r="S75" i="8"/>
  <c r="T75" i="8" s="1"/>
  <c r="S74" i="8"/>
  <c r="T74" i="8" s="1"/>
  <c r="S73" i="8"/>
  <c r="T73" i="8" s="1"/>
  <c r="S72" i="8"/>
  <c r="T72" i="8" s="1"/>
  <c r="S71" i="8"/>
  <c r="T71" i="8" s="1"/>
  <c r="S70" i="8"/>
  <c r="T70" i="8" s="1"/>
  <c r="S69" i="8"/>
  <c r="T69" i="8" s="1"/>
  <c r="S68" i="8"/>
  <c r="T68" i="8" s="1"/>
  <c r="S67" i="8"/>
  <c r="T67" i="8" s="1"/>
  <c r="AR66" i="8"/>
  <c r="AJ66" i="8"/>
  <c r="AI66" i="8"/>
  <c r="S65" i="8"/>
  <c r="T65" i="8" s="1"/>
  <c r="S64" i="8"/>
  <c r="T64" i="8" s="1"/>
  <c r="S63" i="8"/>
  <c r="T63" i="8" s="1"/>
  <c r="S62" i="8"/>
  <c r="T62" i="8" s="1"/>
  <c r="S61" i="8"/>
  <c r="T61" i="8" s="1"/>
  <c r="S60" i="8"/>
  <c r="T60" i="8" s="1"/>
  <c r="S59" i="8"/>
  <c r="T59" i="8" s="1"/>
  <c r="AR58" i="8"/>
  <c r="AS58" i="8" s="1"/>
  <c r="AP58" i="8"/>
  <c r="AJ58" i="8"/>
  <c r="AI58" i="8"/>
  <c r="S57" i="8"/>
  <c r="T57" i="8" s="1"/>
  <c r="S56" i="8"/>
  <c r="S55" i="8"/>
  <c r="T55" i="8" s="1"/>
  <c r="S54" i="8"/>
  <c r="T54" i="8" s="1"/>
  <c r="S53" i="8"/>
  <c r="T53" i="8" s="1"/>
  <c r="S52" i="8"/>
  <c r="T52" i="8" s="1"/>
  <c r="S51" i="8"/>
  <c r="T51" i="8" s="1"/>
  <c r="AR50" i="8"/>
  <c r="AP50" i="8"/>
  <c r="AJ50" i="8"/>
  <c r="AI50" i="8"/>
  <c r="S49" i="8"/>
  <c r="T49" i="8" s="1"/>
  <c r="S48" i="8"/>
  <c r="T48" i="8" s="1"/>
  <c r="S47" i="8"/>
  <c r="T47" i="8" s="1"/>
  <c r="S46" i="8"/>
  <c r="S45" i="8"/>
  <c r="T45" i="8" s="1"/>
  <c r="S44" i="8"/>
  <c r="T44" i="8" s="1"/>
  <c r="S43" i="8"/>
  <c r="T43" i="8" s="1"/>
  <c r="S42" i="8"/>
  <c r="T42" i="8" s="1"/>
  <c r="AP41" i="8"/>
  <c r="AJ41" i="8"/>
  <c r="AI41" i="8"/>
  <c r="S19" i="8"/>
  <c r="S40" i="8"/>
  <c r="T40" i="8" s="1"/>
  <c r="S39" i="8"/>
  <c r="T39" i="8" s="1"/>
  <c r="S38" i="8"/>
  <c r="S36" i="8"/>
  <c r="T36" i="8" s="1"/>
  <c r="S35" i="8"/>
  <c r="T35" i="8" s="1"/>
  <c r="S34" i="8"/>
  <c r="S33" i="8"/>
  <c r="S32" i="8"/>
  <c r="T32" i="8" s="1"/>
  <c r="S30" i="8"/>
  <c r="T30" i="8" s="1"/>
  <c r="S29" i="8"/>
  <c r="T29" i="8" s="1"/>
  <c r="S28" i="8"/>
  <c r="T28" i="8" s="1"/>
  <c r="S27" i="8"/>
  <c r="S26" i="8"/>
  <c r="S25" i="8"/>
  <c r="S24" i="8"/>
  <c r="S23" i="8"/>
  <c r="T23" i="8" s="1"/>
  <c r="S22" i="8"/>
  <c r="AS14" i="8"/>
  <c r="AS13" i="8"/>
  <c r="AS12" i="8"/>
  <c r="AS11" i="8"/>
  <c r="AS10" i="8"/>
  <c r="AS9" i="8"/>
  <c r="AQ14" i="8"/>
  <c r="AQ13" i="8"/>
  <c r="AQ12" i="8"/>
  <c r="AQ11" i="8"/>
  <c r="AQ10" i="8"/>
  <c r="AQ9" i="8"/>
  <c r="AJ18" i="8"/>
  <c r="AI18" i="8"/>
  <c r="S16" i="8"/>
  <c r="T16" i="8" s="1"/>
  <c r="S15" i="8"/>
  <c r="T15" i="8" s="1"/>
  <c r="S14" i="8"/>
  <c r="T14" i="8" s="1"/>
  <c r="S13" i="8"/>
  <c r="T13" i="8" s="1"/>
  <c r="S12" i="8"/>
  <c r="T12" i="8" s="1"/>
  <c r="S11" i="8"/>
  <c r="T11" i="8" s="1"/>
  <c r="S10" i="8"/>
  <c r="T10" i="8" s="1"/>
  <c r="S9" i="8"/>
  <c r="T9" i="8" s="1"/>
  <c r="W102" i="8"/>
  <c r="W101" i="8"/>
  <c r="W100" i="8"/>
  <c r="W99" i="8"/>
  <c r="W98" i="8"/>
  <c r="W96" i="8"/>
  <c r="W94" i="8"/>
  <c r="W93" i="8"/>
  <c r="W92" i="8"/>
  <c r="W90" i="8"/>
  <c r="W89" i="8"/>
  <c r="W88" i="8"/>
  <c r="W87" i="8"/>
  <c r="W86" i="8"/>
  <c r="W85" i="8"/>
  <c r="W84" i="8"/>
  <c r="W83" i="8"/>
  <c r="W82" i="8"/>
  <c r="W81" i="8"/>
  <c r="W80" i="8"/>
  <c r="W79" i="8"/>
  <c r="W78" i="8"/>
  <c r="W76" i="8"/>
  <c r="W75" i="8"/>
  <c r="W74" i="8"/>
  <c r="W73" i="8"/>
  <c r="W72" i="8"/>
  <c r="W71" i="8"/>
  <c r="W70" i="8"/>
  <c r="W69" i="8"/>
  <c r="W68" i="8"/>
  <c r="W67" i="8"/>
  <c r="W65" i="8"/>
  <c r="W64" i="8"/>
  <c r="W63" i="8"/>
  <c r="W62" i="8"/>
  <c r="W61" i="8"/>
  <c r="W60" i="8"/>
  <c r="W59" i="8"/>
  <c r="W57" i="8"/>
  <c r="W56" i="8"/>
  <c r="W55" i="8"/>
  <c r="W54" i="8"/>
  <c r="W53" i="8"/>
  <c r="W52" i="8"/>
  <c r="W51" i="8"/>
  <c r="W49" i="8"/>
  <c r="W48" i="8"/>
  <c r="W47" i="8"/>
  <c r="W46" i="8"/>
  <c r="W45" i="8"/>
  <c r="W44" i="8"/>
  <c r="W43" i="8"/>
  <c r="W42" i="8"/>
  <c r="W40" i="8"/>
  <c r="W39" i="8"/>
  <c r="W38" i="8"/>
  <c r="W36" i="8"/>
  <c r="W35" i="8"/>
  <c r="W33" i="8"/>
  <c r="W32" i="8"/>
  <c r="W30" i="8"/>
  <c r="W29" i="8"/>
  <c r="W28" i="8"/>
  <c r="W23" i="8"/>
  <c r="W19" i="8"/>
  <c r="W16" i="8"/>
  <c r="W15" i="8"/>
  <c r="W14" i="8"/>
  <c r="W13" i="8"/>
  <c r="W12" i="8"/>
  <c r="W11" i="8"/>
  <c r="W10" i="8"/>
  <c r="W9" i="8"/>
  <c r="AS50" i="8" l="1"/>
  <c r="AQ91" i="8"/>
  <c r="AS41" i="8"/>
  <c r="AQ41" i="8"/>
  <c r="AP104" i="8"/>
  <c r="AS66" i="8"/>
  <c r="AI104" i="8"/>
  <c r="AJ104" i="8"/>
  <c r="AQ50" i="8"/>
  <c r="AR104" i="8"/>
  <c r="AS18" i="8"/>
  <c r="T58" i="8"/>
  <c r="AQ58" i="8"/>
  <c r="AS91" i="8"/>
  <c r="T41" i="8"/>
  <c r="T97" i="8"/>
  <c r="T103" i="8"/>
  <c r="T50" i="8"/>
  <c r="T77" i="8"/>
  <c r="T91" i="8"/>
  <c r="T66" i="8"/>
  <c r="T18" i="8"/>
  <c r="V41" i="1"/>
  <c r="AC41" i="1" s="1"/>
  <c r="V39" i="1"/>
  <c r="AC39" i="1" s="1"/>
  <c r="V37" i="1"/>
  <c r="AC37" i="1" s="1"/>
  <c r="V36" i="1"/>
  <c r="V35" i="1"/>
  <c r="V34" i="1"/>
  <c r="AE34" i="1" s="1"/>
  <c r="V33" i="1"/>
  <c r="AC33" i="1" s="1"/>
  <c r="V31" i="1"/>
  <c r="AE31" i="1" s="1"/>
  <c r="V30" i="1"/>
  <c r="AC30" i="1" s="1"/>
  <c r="V29" i="1"/>
  <c r="AC29" i="1" s="1"/>
  <c r="V28" i="1"/>
  <c r="AC28" i="1" s="1"/>
  <c r="V27" i="1"/>
  <c r="V25" i="1"/>
  <c r="AC25" i="1" s="1"/>
  <c r="V24" i="1"/>
  <c r="AC24" i="1" s="1"/>
  <c r="V22" i="1"/>
  <c r="AC22" i="1" s="1"/>
  <c r="V21" i="1"/>
  <c r="V20" i="1"/>
  <c r="AC20" i="1" s="1"/>
  <c r="V19" i="1"/>
  <c r="AE19" i="1" s="1"/>
  <c r="AE36" i="1" l="1"/>
  <c r="AC36" i="1"/>
  <c r="AC35" i="1"/>
  <c r="AE35" i="1"/>
  <c r="AC27" i="1"/>
  <c r="AE27" i="1"/>
  <c r="AS104" i="8"/>
  <c r="AQ104" i="8"/>
  <c r="T104" i="8"/>
  <c r="AE28" i="1"/>
  <c r="AE29" i="1"/>
  <c r="AC31" i="1"/>
  <c r="AE30" i="1"/>
  <c r="AE33" i="1"/>
  <c r="AC34" i="1"/>
  <c r="AC19" i="1"/>
  <c r="AE24" i="1"/>
  <c r="AE26" i="1" s="1"/>
  <c r="AE25" i="1"/>
  <c r="AE41" i="1"/>
  <c r="AE20" i="1"/>
  <c r="AE22" i="1"/>
  <c r="AE37" i="1"/>
  <c r="AE39" i="1"/>
  <c r="V17" i="1" l="1"/>
  <c r="AE17" i="1" s="1"/>
  <c r="V16" i="1"/>
  <c r="V15" i="1"/>
  <c r="AE15" i="1" s="1"/>
  <c r="V14" i="1"/>
  <c r="AE14" i="1" s="1"/>
  <c r="V13" i="1"/>
  <c r="AE13" i="1" s="1"/>
  <c r="V12" i="1"/>
  <c r="AE12" i="1" s="1"/>
  <c r="V11" i="1"/>
  <c r="AE11" i="1" s="1"/>
  <c r="V10" i="1"/>
  <c r="AC12" i="1" l="1"/>
  <c r="AC15" i="1"/>
  <c r="AC10" i="1"/>
  <c r="AE10" i="1"/>
  <c r="AC11" i="1"/>
  <c r="AC13" i="1"/>
  <c r="AC14" i="1"/>
  <c r="AC17" i="1"/>
  <c r="E39" i="7"/>
  <c r="D39" i="7"/>
  <c r="E38" i="7"/>
  <c r="D38" i="7"/>
  <c r="E37" i="7"/>
  <c r="D37" i="7"/>
  <c r="E36" i="7"/>
  <c r="D36" i="7"/>
  <c r="F28" i="7"/>
  <c r="E28" i="7"/>
  <c r="E35" i="7" l="1"/>
  <c r="D35" i="7"/>
  <c r="F29" i="7"/>
  <c r="E29" i="7"/>
  <c r="F27" i="7"/>
  <c r="E27" i="7"/>
  <c r="F25" i="7"/>
  <c r="E25" i="7"/>
  <c r="F24" i="7"/>
  <c r="E24" i="7"/>
  <c r="E23" i="7"/>
  <c r="C6" i="7" l="1"/>
  <c r="C5" i="7"/>
  <c r="E43" i="7"/>
  <c r="D43" i="7"/>
  <c r="E42" i="7"/>
  <c r="D42" i="7"/>
  <c r="E41" i="7"/>
  <c r="D41" i="7"/>
  <c r="E40" i="7"/>
  <c r="D40" i="7"/>
  <c r="F23" i="7"/>
  <c r="E15" i="7" l="1"/>
  <c r="E14" i="7"/>
  <c r="E13" i="7"/>
  <c r="E12" i="7"/>
  <c r="E11" i="7"/>
  <c r="F50" i="7" l="1"/>
  <c r="E50" i="7"/>
  <c r="G50" i="7" l="1"/>
  <c r="C35" i="7" l="1"/>
  <c r="AD21" i="1" l="1"/>
  <c r="X41" i="1"/>
  <c r="X39" i="1"/>
  <c r="X37" i="1"/>
  <c r="X36" i="1"/>
  <c r="X35" i="1"/>
  <c r="AD35" i="1" s="1"/>
  <c r="X34" i="1"/>
  <c r="AD34" i="1" s="1"/>
  <c r="X33" i="1"/>
  <c r="X31" i="1"/>
  <c r="X30" i="1"/>
  <c r="AD30" i="1" s="1"/>
  <c r="X29" i="1"/>
  <c r="X28" i="1"/>
  <c r="X27" i="1"/>
  <c r="X25" i="1"/>
  <c r="X24" i="1"/>
  <c r="AF24" i="1" s="1"/>
  <c r="X22" i="1"/>
  <c r="X21" i="1"/>
  <c r="X20" i="1"/>
  <c r="AD20" i="1" s="1"/>
  <c r="AF37" i="1" l="1"/>
  <c r="AD37" i="1"/>
  <c r="AF36" i="1"/>
  <c r="AD36" i="1"/>
  <c r="AF31" i="1"/>
  <c r="AD31" i="1"/>
  <c r="AF28" i="1"/>
  <c r="AD28" i="1"/>
  <c r="AF27" i="1"/>
  <c r="AD27" i="1"/>
  <c r="AF25" i="1"/>
  <c r="AD25" i="1"/>
  <c r="AD22" i="1"/>
  <c r="AF11" i="1"/>
  <c r="X11" i="1"/>
  <c r="AD11" i="1" s="1"/>
  <c r="X12" i="1"/>
  <c r="X13" i="1"/>
  <c r="X14" i="1"/>
  <c r="X17" i="1"/>
  <c r="AF30" i="1"/>
  <c r="AF35" i="1"/>
  <c r="AF39" i="1"/>
  <c r="AD39" i="1"/>
  <c r="X10" i="1"/>
  <c r="AD10" i="1" s="1"/>
  <c r="AD17" i="1" l="1"/>
  <c r="AF17" i="1"/>
  <c r="AD14" i="1"/>
  <c r="AF12" i="1"/>
  <c r="AD12" i="1"/>
  <c r="AF20" i="1" l="1"/>
  <c r="X19" i="1" l="1"/>
  <c r="AE42" i="1" l="1"/>
  <c r="AE40" i="1"/>
  <c r="C28" i="7" s="1"/>
  <c r="AC40" i="1"/>
  <c r="AC42" i="1"/>
  <c r="C29" i="7" l="1"/>
  <c r="AF40" i="1"/>
  <c r="D28" i="7" s="1"/>
  <c r="AD40" i="1"/>
  <c r="AF42" i="1"/>
  <c r="AD42" i="1"/>
  <c r="D29" i="7" l="1"/>
  <c r="C43" i="7"/>
  <c r="C42" i="7"/>
  <c r="C41" i="7"/>
  <c r="C40" i="7"/>
  <c r="C39" i="7"/>
  <c r="C38" i="7"/>
  <c r="C37" i="7"/>
  <c r="C36" i="7"/>
  <c r="C4" i="7" l="1"/>
  <c r="AC23" i="1" l="1"/>
  <c r="AC26" i="1"/>
  <c r="AC32" i="1"/>
  <c r="AE23" i="1"/>
  <c r="C24" i="7" s="1"/>
  <c r="AE38" i="1" l="1"/>
  <c r="C27" i="7" s="1"/>
  <c r="AC38" i="1"/>
  <c r="C25" i="7"/>
  <c r="AE32" i="1"/>
  <c r="C26" i="7" s="1"/>
  <c r="AD26" i="1"/>
  <c r="AF26" i="1"/>
  <c r="D25" i="7" s="1"/>
  <c r="AD32" i="1"/>
  <c r="AF32" i="1"/>
  <c r="D26" i="7" s="1"/>
  <c r="AF38" i="1"/>
  <c r="D27" i="7" s="1"/>
  <c r="AD38" i="1"/>
  <c r="AD23" i="1" l="1"/>
  <c r="AF23" i="1"/>
  <c r="D24" i="7" s="1"/>
  <c r="AE18" i="1" l="1"/>
  <c r="AC18" i="1"/>
  <c r="AC43" i="1" s="1"/>
  <c r="X16" i="1"/>
  <c r="X15" i="1"/>
  <c r="AD16" i="1" l="1"/>
  <c r="AF16" i="1"/>
  <c r="AF18" i="1" s="1"/>
  <c r="AE43" i="1"/>
  <c r="C2" i="7" s="1"/>
  <c r="C23" i="7"/>
  <c r="AD15" i="1"/>
  <c r="AD18" i="1" s="1"/>
  <c r="AD43" i="1" s="1"/>
  <c r="AF43" i="1" l="1"/>
  <c r="C3" i="7" s="1"/>
  <c r="D23"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M9" authorId="0" shapeId="0" xr:uid="{00000000-0006-0000-0100-000001000000}">
      <text>
        <r>
          <rPr>
            <b/>
            <sz val="9"/>
            <color indexed="81"/>
            <rFont val="Tahoma"/>
            <family val="2"/>
          </rPr>
          <t>USUARIO:
1. BIEN
2. SERVICIO</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Jose David Torne Lorduy</author>
  </authors>
  <commentList>
    <comment ref="M8" authorId="0" shapeId="0" xr:uid="{00000000-0006-0000-0300-000001000000}">
      <text>
        <r>
          <rPr>
            <b/>
            <sz val="9"/>
            <color rgb="FF000000"/>
            <rFont val="Tahoma"/>
            <family val="2"/>
          </rPr>
          <t xml:space="preserve">USUARIO:
</t>
        </r>
        <r>
          <rPr>
            <sz val="9"/>
            <color rgb="FF000000"/>
            <rFont val="Tahoma"/>
            <family val="2"/>
          </rPr>
          <t xml:space="preserve">Hitos intermedios que evidencian el avance en la generacion de un producto en el tiempo
</t>
        </r>
        <r>
          <rPr>
            <sz val="9"/>
            <color rgb="FF000000"/>
            <rFont val="Tahoma"/>
            <family val="2"/>
          </rPr>
          <t>PRODUCTO TANGIBLE DE LA ACTIVIDAD</t>
        </r>
      </text>
    </comment>
    <comment ref="AF8" authorId="1" shapeId="0" xr:uid="{00000000-0006-0000-0300-000002000000}">
      <text>
        <r>
          <rPr>
            <sz val="9"/>
            <color rgb="FF000000"/>
            <rFont val="Tahoma"/>
            <family val="2"/>
          </rPr>
          <t xml:space="preserve">VER ANEXO 1
</t>
        </r>
        <r>
          <rPr>
            <sz val="9"/>
            <color rgb="FF000000"/>
            <rFont val="Tahoma"/>
            <family val="2"/>
          </rPr>
          <t xml:space="preserve">
</t>
        </r>
      </text>
    </comment>
    <comment ref="AG8" authorId="1" shapeId="0" xr:uid="{00000000-0006-0000-0300-000003000000}">
      <text>
        <r>
          <rPr>
            <b/>
            <sz val="9"/>
            <color rgb="FF000000"/>
            <rFont val="Tahoma"/>
            <family val="2"/>
          </rPr>
          <t>VER ANEXO 1</t>
        </r>
        <r>
          <rPr>
            <sz val="9"/>
            <color rgb="FF000000"/>
            <rFont val="Tahoma"/>
            <family val="2"/>
          </rPr>
          <t xml:space="preserve">
</t>
        </r>
      </text>
    </comment>
    <comment ref="AE59" authorId="2" shapeId="0" xr:uid="{B7F56AE5-000B-3E45-8D90-D340289FDD66}">
      <text>
        <r>
          <rPr>
            <b/>
            <sz val="9"/>
            <color rgb="FF000000"/>
            <rFont val="Tahoma"/>
            <family val="2"/>
          </rPr>
          <t>Colocar el valor inicial del proyecto o el valor ajustado de la ultima actualización. En Recursos Propios</t>
        </r>
      </text>
    </comment>
    <comment ref="AI59" authorId="2" shapeId="0" xr:uid="{00000000-0006-0000-0300-000004000000}">
      <text>
        <r>
          <rPr>
            <b/>
            <sz val="9"/>
            <color rgb="FF000000"/>
            <rFont val="Tahoma"/>
            <family val="2"/>
          </rPr>
          <t>Colocar el valor inicial del proyecto o el valor ajustado de la ultima actualización. En Recursos Propios</t>
        </r>
      </text>
    </comment>
    <comment ref="AJ59" authorId="2" shapeId="0" xr:uid="{00000000-0006-0000-0300-000005000000}">
      <text>
        <r>
          <rPr>
            <b/>
            <sz val="9"/>
            <color rgb="FF000000"/>
            <rFont val="Tahoma"/>
            <family val="2"/>
          </rPr>
          <t>Colocar el valor inicial del proyecto o el valor ajustado de la ultima actualización. En Recursos Propios</t>
        </r>
      </text>
    </comment>
    <comment ref="AP59" authorId="2" shapeId="0" xr:uid="{CFD26B07-A1E4-E24D-BAFC-5139AF8A8008}">
      <text>
        <r>
          <rPr>
            <b/>
            <sz val="9"/>
            <color rgb="FF000000"/>
            <rFont val="Tahoma"/>
            <family val="2"/>
          </rPr>
          <t>Colocar el valor inicial del proyecto o el valor ajustado de la ultima actualización. En Recursos Propios</t>
        </r>
      </text>
    </comment>
    <comment ref="AE60" authorId="2" shapeId="0" xr:uid="{47451051-696D-0941-9B59-A1F0A7B52979}">
      <text>
        <r>
          <rPr>
            <b/>
            <sz val="9"/>
            <color rgb="FF000000"/>
            <rFont val="Tahoma"/>
            <family val="2"/>
          </rPr>
          <t>Colocar el valor inicial del proyecto o el valor ajustado de la ultima actualización. En Recursos Propios</t>
        </r>
      </text>
    </comment>
    <comment ref="AI60" authorId="2" shapeId="0" xr:uid="{00000000-0006-0000-0300-000006000000}">
      <text>
        <r>
          <rPr>
            <b/>
            <sz val="9"/>
            <color rgb="FF000000"/>
            <rFont val="Tahoma"/>
            <family val="2"/>
          </rPr>
          <t>Colocar el valor inicial del proyecto o el valor ajustado de la ultima actualización. En Recursos Propios</t>
        </r>
      </text>
    </comment>
    <comment ref="AJ60" authorId="2" shapeId="0" xr:uid="{00000000-0006-0000-0300-000007000000}">
      <text>
        <r>
          <rPr>
            <b/>
            <sz val="9"/>
            <color rgb="FF000000"/>
            <rFont val="Tahoma"/>
            <family val="2"/>
          </rPr>
          <t>Colocar el valor inicial del proyecto o el valor ajustado de la ultima actualización. En Recursos Propios</t>
        </r>
      </text>
    </comment>
    <comment ref="AI61" authorId="2" shapeId="0" xr:uid="{00000000-0006-0000-0300-000008000000}">
      <text>
        <r>
          <rPr>
            <b/>
            <sz val="9"/>
            <color rgb="FF000000"/>
            <rFont val="Tahoma"/>
            <family val="2"/>
          </rPr>
          <t>Colocar el valor inicial del proyecto o el valor ajustado de la ultima actualización. En Recursos Propios</t>
        </r>
      </text>
    </comment>
    <comment ref="AJ61" authorId="2" shapeId="0" xr:uid="{00000000-0006-0000-0300-000009000000}">
      <text>
        <r>
          <rPr>
            <b/>
            <sz val="9"/>
            <color rgb="FF000000"/>
            <rFont val="Tahoma"/>
            <family val="2"/>
          </rPr>
          <t>Colocar el valor inicial del proyecto o el valor ajustado de la ultima actualización. En Recursos Propios</t>
        </r>
      </text>
    </comment>
    <comment ref="AI62" authorId="2" shapeId="0" xr:uid="{00000000-0006-0000-0300-00000A000000}">
      <text>
        <r>
          <rPr>
            <b/>
            <sz val="9"/>
            <color rgb="FF000000"/>
            <rFont val="Tahoma"/>
            <family val="2"/>
          </rPr>
          <t>Colocar el valor inicial del proyecto o el valor ajustado de la ultima actualización. En Recursos Propios</t>
        </r>
      </text>
    </comment>
    <comment ref="AJ62" authorId="2" shapeId="0" xr:uid="{00000000-0006-0000-0300-00000B000000}">
      <text>
        <r>
          <rPr>
            <b/>
            <sz val="9"/>
            <color rgb="FF000000"/>
            <rFont val="Tahoma"/>
            <family val="2"/>
          </rPr>
          <t>Colocar el valor inicial del proyecto o el valor ajustado de la ultima actualización. En Recursos Propios</t>
        </r>
      </text>
    </comment>
    <comment ref="AI78" authorId="2" shapeId="0" xr:uid="{00000000-0006-0000-0300-00000C000000}">
      <text>
        <r>
          <rPr>
            <b/>
            <sz val="9"/>
            <color rgb="FF000000"/>
            <rFont val="Tahoma"/>
            <family val="2"/>
          </rPr>
          <t>Si es adicion, valor es positivo(+). Si  es reduccion, valor negativo (-) .</t>
        </r>
      </text>
    </comment>
    <comment ref="AJ78" authorId="2" shapeId="0" xr:uid="{00000000-0006-0000-0300-00000D000000}">
      <text>
        <r>
          <rPr>
            <b/>
            <sz val="9"/>
            <color rgb="FF000000"/>
            <rFont val="Tahoma"/>
            <family val="2"/>
          </rPr>
          <t>Si es adicion, valor es positivo(+). Si  es reduccion, valor negativo (-) .</t>
        </r>
      </text>
    </comment>
    <comment ref="AP78" authorId="2" shapeId="0" xr:uid="{47EE1061-4FC3-5444-AEE3-2F1CAC1AC013}">
      <text>
        <r>
          <rPr>
            <b/>
            <sz val="9"/>
            <color rgb="FF000000"/>
            <rFont val="Tahoma"/>
            <family val="2"/>
          </rPr>
          <t>Si es adicion, valor es positivo(+). Si  es reduccion, valor negativo (-) .</t>
        </r>
      </text>
    </comment>
    <comment ref="K98" authorId="2" shapeId="0" xr:uid="{00000000-0006-0000-0300-00000E000000}">
      <text>
        <r>
          <rPr>
            <b/>
            <sz val="9"/>
            <color rgb="FF000000"/>
            <rFont val="Tahoma"/>
            <family val="2"/>
          </rPr>
          <t xml:space="preserve">Nombre de la actividad relacionada en SUIFP.
</t>
        </r>
        <r>
          <rPr>
            <b/>
            <sz val="9"/>
            <color rgb="FF000000"/>
            <rFont val="Tahoma"/>
            <family val="2"/>
          </rPr>
          <t>DEBE RELACIONAR TODAS LAS ACTIVIDADES</t>
        </r>
      </text>
    </comment>
    <comment ref="AI98" authorId="2" shapeId="0" xr:uid="{00000000-0006-0000-0300-00000F000000}">
      <text>
        <r>
          <rPr>
            <b/>
            <sz val="9"/>
            <color rgb="FF000000"/>
            <rFont val="Tahoma"/>
            <family val="2"/>
          </rPr>
          <t>Si es adicion, valor es positivo(+). Si  es reduccion, valor negativo (-) .</t>
        </r>
      </text>
    </comment>
    <comment ref="AJ98" authorId="2" shapeId="0" xr:uid="{00000000-0006-0000-0300-000010000000}">
      <text>
        <r>
          <rPr>
            <b/>
            <sz val="9"/>
            <color rgb="FF000000"/>
            <rFont val="Tahoma"/>
            <family val="2"/>
          </rPr>
          <t>Si es adicion, valor es positivo(+). Si  es reduccion, valor negativo (-) .</t>
        </r>
      </text>
    </comment>
    <comment ref="AI99" authorId="2" shapeId="0" xr:uid="{00000000-0006-0000-0300-000011000000}">
      <text>
        <r>
          <rPr>
            <b/>
            <sz val="9"/>
            <color indexed="81"/>
            <rFont val="Tahoma"/>
            <family val="2"/>
          </rPr>
          <t>Si es adicion, valor es positivo(+). Si  es reduccion, valor negativo (-) .</t>
        </r>
      </text>
    </comment>
    <comment ref="AJ99" authorId="2" shapeId="0" xr:uid="{00000000-0006-0000-0300-000012000000}">
      <text>
        <r>
          <rPr>
            <b/>
            <sz val="9"/>
            <color rgb="FF000000"/>
            <rFont val="Tahoma"/>
            <family val="2"/>
          </rPr>
          <t>Si es adicion, valor es positivo(+). Si  es reduccion, valor negativo (-) .</t>
        </r>
      </text>
    </comment>
  </commentList>
</comments>
</file>

<file path=xl/sharedStrings.xml><?xml version="1.0" encoding="utf-8"?>
<sst xmlns="http://schemas.openxmlformats.org/spreadsheetml/2006/main" count="1524" uniqueCount="745">
  <si>
    <t>ALCALDIA DISTRITAL DE CARTAGENA DE INDIAS</t>
  </si>
  <si>
    <t>MACROPROCESO: PLANEACIÓN TERRITORIAL Y DIRECCIONAMIENTO ESTRATEGICO</t>
  </si>
  <si>
    <t>Versión: 1.0</t>
  </si>
  <si>
    <t>PROCESO / SUBPROCESO: GESTIÓN DE LA INVERSIÓN PUBLICA / GESTIÓN DEL PLAN DE DESARROLLO Y SUS INSTRUMENTOS DE EJECUCIÓN</t>
  </si>
  <si>
    <t xml:space="preserve">DEPENDENCIA : </t>
  </si>
  <si>
    <t>PROGRAMACIÓN PRESUPUESTAL</t>
  </si>
  <si>
    <t xml:space="preserve">PROGRAMA </t>
  </si>
  <si>
    <t>UNIDAD DE MEDIDA DEL INDICADOR DE PRODUCTO</t>
  </si>
  <si>
    <t>ENTREGABLE
INDICADOR DE PRODUCTO SEGÚN CATALOGO DE PRODUCTO</t>
  </si>
  <si>
    <t>PROYECTO DE INVERSIÓN</t>
  </si>
  <si>
    <t>CÓDIGO DE PROYECTO BPIN</t>
  </si>
  <si>
    <t>ENTREGABLE</t>
  </si>
  <si>
    <t>APROPACION DEFINITIVA POR PROYECTO</t>
  </si>
  <si>
    <t>FECHA DE INICIO DE LA ACTIVIDAD O ENTREGABLE</t>
  </si>
  <si>
    <t>FECHA DE TERMINACIÓN DEL ENTREGABLE</t>
  </si>
  <si>
    <t>TIEMPO DE EJECUCIÓN
(número de días)</t>
  </si>
  <si>
    <t>BENEFICIARIOS PROGRAMADOS</t>
  </si>
  <si>
    <t>FUENTE DE FINANCIACIÓN</t>
  </si>
  <si>
    <t>APROPIACIÓN INICIAL
(en pesos)</t>
  </si>
  <si>
    <t>RUBRO PRESUPUESTAL</t>
  </si>
  <si>
    <t>CODIGO RUBRO PRESUPUESTAL</t>
  </si>
  <si>
    <t>¿REQUIERE CONTRATACIÓN?</t>
  </si>
  <si>
    <t>MODALIDAD DE SELECCIÓN</t>
  </si>
  <si>
    <t>FUENTE DE RECURSOS</t>
  </si>
  <si>
    <t>FECHA DE INICIO DE CONTRATACIÓN</t>
  </si>
  <si>
    <t xml:space="preserve">RIESGOS ASOCIADOS AL PROCESO </t>
  </si>
  <si>
    <t>CONTROLES ESTABLECIDOS PARA LOS RIESGOS</t>
  </si>
  <si>
    <t>IMPULSOR DE AVANCE</t>
  </si>
  <si>
    <t>DESCRIPCION DE LA META PRODUCTO 2024-2027</t>
  </si>
  <si>
    <t>VALOR DE LA META PRODUCTO 2024-2027</t>
  </si>
  <si>
    <t>DESCRIPCION DE LA ADQUISICION ASOCIADA AL PROYECTO</t>
  </si>
  <si>
    <t>PROGRAMA</t>
  </si>
  <si>
    <t>INDICADOR DE PRODUCTO SEGÚN PDD</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</si>
  <si>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</si>
  <si>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NOMBRE DEL RESPONSABLE</t>
  </si>
  <si>
    <t>CONTROL DE CAMBIOS</t>
  </si>
  <si>
    <t>FECHA</t>
  </si>
  <si>
    <t>DESCRIPCIÓN DEL CAMBIO</t>
  </si>
  <si>
    <t>VERSIÓN</t>
  </si>
  <si>
    <t>CARGO</t>
  </si>
  <si>
    <t>NOMBRE</t>
  </si>
  <si>
    <t>FIRMA</t>
  </si>
  <si>
    <t>ELABORÓ</t>
  </si>
  <si>
    <t>Profesional Especializado codigo 222 grado 41</t>
  </si>
  <si>
    <t>María Bernarda Pérez Carmona</t>
  </si>
  <si>
    <t>REVISÓ</t>
  </si>
  <si>
    <t>Secretario de Planeación Distrital</t>
  </si>
  <si>
    <t>APROBÓ</t>
  </si>
  <si>
    <t xml:space="preserve">Modalidad de selección </t>
  </si>
  <si>
    <t>Código</t>
  </si>
  <si>
    <t>Fuente de los recursos</t>
  </si>
  <si>
    <t>Solicitud de información a los Proveedores</t>
  </si>
  <si>
    <t xml:space="preserve">Recursos propios </t>
  </si>
  <si>
    <t>Licitación pública</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</si>
  <si>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</si>
  <si>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</si>
  <si>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</si>
  <si>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</si>
  <si>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</si>
  <si>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</si>
  <si>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</si>
  <si>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</si>
  <si>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No Aplica</t>
  </si>
  <si>
    <t>Selección abreviada menor cuantía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</si>
  <si>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</si>
  <si>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</si>
  <si>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</si>
  <si>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</si>
  <si>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</si>
  <si>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</si>
  <si>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</si>
  <si>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</si>
  <si>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</si>
  <si>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</si>
  <si>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</si>
  <si>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Contratación directa.</t>
  </si>
  <si>
    <t>Seléccion abreviada - acuerdo marco</t>
  </si>
  <si>
    <t>Julio 16-2024</t>
  </si>
  <si>
    <t>Camilo Rey Sabogal</t>
  </si>
  <si>
    <t xml:space="preserve">IMPULSOR DE AVANCE </t>
  </si>
  <si>
    <t>LINEA BASE SEGUN PDD</t>
  </si>
  <si>
    <t>PROGRAMACIÓN META PRODUCTO A 2024</t>
  </si>
  <si>
    <t>DIMENSIONES DE MIPG</t>
  </si>
  <si>
    <t>PROCESO ASOCIADO</t>
  </si>
  <si>
    <t>SUBPROCESO ASOCIADO</t>
  </si>
  <si>
    <t>OBJETIVO DEL SUBPROCESO</t>
  </si>
  <si>
    <t>PLANES DECRETO 612 DE 2018</t>
  </si>
  <si>
    <t>ENTIDADES</t>
  </si>
  <si>
    <t>SERVIDORES</t>
  </si>
  <si>
    <t>CIUDADANÍA</t>
  </si>
  <si>
    <t>INTERNO</t>
  </si>
  <si>
    <t>OBJETIVO DE DESARROLLO SOSTENIBLE</t>
  </si>
  <si>
    <t>PLAN ANUAL DE ADQUISICIONES</t>
  </si>
  <si>
    <t>ADMINISTRACIÓN DE RIESGOS</t>
  </si>
  <si>
    <t>PONDERACIÓN DE LA META PRODUCTO</t>
  </si>
  <si>
    <t>DESCRIPCIÓN DE LA META PRODUCTO 2024-2027</t>
  </si>
  <si>
    <t>META DE RESULTADO</t>
  </si>
  <si>
    <t>DENOMINACION DEL PRODUCTO</t>
  </si>
  <si>
    <t xml:space="preserve">Descripcion del objetivo del subproceso al cual pertenece </t>
  </si>
  <si>
    <t>META RESULTADO</t>
  </si>
  <si>
    <t xml:space="preserve">PONDERACION DE LA META PRODUCTO </t>
  </si>
  <si>
    <t xml:space="preserve">RIESGOS DEL PROYECTO </t>
  </si>
  <si>
    <t>ACCIONES DE CONTROL DE LOS RIESGOS DE LOS PROYECTOS</t>
  </si>
  <si>
    <t>Ingrese en esta casilla el ODS con el que se articula el programa de su competencia según el Acuerdo 139 que adopta el Plan de Desarrollo Distrital 2024-2027 'Cartagena, Ciudad de Derechos'.</t>
  </si>
  <si>
    <t>Ingrese en esta casilla la línea estratégica correspondiente al programa de su competencia según el Acuerdo 139 que adopta el Plan de Desarrollo Distrital 2024-2027 'Cartagena, Ciudad de Derechos'.</t>
  </si>
  <si>
    <t>Ingrese en esta casilla el impulsor de avance que facilita el logro del objetivo del programa de su competencia según el Acuerdo 139 que adopta el Plan de Desarrollo Distrital 2024-2027 'Cartagena, Ciudad de Derechos'.</t>
  </si>
  <si>
    <t>Ingrese en esta casilla la meta de resultado esperada del programa de su competencia según el Acuerdo 139 que adopta el Plan de Desarrollo Distrital 2024-2027 'Cartagena, Ciudad de Derechos'.</t>
  </si>
  <si>
    <t xml:space="preserve">Ingrese en este casilla el indicador definido para cumplir la meta de producto en el Plan de Desarrollo según el Acuerdo 139 que adopta el Plan de Desarrollo Distrital 2024-2027 'Cartagena, Ciudad de Derechos' </t>
  </si>
  <si>
    <t>Ingrese en esta casilla la expresion fisica con la que se mostrará el resultado de la meta propuesta. (Ejemplo: número, porcentaje, kilometro).</t>
  </si>
  <si>
    <t xml:space="preserve">Ingrese en esta casilla el valor que se encuentra en el Acuerdo 139 que adopta el Plan de Desarrollo Distrital 2024-2027 'Cartagena, Ciudad de Derechos', como el punto de partida para definir el alcance de la meta producto.  </t>
  </si>
  <si>
    <t>Ingrese en esta casilla lo que persigue el indicador en el cuatrenio, se encuentra plasmado en el Acuerdo 139 que adopta el Plan de Desarrollo Distrital 2024-2027 'Cartagena, Ciudad de Derechos'</t>
  </si>
  <si>
    <t xml:space="preserve">Ingrese en esta casilla el valor porcentual asignado a la meta producto </t>
  </si>
  <si>
    <t>Ingrese en esta casilla la naturaleza del producto a entregar, señalando con una X si es bien o servicio</t>
  </si>
  <si>
    <t>Ingrese en esta casilla el indicador de producto según el catálogo de producto de la MGA</t>
  </si>
  <si>
    <t>Ingrese en esta casilla el numero de la meta a alcanzar al finalizar el cuatrienio. Esto se encuentra inmerso en la descripcion de la meta producto identificada en el Plan de Desarrollo Distrital.</t>
  </si>
  <si>
    <t>Ingrese en esta casilla, la cantidad de la meta propuesta para la actual vigencia, relacionada con el Plan Indicativo.</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</si>
  <si>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</si>
  <si>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 xml:space="preserve">Relacione en esta casilla la política de gestión y desempeño institucional alineada a su proceso (Éstas se ubican en una de las siete dimensiones de MIPG y las 19 políticas)
</t>
  </si>
  <si>
    <t>Relacione en esta casilla el subproceso de su competencia (Identifique esto en el mapa de interrelación de procesos).</t>
  </si>
  <si>
    <t xml:space="preserve">Relacione en esta casilla el proceso de gestión asociado al programa y al producto (Identifique el proceso de su competencia en el mapa de interrelacion de procesos alineado con su dependencia).
</t>
  </si>
  <si>
    <t>Defina en esta casilla con una X a qué grupo de valor pertenece, ya sea entidades, ciudadanía, servidores-interno.</t>
  </si>
  <si>
    <t>Ingrese en esta casilla el nombre del proyecto a partir del cual se desarrollará el programa con el que se articula.</t>
  </si>
  <si>
    <t>Ingrese en esta casilla el número BPIN del proyecto a partir del cual se desarrollará el programa con el que se articula.</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</si>
  <si>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</si>
  <si>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Ingrese en esta casilla el número o pocentaje que se pretende alcanzar con cada actividad del proyecto durante la vigencia.</t>
  </si>
  <si>
    <t>Indique en esta casilla la fecha de inicio de la actividad en la vigencia 2024</t>
  </si>
  <si>
    <t>Indique en esta casilla la fecha de terminación de la actividad en la vigencia 2024</t>
  </si>
  <si>
    <t>Indique en esta casilla el número de días que requiere el desarrollo de la actividad para la vigencia 2024</t>
  </si>
  <si>
    <t>Ingrese en esta casilla el número de personas estimadas que van a recibir beneficio de la actividad programada en el proyecto</t>
  </si>
  <si>
    <t>Ingrese en esta casilla la Unidad Comunera de Gobierno donde se aplica el proyecto asociado</t>
  </si>
  <si>
    <t xml:space="preserve">Indique en esta casilla el nombre de la pesona encargada de supervisar las actividades del proyecto encaminadas a conseguir la meta propuesta </t>
  </si>
  <si>
    <t xml:space="preserve">Ingrese en esta casilla los riesgos identificados al proyecto </t>
  </si>
  <si>
    <t xml:space="preserve">Ingrese en esta casilla las acciones para controlar los riesgos identificados al proyecto </t>
  </si>
  <si>
    <t>Ingrese el valor numérico en pesos del Plan Operativo Anual de Inversión asignado al rubro presupuestal</t>
  </si>
  <si>
    <t xml:space="preserve">Ingrese el valor numérico en pesos del Plan Operativo Anual de Inversion asignado al rubro presupuestal luego de adiciones y deducciones </t>
  </si>
  <si>
    <t>Ingrese el nombre de la fuente de recursos con lo que financiará la actividad</t>
  </si>
  <si>
    <t>Indique el rubro del presupuesto que abarca el sector de su competencia.</t>
  </si>
  <si>
    <t>Ingrese el código numérico que identifica el concepto del gasto (Funcionamiento, Deuda, Inversión) y el cual es definido en el Decreto de Liquidación.</t>
  </si>
  <si>
    <t>En esta casilla ingrese si es necesaria la contratación</t>
  </si>
  <si>
    <t xml:space="preserve">Relacione la descripcion que se encuentra en el Plan Anual de Adquisiciones asociada al proyecto de inversión </t>
  </si>
  <si>
    <t>Indique la modalidad de contratación selecionada (Licitación Pública, concurso de méritos, selección abreviada, mínima cuantía, contratación directa)</t>
  </si>
  <si>
    <t>Indique la fuente de recursos asignada por el acuerdo de presupuesto</t>
  </si>
  <si>
    <t>Indique la fecha tentativa de inicio del proceso de contratación</t>
  </si>
  <si>
    <t>Ingrese en esta casilla cada uno de los riesgos identificados en el proceso definido, y desarrollado en la caracterización de la gestión por proceso</t>
  </si>
  <si>
    <t xml:space="preserve">Ingrese en esta casilla cada uno de los controles formulados para cada riesgo identificado en el proceso definido </t>
  </si>
  <si>
    <t>OBJETIVO GENERAL DEL PROYECTO</t>
  </si>
  <si>
    <t>PRODUCTO DEL PROYECTO</t>
  </si>
  <si>
    <t>FECHA DE INICIO DE LA ACTIVIDAD</t>
  </si>
  <si>
    <t>FECHA DE TERMINACIÓN DE LA ACTIVIDAD</t>
  </si>
  <si>
    <t>DESCRIPCIÓN DE LA ADQUISICIÓN ASOCIADA AL PROYECTO</t>
  </si>
  <si>
    <t>GESTIÓN ADMINISTRATIVA - MIPG</t>
  </si>
  <si>
    <t>LÍNEA BASE 
SEGUN PDD</t>
  </si>
  <si>
    <t>LÍNEA ESTRATÉGICA</t>
  </si>
  <si>
    <t>TIPO DE INDICADOR</t>
  </si>
  <si>
    <t>FORMATO PLAN DE ACCIÓN INSTITUCIONAL</t>
  </si>
  <si>
    <t>INSTRUCTIVO PARA EL DILIGENCIAMIENTO DEL PLAN DE ACCIÓN INSTITUCIONAL VIGENCIA 2024</t>
  </si>
  <si>
    <t>PLANTEAMIENTO ESTRATÉGICO- PLAN DE DESARROLLO</t>
  </si>
  <si>
    <t>PROGRAMACIÓN META PRODUCTO 2027</t>
  </si>
  <si>
    <t>PROGRAMACIÓN META PRODUCTO 2025</t>
  </si>
  <si>
    <t>PROGRAMACIÓN META PRODUCTO 2026</t>
  </si>
  <si>
    <t>UNIDAD COMUNERA DE GOBIERNO A IMPACTAR</t>
  </si>
  <si>
    <t>OBJETIVO ESTRATÉGICO</t>
  </si>
  <si>
    <t>NOMBRE DEL INDICADOR</t>
  </si>
  <si>
    <t>FRECUENCIA</t>
  </si>
  <si>
    <t>PROPÓSITO</t>
  </si>
  <si>
    <t>DEPENDENCIA:</t>
  </si>
  <si>
    <t xml:space="preserve"> POLÍTICA DE GESTIÓN Y DESEMPEÑO INSTITUCIONAL</t>
  </si>
  <si>
    <t>Ingrese en esta casilla el nombre del indicador asociado a los objetivos estratégicos de la entidad, de acuerdo al proceso o subproceso de su competencia.</t>
  </si>
  <si>
    <t>Describa en esta casilla la meta que espera lograr a partir del indicador mencionado en la casilla anterior.</t>
  </si>
  <si>
    <t>Describa en esta casilla la frecuencia con la que se hará el reporte.</t>
  </si>
  <si>
    <t>Describa en esta casilla el tipo de indicador relacionado, según su naturaleza (eficiencia, eficaz, efectividad, etc).</t>
  </si>
  <si>
    <t>Indique a cuál Plan Institucional, de los establecidos en el Decreto 612 del 2018, le aporta este producto.</t>
  </si>
  <si>
    <t>DENOMINACIÓN DEL PRODUCTO</t>
  </si>
  <si>
    <t>PLANTEAMIENTO ESTRATÉGICO PLAN DE ACCIÓN INSTITUCIONAL (Hoja 1)</t>
  </si>
  <si>
    <t>GESTIÓN ADMINISTRATIVA MIPG (Hoja 2)</t>
  </si>
  <si>
    <t>PLAN DE ACCION - INVERSIÓN (Hoja 3)</t>
  </si>
  <si>
    <t>PROGRAMACIÓN PRESUPUESTAL (Hoja 3)</t>
  </si>
  <si>
    <t>PLAN ANUAL DE ADQUISICIONES (Hoja 3)</t>
  </si>
  <si>
    <t xml:space="preserve">LINEA ESTRATÉGICA </t>
  </si>
  <si>
    <t>Ingrese en esta casilla el objetivo estratégico definido en la plataforma estratégica,  relacionado con su proceso y con la línea estratégica en la cual el Acuerdo 139 del 2024 le asignó su responsabilidad.</t>
  </si>
  <si>
    <t>POLÍTICAS DE GESTIÓN Y DESEMPEÑO INSTITUCIONAL</t>
  </si>
  <si>
    <t>PROCESO ASOCIADO A PROGRAMA Y PRODUCTO</t>
  </si>
  <si>
    <t>GRUPOS DE VALOR</t>
  </si>
  <si>
    <t xml:space="preserve">Bien </t>
  </si>
  <si>
    <t>Servicio</t>
  </si>
  <si>
    <t>DIMENSIÓN (ES) DE MIPG</t>
  </si>
  <si>
    <t>ACTIVIDADES DE PROYECTO DE INVERSIÓN 
( HITOS )</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</si>
  <si>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</si>
  <si>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</si>
  <si>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</si>
  <si>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PROGRAMACIÓN NUMÉRICA DE LA ACTIVIDAD PROYECTO (VIGENCIA)</t>
  </si>
  <si>
    <t>Ingrese en esta casilla el fin general del proyecto a partir del cual se desarrollará el programa con el que se articula.</t>
  </si>
  <si>
    <t>OBJETIVO ESPECIFICO DEL PROYECTO</t>
  </si>
  <si>
    <t>OBJETIVO ESPECÍFICO DEL PROYECTO</t>
  </si>
  <si>
    <t>Ingrese en esta casilla el objetivo específico asociado al objetivo general diligenciado en la casilla anterior.</t>
  </si>
  <si>
    <t>Ingrese en esta casilla el producto que materializa el objetivo específico relacionado en la casilla anterior.</t>
  </si>
  <si>
    <t>PONDERACIÓN DE PRODUCTO</t>
  </si>
  <si>
    <t>PONDERACIÓN DE  PRODUCTO</t>
  </si>
  <si>
    <t>Ingrese en esta casilla la ponderacion asignada al producto en cuestión.</t>
  </si>
  <si>
    <t>Ingrese en esta casilla el producto resultante de cada actividad de proyecto a realizar.</t>
  </si>
  <si>
    <t>ACTIVIDADES DE PROYECTO DE INVERSIÓN
( HITOS )</t>
  </si>
  <si>
    <t>PROGRAMACIÓN NUMÉRICA DE LA ACTIVIDAD PROYECTO 2024</t>
  </si>
  <si>
    <t>CUANTÍA ASIGNADA A LA CONTRATACIÓN</t>
  </si>
  <si>
    <t>Ingrese en esta casilla el valor de la contratación relacionada</t>
  </si>
  <si>
    <t>TRAZADOR PRESUPUESTAL</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</si>
  <si>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</si>
  <si>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</si>
  <si>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Ingrese en esta casilla el trazador presupuestal asociado a la actividad de proyecto.</t>
  </si>
  <si>
    <t>Fecha: 16/07/2024</t>
  </si>
  <si>
    <t>Código: PTDGI01-F001</t>
  </si>
  <si>
    <t>Página: 2 de 3</t>
  </si>
  <si>
    <t>Página: 1 de 3</t>
  </si>
  <si>
    <t>Página: 3 de 3</t>
  </si>
  <si>
    <t>Elaboración del  documento</t>
  </si>
  <si>
    <t>1.0</t>
  </si>
  <si>
    <t>VALIDACIÓN DEL DOCUMENTO</t>
  </si>
  <si>
    <t>AVANCE 
Mes1</t>
  </si>
  <si>
    <t>AVANCE 
Mes2</t>
  </si>
  <si>
    <t>AVANCE 
Mes3</t>
  </si>
  <si>
    <t>AVANCE 
Mes4</t>
  </si>
  <si>
    <t>AVANCE 
Mes5</t>
  </si>
  <si>
    <t>AVANCE 
Mes6</t>
  </si>
  <si>
    <t>AVANCE 
Mes7</t>
  </si>
  <si>
    <t>AVANCE 
Mes8</t>
  </si>
  <si>
    <t>AVANCE 
Mes9</t>
  </si>
  <si>
    <t>AVANCE 
Mes10</t>
  </si>
  <si>
    <t>AVANCE 
Mes11</t>
  </si>
  <si>
    <t>AVANCE 
Mes12</t>
  </si>
  <si>
    <t>PROMEDIO</t>
  </si>
  <si>
    <t>9. Industria, innovación e infraestructura                           11. Ciudades y comunidades sostenibles</t>
  </si>
  <si>
    <t xml:space="preserve">
Dignificar la vida de los habitantes del Distrito de Cartagena de Indias, reducir la pobreza multidimensional, el déficit habitacional, y ampliar la cobertura del saneamiento básico, a través de la implementación de estrategias integrales focalizadas en el fortalecimiento de la infraestructura educativa, en el fomento de las condiciones habitacionales adecuada y en el acceso de calidad de los servicios públicos, garantizando una vida digna para toda la población, durante el período de gobierno 2024-2027.</t>
  </si>
  <si>
    <t>Vida Digna</t>
  </si>
  <si>
    <t>Artes, Cultura y Patrimonio</t>
  </si>
  <si>
    <t>4. Educación de calidad. 11. Ciudades y comunidades sostenibles</t>
  </si>
  <si>
    <t>Dignificar la vida de los habitantes del Distrito de Cartagena de Indias, reducir la pobreza multidimensional, el déficit habitacional, y ampliar la cobertura del saneamiento básico, a través de la implementación de estrategias integrales focalizadas en el fortalecimiento de la infraestructura educativa, en el fomento de las condiciones habitacionales adecuada y en el acceso de calidad de los servicios públicos, garantizando una vida digna para toda la población, durante el período de gobierno 2024-2027.</t>
  </si>
  <si>
    <t>DE LOS PUEBLOS Y COMUNIDADES ETNICAS</t>
  </si>
  <si>
    <t>Fortalecimiento al Desarrollo Afro-Territorial de la Población Negra, Afrocolombiana, Raizal y Palenquera</t>
  </si>
  <si>
    <t xml:space="preserve"> Territorio Sitio de Paz y Pensamiento Colectivo
</t>
  </si>
  <si>
    <t>Incrementar a 35% el porcentaje de usuarios participantes en procesos de promoción de lectura en las bibliotecas del Distrito</t>
  </si>
  <si>
    <t>ESCENARIOS CULTURALES VIVOS PARA TRANSFORMAR</t>
  </si>
  <si>
    <t>Incrementar al 100% el porcentaje de aprovechamiento de la infraestructura cultural</t>
  </si>
  <si>
    <t>DEMOCRATIZACIÓN DE LA CULTURA: ESTÍMULOS PARA EL FOMENTO Y DESARROLLO ARTÍSTICO, CULTURAL Y CREATIVO</t>
  </si>
  <si>
    <t>FORMACIÓN ARTÍSTICA Y CULTURAL</t>
  </si>
  <si>
    <t>Incrementar a 95% el porcentaje de cumplimiento del Índice de Desempeño Institucional del Instituto de Patrimonio y Cultura en el marco del Modelo Integrado de Planeación y Gestión (MIPG)</t>
  </si>
  <si>
    <t>DERECHOS CULTURALES Y FORTALECIMIENTO INSTITUCIONAL PARA LA GOBERNANZA</t>
  </si>
  <si>
    <t>CARTAGENA BRILLA CON SU CULTURA Y PATRIMONIO MATERIAL E INMATERIAL</t>
  </si>
  <si>
    <t>Incrementar a 20% el porcentaje de la población negra, afrocolombiana, raizal, palenquera que habita el Distrito vinculada a procesos de fortalecimiento y reconocimiento de sus derechos, diversidad étnica y cultural como un principio fundamental</t>
  </si>
  <si>
    <t>DESARROLLO LOCAL SOSTENIBLE Y PROSPERIDAD COLECTIVA EN LOS TERRITORIOS DE LAS COMUNIDADES NEGRAS DEL DISTRITO DE CARTAGENA</t>
  </si>
  <si>
    <t>Incrementar a 50% el 
porcentaje de población 
indígena que habita el 
Distrito de Cartagena 
vinculada a procesos 
fortalecimiento y 
reconocimiento de sus 
derechos, diversidad étnica y  cultural como un principio 
fundamental</t>
  </si>
  <si>
    <t>ATENCIÓN INTEGRAL PARA LAS COMUNIDADES INDÍGENAS</t>
  </si>
  <si>
    <t xml:space="preserve">
02-03-01</t>
  </si>
  <si>
    <t>Número de bibliotecas dotadas y en funcionamiento</t>
  </si>
  <si>
    <t>Número de infraestructuras culturales mejoradas, adecuadas y/o dotadas</t>
  </si>
  <si>
    <t>Número de personas con acceso efectivo a procesos de lenguaje, lectura, escritura y oralidad</t>
  </si>
  <si>
    <t>Número de actividades de extensión bibliotecaria implementadas</t>
  </si>
  <si>
    <t>Plan de Fortalecimiento para la Consolidación de la Red de Bibliotecas Distritales formulado</t>
  </si>
  <si>
    <t>Plan de Fortalecimiento para la Red de Museos Distrital diseñado e implementado</t>
  </si>
  <si>
    <t>Número de estrategias de aprovechamiento en espacios culturales implementadas</t>
  </si>
  <si>
    <t xml:space="preserve">
02-03-02</t>
  </si>
  <si>
    <t>Número de estímulos culturales y artísticos otorgados o proyectos apoyados</t>
  </si>
  <si>
    <t>Número de estímulos otorgados con enfoque diferencial e interseccional</t>
  </si>
  <si>
    <t>Número de mercados o espacios de circulación para emprendimientos culturales y artísticos creados</t>
  </si>
  <si>
    <t>Número de emprendimientos y/o micronegocios de economía popular del sector cultura, artes y patrimonio con apoyo financiero</t>
  </si>
  <si>
    <t xml:space="preserve">
02-03-03</t>
  </si>
  <si>
    <t>Número de personas vinculadas al programa de Formación Artística y Cultural</t>
  </si>
  <si>
    <t>Sistema Distrital de Formación Artística y Cultural creado e implementado</t>
  </si>
  <si>
    <t xml:space="preserve">
02-03-04</t>
  </si>
  <si>
    <t>Estrategia de modernización y mejoramiento del desempeño institucional del Instituto de Patrimonio y Cultura diseñada e implementada</t>
  </si>
  <si>
    <t>Plan de fortalecimiento para el Sistema Distrital de Cultura y consejos de áreas artísticas</t>
  </si>
  <si>
    <t>Comisión Fílmica de Cartagena de Indias implementada y PUFAC (Permiso Unificado de Filmaciones Audiovisuales) adquirido</t>
  </si>
  <si>
    <t>Cinemateca de Cartagena de Indias construida</t>
  </si>
  <si>
    <t>Política Pública Distrital de Cinematografía, Medios Audiovisuales e Interactivos formulada e implementada</t>
  </si>
  <si>
    <t xml:space="preserve">
02-03-05</t>
  </si>
  <si>
    <t>Número de festivales, fiestas y festejos implementados y desarrollados</t>
  </si>
  <si>
    <t>Festival de Música del Caribe impulsado anualmente</t>
  </si>
  <si>
    <t>Inventario del patrimonio cultural material e inmaterial de Cartagena elaborado</t>
  </si>
  <si>
    <t>Número de estrategias para la preservación y protección de las tradiciones técnicas, costumbres y saberes propias de la cultura cartagenera diseñadas e implementadas</t>
  </si>
  <si>
    <t>Plan Maestro para el cuidado, conservación y apropiación social del patrimonio material elaborado e implementado</t>
  </si>
  <si>
    <t xml:space="preserve">
06-01-01</t>
  </si>
  <si>
    <t>Programa de Salvaguarda y Recuperación de los Bienes de Interés de Cultural de los Territorios negros, afrocolombiano, raizales y palenqueros creado e implementado</t>
  </si>
  <si>
    <t xml:space="preserve">
06-02-01</t>
  </si>
  <si>
    <t>Programa de protección, divulgación, preservación y salvaguarda de las prácticas, costumbres y saberes ancestrales de los pueblos originarios de los 6 cabildos indígenas presentes en el Distrito creado e implementado</t>
  </si>
  <si>
    <t>Número</t>
  </si>
  <si>
    <t>18 bibliotecas existentes en la red distrital</t>
  </si>
  <si>
    <t>Dotar de mobiliario y equipo y mantener en funcionamiento dieciocho (18) bibliotecas</t>
  </si>
  <si>
    <t>21 obras de infraestructura cultural construidas, mejoradas, adecuadas y/o dotadas a corte 2023</t>
  </si>
  <si>
    <t>Mejorar, adecuar y/o dotar treinta y cuatro (34) infraestructuras culturales accesibles, inclusivas y diversas</t>
  </si>
  <si>
    <t>266.138 personas con acceso efectivo a procesos de lenguaje, lectura, escritura y oralidad a corte 2023</t>
  </si>
  <si>
    <t>Vincular a trescientas seis mil cincuenta y nueve (306.059) personas de manera efectiva a los procesos de lenguaje, lectura, escritura y oralidad</t>
  </si>
  <si>
    <t>912 actividades de extensión bibliotecaria a corte 2023</t>
  </si>
  <si>
    <t>Implementar mil ochocientas (1.800) actividades de extensión bibliotecaria</t>
  </si>
  <si>
    <t>1 red de bibliotecas públicas y comunitarias en el Distrito</t>
  </si>
  <si>
    <t>Formular e implementar un (1) Plan de Fortalecimiento para la Consolidación de la Red de Bibliotecas Distritales</t>
  </si>
  <si>
    <t>Diseñar e implementar un (1) Plan de Fortalecimiento para la Red de Museos Distrital</t>
  </si>
  <si>
    <t>Construir y dotar dos (2) infraestructuras culturales accequibles, inclusivas ny diversas</t>
  </si>
  <si>
    <t>21 espacios culturales promovidos y aprovechados a corte 2023</t>
  </si>
  <si>
    <t>Implementar estrategias de aprovechamiento en treinta y cuatro (34) espacios culturales (creación, divulgación, producción y difusión)</t>
  </si>
  <si>
    <t>531 estímulos culturales y artísticos entregados en el cuatrienio 2020-2023</t>
  </si>
  <si>
    <t>Otorgar mil (1.000) estímulos culturales y artísticos</t>
  </si>
  <si>
    <t>Otorgar cien (100) estímulos con enfoque diferencial e interseccional</t>
  </si>
  <si>
    <t>Crear seis (6) mercados o espacios de circulación para emprendimientos culturales y artísticos</t>
  </si>
  <si>
    <t>Otorgar ciento cincuenta (150) apoyos financieros para micronegocios de economía popular del sector cultura, artes y patrimonio</t>
  </si>
  <si>
    <t>4.583 personas vinculadas en el programa de Formación Artística y Cultural a corte 2023</t>
  </si>
  <si>
    <t>Vincular a mil ochocientas (1.800) personas en el programa de Formación Artística y Cultural</t>
  </si>
  <si>
    <t>Crear e implementar un (1) Sistema Distrital de Formación Artística y Cultural</t>
  </si>
  <si>
    <t>Diseñar e implementar una (1) estrategia de modernización y mejoramiento del desempeño institucional del Instituto de Patrimonio y Cultura</t>
  </si>
  <si>
    <t>Diseñar e implementar un (1) plan de fortalecimiento para Sistema Distrital de Cultura y consejos de áreas artísticas</t>
  </si>
  <si>
    <t>Implementar una (1) Comisión Fílmica de Cartagena de Indias y adquirir un (1) Permiso Unificado de Filmaciones Audiovisuales (PUFAC)</t>
  </si>
  <si>
    <t>Construir una (1) Cinemateca de Cartagena de Indias</t>
  </si>
  <si>
    <t>Formular e implementar una (1) Política Pública Distrital de Cinematografía, Medios Audiovisuales e Interactivos</t>
  </si>
  <si>
    <t>Implementar y desarrollar dieciséis (16) festivales, fiestas y festejos para promoción del patrimonio inmaterial</t>
  </si>
  <si>
    <t>Impulsar anualmente el desarrollo de un (1) Festival de Música del Caribe</t>
  </si>
  <si>
    <t>Elaborar un (1) inventario del patrimonio cultural material e inmaterial de Cartagena</t>
  </si>
  <si>
    <t>Diseñar e implementar cuatro (4) estrategias para la preservación y protección de las tradiciones técnicas, costumbres y saberes propias de la cultura cartagenera (cultura alimentaria de las matronas, artesanía, tradición oral, entre otras)</t>
  </si>
  <si>
    <t>Elaborar e implementar un (1) Plan Maestro para el cuidado, conservación y apropiación social del patrimonio material</t>
  </si>
  <si>
    <t>ND</t>
  </si>
  <si>
    <t>Crear e implementar un (1) Programa de Salvaguarda y Recuperación de los Bienes de Interés de Cultural de los Territorios negros, afrocolombiano, raizales y palenqueros</t>
  </si>
  <si>
    <t>Crear e implementar un (1) programa de protección, divulgación,  preservación y salvaguarda de las prácticas, costumbres y saberes ancestrales de los pueblos originarios de los 6 Cabildos Indígenas presentes en el Distrito</t>
  </si>
  <si>
    <t xml:space="preserve"> Bibliotecas adecuadas</t>
  </si>
  <si>
    <t xml:space="preserve"> Infraestructuras culturales dotadas</t>
  </si>
  <si>
    <t>Personas beneficiadas</t>
  </si>
  <si>
    <t>Usuarios atendidos</t>
  </si>
  <si>
    <t>Documentos de planeación realizados</t>
  </si>
  <si>
    <t>Eventos de promoción de actividades culturales realizados</t>
  </si>
  <si>
    <t>Estímulos otorgados</t>
  </si>
  <si>
    <t>Personas beneficiadas con apoyos del Programa Nacional de Estímulos</t>
  </si>
  <si>
    <t>Personas capacitadas</t>
  </si>
  <si>
    <t>Documentos de lineamientos técnicos realizados</t>
  </si>
  <si>
    <t>Documentos normativos realizados</t>
  </si>
  <si>
    <t>Centros culturales construidos</t>
  </si>
  <si>
    <t>Fortalecimiento de la infraestructura cultural como "Escenarios Vivos" para la transformación social en Cartagena de Indias</t>
  </si>
  <si>
    <t>Mejorar la prestación de servicios en la infraestructura cultural del Distrito de Cartagena de Indias</t>
  </si>
  <si>
    <t>Mejorar la prestación de servicios bibliotecarios en las bibliotecas de la ciudad.</t>
  </si>
  <si>
    <t xml:space="preserve"> 1. Bibliotecas adecuadas</t>
  </si>
  <si>
    <t>Adecuar la infraestructura cultural para el desarrollo de actividades culturales, académicas y lúdico-educativas</t>
  </si>
  <si>
    <t>2. Infraestructuras culturales dotadas</t>
  </si>
  <si>
    <t>1.1. Realizar el mantenimiento preventivo y correctivo de las bibliotecas públicas y comunitarias del Distrito de Cartagena.</t>
  </si>
  <si>
    <t>1.2. Dotar con mobiliario, equipos, conectividad, indumentaria y elementos lúdicos necesarios a las bibliotecas públicas y comunitarias del Distrito de Cartagena.</t>
  </si>
  <si>
    <t>1.3. Realizar dotación y/o actualización bibliográfica y tecnológica de la Red distrital de bibliotecas públicas del Distrito de Cartagena</t>
  </si>
  <si>
    <t>1.4. Mantener, mejorar, adecuar, ampliar y/o rehabilitar las bibliotecas públicas y comunitarias del del Distrito de Cartagena.</t>
  </si>
  <si>
    <t>2.1. Dotar con mobiliario, equipos y conectividad a la infraestructura cultural del Distrito de Cartagena.</t>
  </si>
  <si>
    <t>2.2. Realizar el mantenimiento preventivo y correctivo de la infraestructura cultural del Distrito de Cartagena.</t>
  </si>
  <si>
    <t>2.3. Mantener, mejorar, adecuar, ampliar y/o rehabilitar la infraestructura cultural del Distrito de Cartagena.</t>
  </si>
  <si>
    <t>2.4. Realizar la pre-inversión en estudios de factibilidad, diseños arquitectónicos, planos, estudio de suelos y otros estudios necesarios para construir, mejorar, adecuar, ampliar y/o rehabilitar infraestructura cultural del Distrito de Cartagena.</t>
  </si>
  <si>
    <t>DISTRITO DE CARTAGENA DE INDIAS</t>
  </si>
  <si>
    <t xml:space="preserve">CARMEN LUCY ESPINOSA DIAZ
DIRECTORA GENERAL 
</t>
  </si>
  <si>
    <t>Diseño e implementación del Sistema Distrital de Formación Artística y Cultural en el Distrito de Cartagena de Indias</t>
  </si>
  <si>
    <t>GRUPO DE VALOR</t>
  </si>
  <si>
    <t>Conocer las diferentes expresiones culturales, permitiendo su divulgación a la</t>
  </si>
  <si>
    <t xml:space="preserve">Porcentaje de usuarios participantes en procesos de promocion de lectura </t>
  </si>
  <si>
    <t>Medir el porcentaje de incremento en los usuarios participantes en procesos de promocion de lectura en las bibliotecas del distrito</t>
  </si>
  <si>
    <t xml:space="preserve">Trimestral </t>
  </si>
  <si>
    <t>Eficiencia</t>
  </si>
  <si>
    <t>población y la conservación en el tiempo</t>
  </si>
  <si>
    <t>Medir el porcentaje actual de usuarios de la biblioteca que participan en programas de promoción de lectura</t>
  </si>
  <si>
    <t>Tasa de crecimiento de participación en actividades de promoción de lectura.</t>
  </si>
  <si>
    <t>Medir el incremento porcentual mensual en la participación de usuarios en programas de promoción de lectura.</t>
  </si>
  <si>
    <t>mensual</t>
  </si>
  <si>
    <t>Eficacia</t>
  </si>
  <si>
    <t xml:space="preserve">Cobertura de programas de promocion de lectura </t>
  </si>
  <si>
    <t>Medir la  proporción de bibliotecas del Distrito que ofrecen programas de promoción de lectura.</t>
  </si>
  <si>
    <t xml:space="preserve">Semestral </t>
  </si>
  <si>
    <t>Incrementar al 100% el porcentaje de aprovechamiento de la infraestructura cultural (estimulos)</t>
  </si>
  <si>
    <t>Estimulos para la cultura</t>
  </si>
  <si>
    <t xml:space="preserve">Fortalecer los proyectos e iniciativas desarrolladas para la creacion artistica y cultural a traves de la entrega de estimulos mediante convocatorias publicas para el desarrollo de las propuestas </t>
  </si>
  <si>
    <t xml:space="preserve">Porcentaje de uso de la infraestructura cultural </t>
  </si>
  <si>
    <t>Medir el porcentaje de la capacidad total de la infraestructura cultural que se está utilizando activamente.</t>
  </si>
  <si>
    <t>Incrementar al 100% el porcentaje de aprovechamiento de la infraestructura cultural (espacios para emprendimientos)</t>
  </si>
  <si>
    <t>Número de beneficiarios de los estímulos culturales</t>
  </si>
  <si>
    <t>Medir cuántas personas o grupos han recibido estímulos culturales como becas, apoyos o subvenciones.</t>
  </si>
  <si>
    <t>Incrementar al 100% el porcentaje de aprovechamiento de la infraestructura cultural (apoyo financiero a emprenimientos)</t>
  </si>
  <si>
    <t>Número de eventos realizados</t>
  </si>
  <si>
    <t>Medir la cantidad de eventos culturales organizados en la infraestructura.</t>
  </si>
  <si>
    <t>Incrementar al 100% el porcentaje de aprovechamiento de la infraestructura cultural (programa de formaciòn)</t>
  </si>
  <si>
    <t xml:space="preserve">Promover y fortalecer los procesos de formacion artistica y cultural a traves del desarrollo de programas artisticos y culturales </t>
  </si>
  <si>
    <t>Número de participantes en los programas</t>
  </si>
  <si>
    <t xml:space="preserve">Medir el porcentaje  de incremento del numero de  personas vinculadas a los programas artísticos y culturales </t>
  </si>
  <si>
    <t>Incrementar a 95% el porcentaje de cumplimiento del Índice de Desempeño Institucional del Instituto de Patrimonio y Cultura en el marco del Modelo Integrado de Planeación y Gestión (MIPG) (mejora del desempeño institucional)</t>
  </si>
  <si>
    <t xml:space="preserve">Sistemas Integrados de Gestiòn </t>
  </si>
  <si>
    <t xml:space="preserve">Velar por la implementacion y sostenimiento del sistema integrado de gestion con base en las metodologias y lineamientos normativos vigentes </t>
  </si>
  <si>
    <t>Porcentaje de cumplimiento de los planes de acción del MIPG.</t>
  </si>
  <si>
    <t>Evaluar la eficiencia en la ejecución de las actividades planificadas bajo el MIPG</t>
  </si>
  <si>
    <t>Porcentaje de documentos institucionales actualizados y alineados con el MIPG</t>
  </si>
  <si>
    <t>Incrementar a 95% el porcentaje de cumplimiento del Índice de Desempeño Institucional del Instituto de Patrimonio y Cultura en el marco del Modelo Integrado de Planeación y Gestión (MIPG) (sistema distrital de cultura y consejos de areas)</t>
  </si>
  <si>
    <t>Poblaciones</t>
  </si>
  <si>
    <t>Fortalecer la identidad e integridad de los diferentes grupos poblacionales, salvaguardando sus expresiones culturales.</t>
  </si>
  <si>
    <t>Porcentaje de participación de los consejos de áreas artisticas en las actividades planificadas.</t>
  </si>
  <si>
    <t>Medir el porcentaje de cumplimiento de las actividades del plan de fortalecimiento para el Sistema Distrital de Cultura y consejos de áreas artísticas</t>
  </si>
  <si>
    <t>Incrementar a 95% el porcentaje de cumplimiento del Índice de Desempeño Institucional del Instituto de Patrimonio y Cultura en el marco del Modelo Integrado de Planeación y Gestión (MIPG) (comision filmica)</t>
  </si>
  <si>
    <t>Implementacion de la Comisión Fílmica de Cartagena de Indias</t>
  </si>
  <si>
    <t xml:space="preserve">Medir el porcentaje de avance en la implementacion de la Comisión Fílmica de Cartagena de Indias implementada y PUFAC </t>
  </si>
  <si>
    <t>Incrementar a 95% el porcentaje de cumplimiento del Índice de Desempeño Institucional del Instituto de Patrimonio y Cultura en el marco del Modelo Integrado de Planeación y Gestión (MIPG) (cinemateca construida)</t>
  </si>
  <si>
    <t xml:space="preserve">Cinemateca de cartagena de indias construida </t>
  </si>
  <si>
    <t xml:space="preserve">Medir avance en la construccion de la cinemateca </t>
  </si>
  <si>
    <t>Incrementar a 95% el porcentaje de cumplimiento del Índice de Desempeño Institucional del Instituto de Patrimonio y Cultura en el marco del Modelo Integrado de Planeación y Gestión (MIPG) (politica de cinematografia)</t>
  </si>
  <si>
    <t>Política Pública Distrital de Cinematografía, Medios Audiovisuales e Interactivos</t>
  </si>
  <si>
    <t>Conocer el avance en la formulacion e implementacion de la politica publica distrital de cinematografia, medios audiovisuales e interactivos</t>
  </si>
  <si>
    <t>Incrementar a 95% el porcentaje de cumplimiento del Índice de Desempeño Institucional del Instituto de Patrimonio y Cultura en el marco del Modelo Integrado de Planeación y Gestión (MIPG) (numero de festivales)</t>
  </si>
  <si>
    <t>Procesos festivos</t>
  </si>
  <si>
    <t>Adelantar, coordinar y organizar las actividades inherentes en el desarrollo de las</t>
  </si>
  <si>
    <t xml:space="preserve">Porcentaje de festivales, fiestas y festejos para promoción del patrimonio inmaterial realizados </t>
  </si>
  <si>
    <t>Alcanzar el 100% de los festivales planificados en el periodo.</t>
  </si>
  <si>
    <t>Anual</t>
  </si>
  <si>
    <t>fiestas de independencia y festejos patrimoniales atendiendo los parámetros</t>
  </si>
  <si>
    <t>establecido</t>
  </si>
  <si>
    <t>Incrementar a 95% el porcentaje de cumplimiento del Índice de Desempeño Institucional del Instituto de Patrimonio y Cultura en el marco del Modelo Integrado de Planeación y Gestión (MIPG) (festival de la musica</t>
  </si>
  <si>
    <t>Incrementar a 95% el porcentaje de cumplimiento del Índice de Desempeño Institucional del Instituto de Patrimonio y Cultura en el marco del Modelo Integrado de Planeación y Gestión (MIPG) (inventario del patrimonio)</t>
  </si>
  <si>
    <t>Administrar bienes de la nación y del distrito que se tomen en administración de</t>
  </si>
  <si>
    <t>Porcentaje de bienes patrimoniales inventariados</t>
  </si>
  <si>
    <t>Medir el porcentaje de avance en el inventario  del patrimonio cultural material e inmaterial de Cartagena.</t>
  </si>
  <si>
    <t>conformidad con los mandatos legales existentes</t>
  </si>
  <si>
    <t>Incrementar a 95% el porcentaje de cumplimiento del Índice de Desempeño Institucional del Instituto de Patrimonio y Cultura en el marco del Modelo Integrado de Planeación y Gestión (MIPG) Estrategia para la preservaciòn y tradiciones artisticas</t>
  </si>
  <si>
    <t>Conocer las diferentes expresiones culturales, permitiendo su divulgación a la población y la conservación en el tiempo</t>
  </si>
  <si>
    <t>Implementación de Estrategias de Preservación</t>
  </si>
  <si>
    <t>Medir el porcentaje de estrategias implementadas para la preservación y protección de tradiciones frente al total de estrategias planificadas.</t>
  </si>
  <si>
    <t>Incrementar a 95% el porcentaje de cumplimiento del Índice de Desempeño Institucional del Instituto de Patrimonio y Cultura en el marco del Modelo Integrado de Planeación y Gestión (MIPG) Plan Maestro para el cuidado, conservación y apropiación social del patrimonio material elaborado e implementado</t>
  </si>
  <si>
    <t>Porcentaje de avance en la elaboración del Plan Maestro</t>
  </si>
  <si>
    <t>Medir el porcentaje de avance en la elaboracion del plan maestro para el cuidado, conservación y apropiación social del patrimonio material</t>
  </si>
  <si>
    <t>Plan Anual de Adquisiciones</t>
  </si>
  <si>
    <t>Posibilidad de perdida reputacional debido al bajo porcentaje de usuarios participantes en procesos de promocion de lectura en las bibliotecas del distrito</t>
  </si>
  <si>
    <t xml:space="preserve">Aplicar el procedimiento fortalecimiento de la lectura </t>
  </si>
  <si>
    <t>Plan de Trabajo Anual en Seguridad y Salud en el Trabajo</t>
  </si>
  <si>
    <t>Plan Anticorrupción y de Atención al Ciudadano</t>
  </si>
  <si>
    <t>Plan de Tratamiento de Riesgos de Seguridad y Privacidad de la Información</t>
  </si>
  <si>
    <t xml:space="preserve"> Plan de Seguridad y Privacidad de la Información</t>
  </si>
  <si>
    <t>Recolección de datos eficientes para registrar la participación, la satisfacción de los usuarios, y el número de actividades realizadas. ( Aplicar encuestas de satisfaccion)</t>
  </si>
  <si>
    <t>Revisar y ajustar el indicador periodicamente para asegurar que reflejen el progreso real hacia la meta propuesta</t>
  </si>
  <si>
    <t>Aplicar el procedimiento fortalecimiento de la lectura</t>
  </si>
  <si>
    <t>Posibilidad de perdida reputacional debido al bajo porcentaje de bibliotecas del distrito que ofrecen programas de promocion de lectura</t>
  </si>
  <si>
    <t>Seguimiento al cronograma o agenda de actividades de cada una de las bibliotecas que hacen parte de la red</t>
  </si>
  <si>
    <t xml:space="preserve">Posibilidad de perdida reputacional debido al bajo porcentaje de aprovechamiento de la infraestructura cultural </t>
  </si>
  <si>
    <t>Aplicar el procedimiento  progrrama de estimulos para la cultura</t>
  </si>
  <si>
    <t>Monitorear y ajustar las estrategias para asegurar un mayor aprovechamiento de la infraestructura cultural, alcanzando así el objetivo del 100% de aprovechamiento.</t>
  </si>
  <si>
    <t>Seguimiento y Monitoreo a la agenda de eventos organizados para asegurar un mayor aprovechamiento de la infraestructura cultural, alcanzando así el objetivo del 100% de aprovechamiento.</t>
  </si>
  <si>
    <t xml:space="preserve">Posibilidad de perdida reputacional  debido a  el bajo porcentaje de personas participantes en los programas artisticos y culturales propuestos </t>
  </si>
  <si>
    <t>Aplicar procedimiento  formacion artistica y cultural</t>
  </si>
  <si>
    <t xml:space="preserve">Seguimiento al cronograma  de programas para la formacion artistica y cultural </t>
  </si>
  <si>
    <t>Posibilidad de perdida reputacional  debido al bajo cumplimiento del Índice de Desempeño Institucional del Instituto de Patrimonio y Cultura en el marco del Modelo Integrado de Planeación y Gestión (MIPG)</t>
  </si>
  <si>
    <t>Aplicar el procedimiento Implementacion y seguimiento al sistema integrado de gestion SIG</t>
  </si>
  <si>
    <t>Realizar seguimientos al  cumplimiento de los planes de accion del  MIPG</t>
  </si>
  <si>
    <t>Posibilidad de perdida reputacional  debido a  el bajo porcentaje de cumplimiento de las actividades  del plan de fortalecimiento para el Sistema Distrital de Cultura y consejos de áreas artísticas</t>
  </si>
  <si>
    <t>Seguimiento y monitoreo al Plan de fortalecimiento para el Sistema Distrital de Cultura y consejos de áreas artísticas</t>
  </si>
  <si>
    <t>Posibilidad de perdida reputacional  debido a  la no implementacion de una (1) Comisión Fílmica de Cartagena de Indias y adquirir un (1) Permiso Unificado de Filmaciones Audiovisuales (PUFAC)</t>
  </si>
  <si>
    <t>Ejecucion, seguimiento y monitoreo a las actividades planeadas para la implementacion  de la Comisión Fílmica de Cartagena de Indias y  la adquisicion del Permiso Unificado de Filmaciones Audiovisuales (PUFAC)</t>
  </si>
  <si>
    <t xml:space="preserve">Posibilidad de perdida reputacional  debido a la no construccion de la cinemateca de cartagena de indias </t>
  </si>
  <si>
    <t xml:space="preserve">Ejecucion, seguimiento y monitoreo al Plan para la construccion de la cinemateca </t>
  </si>
  <si>
    <t>Posibilidad de perdida reputacional  debido a  la no formulacion e implementacion de una politica publica distrital de cinematografia, medios audiovisuales e interactivos</t>
  </si>
  <si>
    <t>Formular e implementar la politica publica distrital de cinematografia, medios audiovisuales e inteactivos</t>
  </si>
  <si>
    <t>Posibilidad de perdida reputacional  debido a no implementar y desarrollar dieciséis (16) festivales, fiestas y festejos para promoción del patrimonio inmaterial durante el periodo</t>
  </si>
  <si>
    <t>Ejecucion, seguimiento y monitoreo a las actividades planeadas para la implementacion y desarrollo de festivales,fiestas y festejos para la promocion del patrimonio inmaterial durante el periodo</t>
  </si>
  <si>
    <t>Posibilidad de perdida economica y reputacional  debido a la no realizacion del inventario del patrimonio cultural material e inmaterial de Cartagena</t>
  </si>
  <si>
    <t>Ejecucion, seguimiento y monitoreo a las actividades planeadas para la realizacion del inventario de patrimonio</t>
  </si>
  <si>
    <t>Posibilidad de perdida reputacional  debido a no diseñar e implementar estrategias para la preservación y protección de las tradiciones técnicas, costumbres y saberes propias de la cultura cartagenera</t>
  </si>
  <si>
    <t xml:space="preserve">Implementacion, seguimiento y monitoreo  a las estrategias diseñadas </t>
  </si>
  <si>
    <t>Posibilidad de perdida economica y reputacional  debido a recursos Fianancieros, humanos y técnicos insuficientes que puedean dificultar la implementación efectiva del Plan Maestro.</t>
  </si>
  <si>
    <t>Fortalecimiento de los acuerdos interinstitucionales</t>
  </si>
  <si>
    <t>Reuniones periódicas de progreso y evaluaciones de desempeño interinstitucional.</t>
  </si>
  <si>
    <t>Obtener financiamiento específico y capacitar personal específicamente para la implementación del Plan Maestro.</t>
  </si>
  <si>
    <t>Aprovechamiento de la infraestructura cultural existente para la implementación de una agenda cultural articulada y permanente en el distrito</t>
  </si>
  <si>
    <t>Mejorar el aprovechamiento de los espacios culturales del Distrito de Cartagena de indias.</t>
  </si>
  <si>
    <t xml:space="preserve"> Aumentar la participación del público en la oferta de actividades desarrolladas por la bibliotecas públicas y comunitarias.</t>
  </si>
  <si>
    <t>1. Servicios bibliotecarios</t>
  </si>
  <si>
    <t>1.1. Servicio de fomento para el acceso de la oferta cultural</t>
  </si>
  <si>
    <t>Aumentar y mejorar la calidad de las estrategias implementadas para consolidar la Red Distrital de bibliotecas y la Red Distrital de museos.</t>
  </si>
  <si>
    <t>2. Documentos de planeación</t>
  </si>
  <si>
    <t>Mejorar la implementación de estrategias para el aprovechamiento de la infraestructura cultural de la ciudad</t>
  </si>
  <si>
    <t>3. Servicio de promoción de actividades culturales</t>
  </si>
  <si>
    <t>1.1. Coordinar y desarrollar actividades de funcionamiento y operación de la infraestructura cultural de Cartagena.</t>
  </si>
  <si>
    <t>Fortalecimiento de la estrategia de estímulos para el fomento y desarrollo artístico, cultural, creativo e impulso a la economía popular en torno
al arte y patrimonio en el Distrito de Cartagena de Indias</t>
  </si>
  <si>
    <t>Fortalecer las estrategias de impulso a la creación artística, cultural y proyectos creativos individuales y/o colectivos de artistas, emprendimientos y/o micronegocios de economía popular en la Ciudad de Cartagena de indias.</t>
  </si>
  <si>
    <t>Promover el apoyo a los procesos creativos y de fomento artístico y cultural en el Distrito de Cartagena de Indias</t>
  </si>
  <si>
    <t>1. Servicio de apoyo financiero al sector artístico y cultural</t>
  </si>
  <si>
    <t>Implementar estrategias de fomento e impulso a los emprendimientos y/o micronegocios de economía popular en la Ciudad de Cartagena de indias.</t>
  </si>
  <si>
    <t>2. Servicio de promoción de actividades culturales</t>
  </si>
  <si>
    <t>3. Servicio de apoyo financiero para el desarrollo de prácticas artísticas
y culturales</t>
  </si>
  <si>
    <t xml:space="preserve"> 1.1. Realizar convocatoria y entrega de mil (1.000) estímulos culturales y artísticos en el Distrito de Cartagena de Indias.</t>
  </si>
  <si>
    <t>1.2. Realizar la operación logística de los eventos, socializaciones y demás actividades relacionadas a la ejecución del proyecto.</t>
  </si>
  <si>
    <t>1.3. Realizar convocatoria y entrega de cien (100) estímulos con enfoque diferencial e interseccional en el Distrito de Cartagena de Indias</t>
  </si>
  <si>
    <t>1.4. Realizar la coordinación, seguimiento, evaluación y gestión de las actividades del proyecto.</t>
  </si>
  <si>
    <t xml:space="preserve">2.1. Crear o gestionar la participación en seis (6) mercados o espacios de circulación para emprendimientos culturales y artísticos.
</t>
  </si>
  <si>
    <t>2.2. Promover los emprendimientos culturales y artísticos a través de un plan de mercadeo y gestión de alianzas</t>
  </si>
  <si>
    <t>3.1. Realizar convocatoria y entrega de ciento cincuenta (150) apoyos financieros para micronegocios de economía popular del sector cultura, artes y patrimonio</t>
  </si>
  <si>
    <t xml:space="preserve">Personas beneficiadas con apoyos del Programa Nacional de Estímulos
</t>
  </si>
  <si>
    <t>3.2. Realizar acompañamiento técnico a micronegocios de economía popular del sector cultura incentivados con apoyo financiero</t>
  </si>
  <si>
    <t>Gestiòn de valores para Resultados</t>
  </si>
  <si>
    <t>• Fortalecimiento organizacional y Simplificaciòn de procesos</t>
  </si>
  <si>
    <t>Gestiòn Fomento Arte y Cultura</t>
  </si>
  <si>
    <t>Gestiòn del Conocimiento</t>
  </si>
  <si>
    <t>• Participaciòn ciudadana en la gestiòn pùblica</t>
  </si>
  <si>
    <t>• Fortalecimiento organizacional y Simplificaciòn  de procesos</t>
  </si>
  <si>
    <t>Formaciòn Artistica y Cultural</t>
  </si>
  <si>
    <t>Implementaciòn y Seguimiento al Sistema Integrado de Gestiòn</t>
  </si>
  <si>
    <t>Asegurar que la documentación institucional cumple con los requisitos del MIPG.</t>
  </si>
  <si>
    <t>Gestiòn Conservaciòn del Patrimonio</t>
  </si>
  <si>
    <t>Administraciòn Patrimonial</t>
  </si>
  <si>
    <t>Plan Estratégico de Tecnologías de la Información y las Comunicaciones –¬ PETI</t>
  </si>
  <si>
    <t>" Plan Anual de Adquisiciones</t>
  </si>
  <si>
    <t>• Operacionales: Cambios en los precios de insumos necesarios para el desarrollo de las actividades.</t>
  </si>
  <si>
    <t xml:space="preserve">• Costeo de insumos necesarios para las actividades con base en precios promedio del mercado
</t>
  </si>
  <si>
    <t xml:space="preserve">• Proyección presupuestal con base en plan plurianual de inversiones.
</t>
  </si>
  <si>
    <t>• Financieros: Cambios en las prioridades de inversión de la administración local.</t>
  </si>
  <si>
    <t>• Oferta de salarios de acuerdo con las calidades de la mano de obra.</t>
  </si>
  <si>
    <t>• Administrativos: Dificultad para contratar mano de obra calificada.</t>
  </si>
  <si>
    <t>• Costeo de insumos necesarios para las actividades con base en precios promedio del mercado</t>
  </si>
  <si>
    <t xml:space="preserve">• Operacionales: Cambios en los precios de insumos necesarios para el desarrollo de las actividades.
</t>
  </si>
  <si>
    <t xml:space="preserve">
• Oferta de salarios de acuerdo con las calidades de la mano de obra.
</t>
  </si>
  <si>
    <t>Incrementar los niveles de competencias y habilidades artísticas en los actores del ecosistema cultural del distrito de Cartagena</t>
  </si>
  <si>
    <t>Fortalecer los procesos de formación artística y cultural con enfoque de calidad y excelencia</t>
  </si>
  <si>
    <t>1. Servicio de educación informal al sector artístico y cultural</t>
  </si>
  <si>
    <t>1.1. Elaborar el documento de bases o términos de referencias para las convocatorias de los programas en las diferentes áreas artísticas.</t>
  </si>
  <si>
    <t>1.2. Capacitar a formadores del sector artístico y cultural</t>
  </si>
  <si>
    <t>1.3. Implementar procesos de formación artística, presencial y/o a distancia con enfoque de calidad y excelencia</t>
  </si>
  <si>
    <t>1.4. Realizar procesos para otorgar becas de formación formal o no formal a artistas, creadores, gestores, hacedores y portadores sobre contenidos artísticos</t>
  </si>
  <si>
    <t>Diseñar e implementar un sistema distrital de formación artística y cultural como herramienta para garantizar la transmisión y preservación de expresiones culturales, de conocimientos y de saberes artísticos</t>
  </si>
  <si>
    <t>2. Documentos de lineamientos técnicos realizados</t>
  </si>
  <si>
    <t>2.1. Diseñar un documento de lineamientos técnicos y metodológicos para el sistema distrital de formación artística y cultural.</t>
  </si>
  <si>
    <t>2.2. Implemantar un plan piloto de formación artística y cultural en I.E. Públicas de la Ciudad.</t>
  </si>
  <si>
    <t>2.3. Coordinar el diseño y la implementación del sistema distrital de formación artística y cultural</t>
  </si>
  <si>
    <t>Modernización Institucional para la Gobernanza cultural en Cartagena de Indias</t>
  </si>
  <si>
    <t>Optimizar los instrumentos administrativos y procesos de modernización institucional del sistema de cultura distrital de Cartagena de indias.</t>
  </si>
  <si>
    <t>Mejorar las estrategias de modernización institucional del IPCC implementadas.</t>
  </si>
  <si>
    <t>1. Documentos de planeación</t>
  </si>
  <si>
    <t>1.1. Realizar actividades de diseño e implementación de sistemas de gestión y de desempeño institucional en el marco del Modelo Integrado de Planeación y Gestión - MIPG y FURAC</t>
  </si>
  <si>
    <t>1.2. Realizar diseño, gestión de aprobación e implementación de políticas públicas del sector cultural.</t>
  </si>
  <si>
    <t>1.3. Implementación de tecnologías de la información y la comunicación para la gestión misional del IPCC.</t>
  </si>
  <si>
    <t>1.4. Dotación de mobiliario, equipos, acceso a conectividad y adopción de software de gestión institucional.</t>
  </si>
  <si>
    <t>Implementar estrategias de fortalecimiento del Sistema Distrital de Cultura y consejos de área artística</t>
  </si>
  <si>
    <t>2. Documentos de lineamientos técnicos</t>
  </si>
  <si>
    <t>2.1. Realizar actividades orientadas al diseño e implementación de un plan de fortalecimiento del Sistema Distrital de Cultura.</t>
  </si>
  <si>
    <t>2.2. Apoyar técnica y financieramente los planes de acción de los concejos de área artística.</t>
  </si>
  <si>
    <t>2.3. Implementar estrategias de ejercicios de gobernanza y apropiación social para el fortalecimiento del ecosistema de las artes, la cultura y el patrimonio.</t>
  </si>
  <si>
    <t>Protección, inclusión y garantía de los derechos culturales para la gobernanza de la cinematografía, medios audiovisuales e interactivos en el
Distrito de Cartagena de Indias</t>
  </si>
  <si>
    <t>Fortalecer la capacidad institucional del Distrito de Cartagena con buenas prácticas en garantía de derechos culturales, esquemas de gobernanza eficientes y cobertura a escenarios de innovación como la cinematografía y medios audiovisuales</t>
  </si>
  <si>
    <t>Fortalecer la gestión de las instancias del Sistema Distrital de Cultura SDC en favor de acciones coordinadas para el desarrollo de la política patrimonial, cultural e inserción en la industria cinematográfica,medios audiovisuales e interactivos en Cartagena</t>
  </si>
  <si>
    <t>1. Documentos normativos</t>
  </si>
  <si>
    <t>1.1. Realizar la implementación de una (1) Comisión Fílmica de Cartagena de Indias y adquirir un (1) Permiso Unificado de Filmaciones Audiovisuales (PUFAC)</t>
  </si>
  <si>
    <t>1.2. Realizar la coordinación de la comisión fílmica y la cinemateca de Cartagena como estrategia de buenas prácticas en Cartagena de Indias</t>
  </si>
  <si>
    <t>2.1. Realizar la formulación de la política pública Distrital de cinematografía, medios audiovisuales e interactivos</t>
  </si>
  <si>
    <t>2.2. Desarrollar acciones de implementación de la Política Pública Distrital de cinematografía, medios audiovisuales e interactivos del Distrito de Cartagena de Indias</t>
  </si>
  <si>
    <t>2.3. Realizar logística para el desarrollo de los espacios participativos de construcción de la Política pública Distrital de cinematografía, medios audiovisuales e interactivos en Cartagena de Indias</t>
  </si>
  <si>
    <t>2.4. Realizar socialización de documento final de Política Pública Distrital de cinematografía, medios audiovisuales e interactivos en Cartagena de Indias</t>
  </si>
  <si>
    <t>Promover las herramientas técnicas para la gestión de buenas prácticas en la garantía de derechos culturales conesquemas de
gobernanza eficientes y cobertura a escenarios de innovación como la cinematografía y medios audiovisuales</t>
  </si>
  <si>
    <t>3. Centros culturales construidos</t>
  </si>
  <si>
    <t>3.1. Realizar los estudios y diseños para la construcción de una cinemateca en Cartagena de Indias</t>
  </si>
  <si>
    <t>3.2. Realizar obras de construcción de una (1) cinemateca en Cartagena de Indias</t>
  </si>
  <si>
    <t>3.3. Realizar interventoría técnica, administrativa y financiera</t>
  </si>
  <si>
    <t>3.4. Realizar la gerencia técnica de la construcción de una cinemateca en Cartagena de Indias</t>
  </si>
  <si>
    <t>Protección , gestión y salvaguarda del patrimonio material e inmaterial del distrito turístico y cultural de Cartagena de Indias</t>
  </si>
  <si>
    <t>Promover el patrimonio material e inmaterial de Cartagena, reconociendo sus conexiones culturales e históricas con el Caribe, en su diversidad de manifestaciones, saberes e identidades.</t>
  </si>
  <si>
    <t>Fomentar la apropiación social y divulgación de las practicas significativas del patrimonio cultural inmaterial.</t>
  </si>
  <si>
    <t>1. Servicio de promoción de actividades culturales</t>
  </si>
  <si>
    <t>1.1. Organizar y coordinar festivales, fiestas y festejos propios de las manifestaciones culturales para promoción del patrimonio inmaterial</t>
  </si>
  <si>
    <t>1.2. Realizar la operación logística de los festivales, fiestas y festejos propios de las manifestaciones culturales para promoción del patrimonio inmaterial.</t>
  </si>
  <si>
    <t>1.3. Apoyar, fomentar y divulgar experiencias culturales de turismo sostenible para el desarrollo económico y el mejoramiento de la calidad de vida de los hacedores del sector.</t>
  </si>
  <si>
    <t xml:space="preserve">1.4. Diseñar e implementar estrategias para la preservación y protección de las tradiciones, técnicas, costumbres, saberes y otras practicas significativas del territorio aplicando el enfoque diferencial y comunitario.
</t>
  </si>
  <si>
    <t>2. Servicio de apoyo financiero al sector artístico y cultural</t>
  </si>
  <si>
    <t>2.1. Realizar acompañamiento a la organización y ejecución del Festival de Musica del Caribe.</t>
  </si>
  <si>
    <t xml:space="preserve">2.2. Brindar apoyo financiero y de operación logística al Festival de Música del Caribe.
</t>
  </si>
  <si>
    <t>3. Documentos de lineamientos técnicos</t>
  </si>
  <si>
    <t>3.1. Elaborar un (1) inventario del patrimonio cultural material e inmaterial de Cartagena</t>
  </si>
  <si>
    <t>Incrementar el uso de herramientas y metodologías para la gestión del conocimiento del patrimonio cultural material e inmaterial del Distrito de Cartagena de Indias</t>
  </si>
  <si>
    <t>3.2. Coordinar acciones para la la elaboración, validación y presentación del inventario del patrimonio material e inmaterial de Cartagena.</t>
  </si>
  <si>
    <t>Fortalecer la orientación, salvaguarda, valoración, cuidado y control del patrimonio material en el Distrito de Cartagena de Indias</t>
  </si>
  <si>
    <t>4. Documentos de planeación</t>
  </si>
  <si>
    <t>4.1. Elaborar e implementar un Plan Maestro para el cuidado, conservación y apropiación social del patrimonio material.</t>
  </si>
  <si>
    <t>4.2. Realizar la coordinación y gestión de las acciones y estrategias para la orientación, salvaguarda, valoración, cuidado y control del patrimonio material.</t>
  </si>
  <si>
    <t>4.3. Diseñar e implementar estrategias para el cuidado, conservación, puesta en valor y apropiación social del patrimonio material.</t>
  </si>
  <si>
    <t>4.4. Realizar acciones de seguimiento, control, monitoreo, verificación, supervisión y asesoría a los bienes inmuebles del centro histórico y su área de influencia para la preservación del patrimonio material inmueble.</t>
  </si>
  <si>
    <t>Conservación y recuperación de los Bienes de Interés Cultural de los territorios NARP en Cartagena de Indias. Cartagena de Indias</t>
  </si>
  <si>
    <t>Mejorar los procesos de conservación de los Bienes de Interés Cultural de los territorios negros, afrocolombianos, raizales y palenqueros en
Cartagena de Indias.</t>
  </si>
  <si>
    <t>Aumentar y mejorar las acciones para la conservación, puesta en valor y apropiación social del patrimonio material e inmaterial de los
territorios negros, afrocolombianos, raizales y palenqueros en Cartagena de Indias.</t>
  </si>
  <si>
    <t>Implementación de una estrategia para la protección, divulgación, preservación y salvaguarda de las prácticas, costumbres y saberes ancestrales de los pueblos originarios de los cabildos indígenas presentes en el Distrito de Cartagena de Indias</t>
  </si>
  <si>
    <t xml:space="preserve">Fortalecer las acciones para la atención integral del pueblo indígena en la protección, divulgación, preservación y salvaguarda de las 
prácticas, costumbres y saberes ancestrales en el Distrito de Cartagena de Indias
</t>
  </si>
  <si>
    <t>Desarrollar acciones para la conservación, puesta en valor y apropiación social del patrimonio material e inmaterial asociadas a las 
practicas, costumbres y saberes ancestrales de los pueblos indígenas asentados en el Distrito de Cartagena</t>
  </si>
  <si>
    <t>SI</t>
  </si>
  <si>
    <t>CONTRATACION DIRECTA</t>
  </si>
  <si>
    <t>AVANCE META PRODUCTO AL AÑO CON PONDERACION</t>
  </si>
  <si>
    <t>AVANCE META PRODUCTO AL CUATRIENIO</t>
  </si>
  <si>
    <t>AVANCE META PRODUCTO AL AÑO PROMEDIO SIMPLE</t>
  </si>
  <si>
    <t>AVANCE PROMEDIO PROGRAMA ESCENARIOS CULTURALES VIVOS PARA TRANSFORMAR</t>
  </si>
  <si>
    <t>AVANCE PROMEDIO PROGRAMA DEMOCRATIZACION DE LA CULTURAESTIMULOS PARA EL FOMENTO Y DESARROLLO ARTISTICO,CULTURAL Y CREATIVO</t>
  </si>
  <si>
    <t>AVANCE PROMEDIO PROGRAMA FORMACION ARTISTICA Y CULTURAL</t>
  </si>
  <si>
    <t>AVANCE PROMEDIO PROGRAMADERECHOS CULTURALES Y FORTALECIMIENTO INSTITUCIONAL PARA LA GOBERNANZA</t>
  </si>
  <si>
    <t>AVANCE PROMEDIO PROGRAMA CARTAGENA BRILLA CON SU CULTURA Y PATRIMONIO MATERIAL E INMATERIAL</t>
  </si>
  <si>
    <t>AVANCE PROMEDIO PROGRAMA DESARROLLO LOCAL SOSTENIBLE Y PROSPERIDAD COLECTIVA EN LOS TERRITORIOS DE LAS COMUNIDADES NEGRAS DEL DISTRITO DE CARTAGENA</t>
  </si>
  <si>
    <t>AVANCE PROMEDIO PROGRAMA ATENCION INTEGRAL PARA LAS COMUNIDADES INDIGENAS</t>
  </si>
  <si>
    <t>- SGP CULTURA</t>
  </si>
  <si>
    <t>- RF IPCC</t>
  </si>
  <si>
    <t>- VENTA DE BIENES Y SERVICIOS IPCC</t>
  </si>
  <si>
    <t>PROGRAMACIÓN META PRODUCTO 2024</t>
  </si>
  <si>
    <t>ACUMULADO 2024</t>
  </si>
  <si>
    <t>ACUMULADO 2025</t>
  </si>
  <si>
    <t>ACUMULADO 2026</t>
  </si>
  <si>
    <t>ACUMULADO 2027</t>
  </si>
  <si>
    <t>ACUMULADO CUATRIENIO</t>
  </si>
  <si>
    <t xml:space="preserve">DATOS GENERALES </t>
  </si>
  <si>
    <t>PROGRAMACIÓN META PRODUCTO</t>
  </si>
  <si>
    <t>ACUMULADOS</t>
  </si>
  <si>
    <t>REPORTES META PRODUCTO</t>
  </si>
  <si>
    <t>AVANCES Y RESULTADOS</t>
  </si>
  <si>
    <t>APROPACIÓN DEFINITIVA POR PROYECTO (MARZO)</t>
  </si>
  <si>
    <t>APROPACIÓN DEFINITIVA POR PROYECTO (JUNIO)</t>
  </si>
  <si>
    <t>APROPACIÓN DEFINITIVA POR PROYECTO (SEPTIEMBRE)</t>
  </si>
  <si>
    <t>APROPACIÓN DEFINITIVA POR PROYECTO (DICIEMBRE)</t>
  </si>
  <si>
    <t>PRESUPUESTO EJECUTADO MARZO COMPROMISOS</t>
  </si>
  <si>
    <t>PRESUPUESTO EJECUTADO MARZO OBLIGACIONES</t>
  </si>
  <si>
    <t>PRESUPUESTO EJECUTADO JUNIO COMPROMISOS</t>
  </si>
  <si>
    <t>PRESUPUESTO EJECUTADO JUNIO OBLIGACIONES</t>
  </si>
  <si>
    <t>PRESUPUESTO EJECUTADO SEPTIEMBRE COMPROMISOS</t>
  </si>
  <si>
    <t>PRESUPUESTO EJECUTADO SEPTIEMBRE OBLIGACIONES</t>
  </si>
  <si>
    <t>PORCENTAJE EJECUTADO SEPTIEMBRE SEGÚN OBLIGACIONES</t>
  </si>
  <si>
    <t>PRESUPUESTO EJECUTADO DICIEMBRE COMPROMISOS</t>
  </si>
  <si>
    <t>Crear e implementar un (1) Sistema Distrital de Formación Artística y Cultura</t>
  </si>
  <si>
    <t>IMPUESTO DE ESPECTACULOS PUBLICOS IPCC</t>
  </si>
  <si>
    <t>RF SGP CULTURA IPCC</t>
  </si>
  <si>
    <t>RF SGP CULTURA</t>
  </si>
  <si>
    <t>Avance Plan de Desarrollo al Cuatrienio</t>
  </si>
  <si>
    <t>Ejecución Presupuestal Según Compromisos</t>
  </si>
  <si>
    <t>Ejecución Presupuestal Según Obligaciones</t>
  </si>
  <si>
    <t>Concepto</t>
  </si>
  <si>
    <t>Avance Sept 15</t>
  </si>
  <si>
    <t>Crecimiento</t>
  </si>
  <si>
    <t xml:space="preserve">Plan de accion institucional </t>
  </si>
  <si>
    <t>Ejecución de Proyectos</t>
  </si>
  <si>
    <t>Ejecución Presupuestal por Compromisos</t>
  </si>
  <si>
    <t>Ejecución Presupuestal por Obligaciones</t>
  </si>
  <si>
    <t>Plan de Desarrollo al Cuatrienio</t>
  </si>
  <si>
    <t>PROGRAMAS</t>
  </si>
  <si>
    <t>AVANCE ESTRATEGICO</t>
  </si>
  <si>
    <t>EJECUCION PRESUPUESTAL</t>
  </si>
  <si>
    <t>AÑO</t>
  </si>
  <si>
    <t>CUATRIENIO</t>
  </si>
  <si>
    <t>COMPROMISOS</t>
  </si>
  <si>
    <t>OBLIGACIONES</t>
  </si>
  <si>
    <t xml:space="preserve"> DEMOCRATIZACION DE LA CULTURAESTIMULOS PARA EL FOMENTO Y DESARROLLO ARTISTICO,CULTURAL Y CREATIVO</t>
  </si>
  <si>
    <t xml:space="preserve">  FORMACION ARTISTICA Y CULTURAL</t>
  </si>
  <si>
    <t xml:space="preserve"> CARTAGENA BRILLA CON SU CULTURA Y PATRIMONIO MATERIAL E INMATERIAL</t>
  </si>
  <si>
    <t>PUEBLOS Y COMUNIDADES ETNICAS</t>
  </si>
  <si>
    <t>Ejecución Presupuestal (compromisos)</t>
  </si>
  <si>
    <t>Ejecución Presupuestal (obligaciones)</t>
  </si>
  <si>
    <t xml:space="preserve"> Aprovechamiento de la infraestructura cultural existente para la implementación de una agenda cultural articulada y permanente en el distrito</t>
  </si>
  <si>
    <t xml:space="preserve"> Diseño e implementación del Sistema Distrital de Formación Artística y Cultural en el Distrito de Cartagena de Indias </t>
  </si>
  <si>
    <t>Protección, inclusión y garantía de los derechos culturales para la gobernanza de la cinematografía, medios audiovisuales e interactivos en el Distrito de Cartagena de Indias</t>
  </si>
  <si>
    <t>Avance Plan de acción Institucional a corte dic 30</t>
  </si>
  <si>
    <t>Ejecución Proyectos IPCC a dic 30</t>
  </si>
  <si>
    <t>Avance Dic 30</t>
  </si>
  <si>
    <t>AVANCES PROYECTOS IPCC DIC 2025</t>
  </si>
  <si>
    <t>Avance Físico Dic</t>
  </si>
  <si>
    <t>REPORTE META PRODUCTO DE  MARZO 2026</t>
  </si>
  <si>
    <t>REPORTE META PRODUCTO DE   JUNIO 2026</t>
  </si>
  <si>
    <t>REPORTE META PRODUCTO DE JULIO A 30 DE SEPTIEMBRE DE 2026</t>
  </si>
  <si>
    <t>REPORTE META PRODUCTO DE  SEPTIEMBRE A 31 DE DICIEMBRE 2026</t>
  </si>
  <si>
    <t>REPORTE ACTIVIDADES PROYECTO DE  JULIO A SEPTIEMBRE 2026</t>
  </si>
  <si>
    <t>REPORTE ACTIVIDADES PROYECTO DE  OCTUBRE A DICIEMBRE 2026</t>
  </si>
  <si>
    <t>ACUMULADO ACTIVIDAD DE PROYECTO 2026</t>
  </si>
  <si>
    <t>CONTRATACION DE PRESTACION DE SERVICIOS</t>
  </si>
  <si>
    <t>ENERO</t>
  </si>
  <si>
    <t>ESTAMPILLAS PROCULTURA (IPCC)</t>
  </si>
  <si>
    <t xml:space="preserve">
</t>
  </si>
  <si>
    <t>FORMATO SALIDA DE INFORMACION RESULTADOS DE SEGUIMIENTO  Y EVALUACIÓN DE PLAN DE ACCIÓN INSTITUCIONAL</t>
  </si>
  <si>
    <t xml:space="preserve">INSTITUTO DE PATRIMONIO Y CULTURA DE CARTAGENA DE INDIAS </t>
  </si>
  <si>
    <t>PROYECTOS DE INVERSIÓN</t>
  </si>
  <si>
    <t xml:space="preserve"> META PRODUCTO PDD 2024</t>
  </si>
  <si>
    <t>REPORTE ACTIVIDADES PROYECTO DE  ENERO A MARZO 2026</t>
  </si>
  <si>
    <t>REPORTE ACTIVIDADES PROYECTO DE  ABRIL A JUNIO 2026</t>
  </si>
  <si>
    <t>AVANCES ACTIVIDADES DE PROYECTO</t>
  </si>
  <si>
    <t>PRESUPUESTO EJECUTADO DICIEMBRE OBLIGACIONES</t>
  </si>
  <si>
    <t>OBSERVACIONES</t>
  </si>
  <si>
    <t xml:space="preserve">Infancia
Adolescencia
Adultez                                                                                                                                                                                                                                                                                                                                                            Enfoque diferencial </t>
  </si>
  <si>
    <t>"Teniendo en cuenta que la meta proyectada para el cuatrienio es de 34 y en consideración a que el acumulado a la vigencia 2025 es de 30, la entidad se permite hacer una programación de la vigencia 2026 más aterrizada a las capacidades financieras y priorizando las infraestructuras que requieren los mejoramientos, intervenciones y/o sostenibilidad en orden de lo establecido en la meta"</t>
  </si>
  <si>
    <t>INFRAESTRUCTURA - https://ipccar-my.sharepoint.com/:f:/g/personal/coordinacionplaneacion_ipcc_gov_co/IgAKI1taPf8eTZ9fXjKDPcZkAd_gbA1aZjAd0dO_YJ4A-Og?e=An10fe</t>
  </si>
  <si>
    <t>APROVECHAMIENTO - https://ipccar-my.sharepoint.com/:f:/g/personal/coordinacionplaneacion_ipcc_gov_co/IgBcpfXYQHirT5WtghSSPC48AdCGI77ltacP1ErZbzPQX9I?e=gJPj79</t>
  </si>
  <si>
    <t>Planear, coordinar y realizar actividades de extensión bibliotecaria</t>
  </si>
  <si>
    <t>Diseñar, coordinar e implementar la agenda de oferta cultural de las Red Distrital de Bibliotecas de Cartagena.</t>
  </si>
  <si>
    <t>Apoyar técnica y financieramente la ejecución del plan de trabajo conjunto de la Red Distrital de Museos</t>
  </si>
  <si>
    <t>Coordinar la implementación de estrategias del plan de trabajo conjunto de la red de museos distrital</t>
  </si>
  <si>
    <t xml:space="preserve">6. Diseñar e implementar un plan de trabajo para fortalecer la agenda conjunta de la Red Distrital de museos de Cartagena	</t>
  </si>
  <si>
    <t xml:space="preserve">Realizar catalogación, sistematización y digitalización del acervo bibliográfico y documental de la Red de Bibliotecas Públicas del Distrito.	</t>
  </si>
  <si>
    <t xml:space="preserve">Generar alianzas con actores públicos y privados locales, nacionales e internacionales.	</t>
  </si>
  <si>
    <t xml:space="preserve">Implementar espacios de participación, interlocución e Intercambio de experiencias entre bibliotecarios y población beneficiaria	</t>
  </si>
  <si>
    <t xml:space="preserve">Diseñar e implementar una agenda cultural y artística conjunta de bibliotecas públicas y comunitarias para la lectura, escritura y oralidad	</t>
  </si>
  <si>
    <t>Coordinar la implementación de estrategias para propiciar el aprovechamiento de la infraestructura cultural</t>
  </si>
  <si>
    <t>Diseñar e Implementar la Estrategia BarriArte</t>
  </si>
  <si>
    <t>Diseñar e implementar el Plan Maestro de Murales</t>
  </si>
  <si>
    <t>Infancia
Adolescencia
Adultez                                                                                                                                                                                                                                                                                                                                                            Enfoque diferencial</t>
  </si>
  <si>
    <t>ESTIMULO - https://ipccar-my.sharepoint.com/:f:/g/personal/coordinacionplaneacion_ipcc_gov_co/IgDuqEUzh6x3RJmkS17t1UjDAVA8mCIJZucy7pwNSyWzOjw?e=y5FeVP</t>
  </si>
  <si>
    <t>FORMACION - https://ipccar-my.sharepoint.com/:f:/g/personal/coordinacionplaneacion_ipcc_gov_co/IgD9VJqiES7mRpiKzDi2XwdaAYQ0V94RLtwzQF-xC0Veqzc?e=Hb2FXF</t>
  </si>
  <si>
    <t xml:space="preserve">Infancia
Adolescencia
Adultez                                                                                                                                                                                                                                                                                                                                                            Enfoque diferencial                 </t>
  </si>
  <si>
    <t>MODERNIZACION - https://ipccar-my.sharepoint.com/:f:/g/personal/coordinacionplaneacion_ipcc_gov_co/IgDKSj_62SP0QbsJwxvhgUeQAbpl3eSreSHlX6YmutpZo1E?e=uUPNOW</t>
  </si>
  <si>
    <t>CINE - https://ipccar-my.sharepoint.com/:f:/g/personal/coordinacionplaneacion_ipcc_gov_co/IgAHfD9_LXvIRJBeIs7vkHILAdFUsczRIttVppadu7U0r1s?e=C814Lt</t>
  </si>
  <si>
    <t>SGO</t>
  </si>
  <si>
    <t>CARTAGENA BRILLA (PATRIMONIO) - https://ipccar-my.sharepoint.com/:f:/g/personal/coordinacionplaneacion_ipcc_gov_co/IgB1Xnwj0RPDR5Z_WijTkxNqAYfT_Ic9ipqtXyim7wrirxk?e=m3nYd9</t>
  </si>
  <si>
    <t xml:space="preserve">Implementar una estrategia integral de comunicaciones para la difusión y divulgación del patrimonio cultural material e inmaterial en clave de su apropiación social	</t>
  </si>
  <si>
    <t>" Realizar un diagnóstico e inventario de los Bienes de Interés Cultural (BIC) de los territorios negros, afrocolombianos, raizales y palenqueros.</t>
  </si>
  <si>
    <t>"</t>
  </si>
  <si>
    <t>NEGRITUDES (AFRO) - https://ipccar-my.sharepoint.com/:f:/g/personal/coordinacionplaneacion_ipcc_gov_co/IgDtj3NbYdnESbbn0aXs-SwcASE6i2msLfNeKGEXZtzALr4?e=nN5BkX</t>
  </si>
  <si>
    <t>Diseñar un programa para la salvaguarda y recuperación de los Bienes de Interés Cultural (BIC) de los territorios negros, afrocolombianos, raizales y palenqueros.</t>
  </si>
  <si>
    <t>Coordinar acciones para la concertación y la validación de la estrategia para la conservación y recuperación de los Bienes de Interés Cultural (BIC) de los territorios negros, afrocolombianos, raizales y palenqueros.</t>
  </si>
  <si>
    <t>Generar alianzas con actores públicos y privados locales, nacionales e internacionales.</t>
  </si>
  <si>
    <t>Realizar las intervenciones para la conservación y recuperación de los BIC priorizados en territorios NARP.</t>
  </si>
  <si>
    <t>1. Número de procesos de salvaguardia efectiva del patrimonio inmaterial</t>
  </si>
  <si>
    <t>Diseñar e implementar estrategias para la preservación y protección de las tradiciones, técnicas, costumbres, saberes y otras prácticas significativas del territorio aplicando el enfoque diferencial y comunitario.</t>
  </si>
  <si>
    <t>INDIGENA - https://ipccar-my.sharepoint.com/:f:/g/personal/coordinacionplaneacion_ipcc_gov_co/IgDkQtOnBFQYQYEibRFh6DDKAYhEt20WiOY-H9BGC_L0CiE?e=YaZzlQ</t>
  </si>
  <si>
    <t>Organizar y coordinar la implementación de estrategias para la preservación y protección del patrimonio inmaterial de los pueblos indígenas.</t>
  </si>
  <si>
    <t>Elaborar un (1) inventario del patrimonio cultural inmaterial de los pueblos indígenas presentes en la ciudad de Cartagena.</t>
  </si>
  <si>
    <t>Generar alianzas con actores públicos y privados locales, nacionales e internacionales</t>
  </si>
  <si>
    <t>Implementar una estrategia integral para la concertación, promoción y
divulgación del patrimonio cultural inmaterial de las comunidades indígenas en clave de su apropiación social.</t>
  </si>
  <si>
    <t xml:space="preserve"> </t>
  </si>
  <si>
    <t>AVANCE PROYECTO  Fortalecimiento de la infraestructura cultural como "Escenarios Vivos" para la transformación social en Cartagena de Indias</t>
  </si>
  <si>
    <t>PORCENTAJE DEL PRESUPUESTO EJECUTADO MARZO COMPROMISOS</t>
  </si>
  <si>
    <t>PORCENTAJE DEL PRESUPUESTO EJECUTADO MARZO OBLIGACIONES</t>
  </si>
  <si>
    <t>AVANCE  PROYECTO Aprovechamiento de la infraestructura cultural existente para la implementación de una agenda cultural articulada y permanente en el distrito</t>
  </si>
  <si>
    <t>VENTA DE BIENES Y SERVICIOS TEATRO ADOLFO MEJIA</t>
  </si>
  <si>
    <t>AVANCE PROYECTO Fortalecimiento de la estrategia de estímulos para el fomento y desarrollo artístico, cultural, creativo e impulso a la economía popular en torno
al arte y patrimonio en el Distrito de Cartagena de Indias</t>
  </si>
  <si>
    <t>AVANCE PROYECTO DISEÑO E IMPLEMENTACION DEL SISTEMA DISTRITAL DE FORMACION ARTISTICA Y CULTURAL EN EL DIUSTRITO DE CARTAGENA</t>
  </si>
  <si>
    <t>AVANCE PROYECTO MODERNIZACION INSTITUCIONAL PARA LA GOBERNANZA CULTURAL EN CARTAGENA DE INDIAS</t>
  </si>
  <si>
    <t>AVANCE PROYECTO Protección, inclusión y garantía de los derechos culturales para la gobernanza de la cinematografía, medios audiovisuales e interactivos en el
Distrito de Cartagena de Indias</t>
  </si>
  <si>
    <t>AVANCE PROYECTO Protección , gestión y salvaguarda del patrimonio material e inmaterial del distrito turístico y cultural de Cartagena de Indias</t>
  </si>
  <si>
    <t>AVANCE PROYECTO Conservación y recuperación de los Bienes de Interés Cultural de los territorios NARP en Cartagena de Indias. Cartagena de Indias</t>
  </si>
  <si>
    <t>AVANCE PROYECTO Implementación de una estrategia para la protección, divulgación, preservación y salvaguarda de las prácticas, costumbres y saberes ancestrales de los pueblos originarios de los cabildos indígenas presentes en el Distrito de Cartagena de Indias</t>
  </si>
  <si>
    <t>AVANCE PRESUPUESTAL IPCC MARZO 2026</t>
  </si>
  <si>
    <t>0.2</t>
  </si>
  <si>
    <t>LICITACION PUBLICA</t>
  </si>
  <si>
    <t xml:space="preserve">VENTA DE BIENES Y SERVICIOS </t>
  </si>
  <si>
    <t>MARZO</t>
  </si>
  <si>
    <t>DOTACION DE INFRAESTRUCTURA</t>
  </si>
  <si>
    <t>CONVENIO</t>
  </si>
  <si>
    <t>ESTAMPILLA</t>
  </si>
  <si>
    <t>FEBRERO</t>
  </si>
  <si>
    <t>ESTIMULOS</t>
  </si>
  <si>
    <t>SGP/ESTAMPILLA</t>
  </si>
  <si>
    <t>FURAC</t>
  </si>
  <si>
    <t>RESOLUCION</t>
  </si>
  <si>
    <t>FESTIVALES</t>
  </si>
  <si>
    <t>Los valores reportados no corresponden exclusivamente al número de infraestructuras físicas diferentes, sino a las implementaciones de estrategias de aprovechamiento desarrolladas en los espacios culturales durante cada periodo. En consecuencia, una misma infraestructura puede contabilizarse en más de una oportunidad cuando en ella se ejecutan estrategias diferenciadas, nuevas activaciones o acciones correspondientes a periodos distintos.
Esta metodología responde a que el aprovechamiento de una infraestructura cultural no se agota con su inclusión inicial en el reporte. Por el contrario, se materializa a través de su uso continuo, la diversificación de la programación, la circulación de artistas, la formación de públicos, los procesos de lectura, escritura y oralidad, las actividades audiovisuales, los intercambios de saberes, la mediación cultural y demás acciones que permiten mantener los espacios activos y al servicio de la ciudadanía.
El resultado de sesenta y cinco (65) no significa que el Distrito cuente con sesenta y cinco infraestructuras culturales físicas distintas. El valor representa el acumulado de implementaciones, activaciones y usos efectivos desarrollados en los espacios culturales, permitiendo que una misma infraestructura sea contabilizada nuevamente cuando recibe una estrategia diferente o cuando la estrategia continúa en un nuevo periodo con actividades, públicos y resultados verificables.
El valor de 8,8 reportado en marzo refleja el avance proporcional alcanzado durante el primer corte, incluyendo estrategias que se encontraban en formulación o implementación parcial. Posteriormente, el desarrollo sostenido de las acciones en las bibliotecas, el Teatro Adolfo Mejía y los espacios intervenidos mediante el Plan Maestro de Murales permitió alcanzar las sesenta y cinco (65) implementaciones reportadas en junio.
En consecuencia, la diferencia frente a la meta se explica por la intensidad y continuidad de la programación cultural desarrollada durante el primer semestre, especialmente en las dieciocho (18) bibliotecas de la Red Distrital, donde una misma infraestructura fue aprovechada mediante varias estrategias y en diferentes momentos.</t>
  </si>
  <si>
    <t xml:space="preserve">Los dieciséis (16) festivales, fiestas y festejos corresponden a la meta establecida para el cuatrienio 2024-2027. Para cada vigencia se programan cuatro (4) eventos principales y representativos del patrimonio cultural inmaterial y de la tradición festiva y gastronómica de Cartagena:
1.	Festival del Frito Cartagenero.
2.	Festival del Dulce Cartagenero.
3.	Fiestas de Independencia del 11 de Noviembre.
4.	Festival del Pastel Cartagenero.
Estos cuatro eventos constituyen la programación anual inicialmente definida para dar cumplimiento progresivo a la meta del cuatrienio. Sin embargo, durante la vigencia 2026 el IPCC ha ampliado su gestión mediante el apoyo, acompañamiento y articulación de otros festivales, fiestas y festejos desarrollados en diferentes sectores de la ciudad.
Esta ejecución adicional no significa que la meta de dieciséis (16) eventos se haya convertido en una meta anual, sino que el Instituto ha superado la programación prevista para la vigencia debido a la dinámica cultural del territorio, las solicitudes presentadas por las comunidades y la necesidad de garantizar la protección, promoción, circulación y apropiación social de otras manifestaciones del patrimonio cultural inmaterial.
Además de los cuatro eventos principales, se han apoyado o desarrollado las siguientes tipologías de actividades:
•	Fiestas patronales realizadas en barrios, corregimientos y comunidades, las cuales conservan prácticas religiosas, musicales, dancísticas, gastronómicas y comunitarias transmitidas entre generaciones.
•	Eventos culturales y artísticos realizados en conmemoración del aniversario de la fundación de Cartagena de Indias, mediante los cuales se fortalece la memoria histórica, la identidad cartagenera, el reconocimiento de los actores festivos y la apropiación del patrimonio material e inmaterial de la ciudad.
•	Festejos, encuentros, muestras, desfiles, presentaciones artísticas y actividades comunitarias desarrolladas en el marco de las Fiestas de Independencia del 11 de Noviembre. Aunque estas actividades se articulan con la agenda festiva distrital, algunas cuentan con programación, población beneficiaria, organización y alcance propios, por lo cual representan procesos adicionales de promoción del patrimonio cultural inmaterial.
•	Festivales y muestras gastronómicas desarrollados en diferentes sectores de Cartagena, orientados a la preservación y divulgación de recetas tradicionales, técnicas de preparación, saberes culinarios, productos locales y prácticas asociadas a la cocina cartagenera y caribeña.
•	Celebraciones comunitarias que fortalecen las expresiones musicales, dancísticas, artesanales, orales, religiosas y festivas propias de los barrios y corregimientos del Distrito.
•	Eventos de circulación y promoción de portadores de tradición, artistas, cocineras y cocineros tradicionales, músicos, bailarines, artesanos, gestores culturales y demás actores vinculados con la salvaguardia del patrimonio inmaterial.
Para efectos del seguimiento, cada festival, fiesta o festejo adicional se contabiliza cuando cuenta con una programación definida, un propósito cultural diferenciado, población beneficiaria, participación de actores o portadores de tradición y evidencias de su realización. Por tanto, no se contabilizan únicamente actividades aisladas dentro de un mismo evento, sino procesos festivos o culturales que poseen identidad, organización y alcance propios.
En consecuencia, los valores superiores a la programación anual de cuatro (4) eventos corresponden a una mayor ejecución física de la meta, derivada del apoyo a otras manifestaciones culturales y comunitarias que no estaban incluidas inicialmente dentro de los cuatro festivales principales. Estos resultados evidencian la ampliación de la cobertura territorial, el fortalecimiento de las tradiciones locales y una mayor capacidad institucional para acompañar las dinámicas culturales de las comunidades.
Por lo anterior, se aclara que la meta del cuatrienio se mantiene en dieciséis (16) festivales, fiestas y festejos, mientras que los eventos adicionales desarrollados o apoyados durante 2026 corresponden a una sobreejecución frente a la programación anual, sustentada en la diversidad y dinámica del patrimonio cultural inmaterial de Cartagena de Indias. </t>
  </si>
  <si>
    <t>La programación anual de dieciocho (18) mantenimientos se estableció tomando como referencia las dieciocho (18) bibliotecas que integran la Red Distrital, con el propósito de garantizar, como mínimo, una intervención preventiva o correctiva en cada una durante la vigencia.
Sin embargo, esta programación constituye una cobertura mínima y no un límite máximo, debido a que una misma biblioteca puede requerir varias intervenciones a lo largo del año, dependiendo de sus condiciones físicas, nivel de uso y necesidades operativas. Estas pueden estar relacionadas con redes eléctricas, iluminación, pintura, cubiertas, humedad, mobiliario u otros elementos indispensables para su funcionamiento.
Por esta razón, el acumulado de treinta (30) corresponde al total de mantenimientos efectivamente realizados hasta junio, incluyendo intervenciones adicionales en algunas bibliotecas para prevenir su deterioro, atender necesidades imprevistas y garantizar la continuidad y adecuada prestación de los servicios culturales.</t>
  </si>
  <si>
    <t>OBSERVACIONES JUNIO 2026</t>
  </si>
  <si>
    <t>La programación anual de diez (10) se estableció como una proyección mínima inicial de actividades para garantizar el funcionamiento y la operación de la infraestructura cultural. No obstante, durante la vigencia se amplió la programación del Teatro Adolfo Mejía y de las dieciocho (18) bibliotecas de la Red Distrital, de acuerdo con la demanda de servicios, las alianzas institucionales y las necesidades de las comunidades.
El acumulado de doscientas nueve (209) corresponde al total de actividades efectivamente realizadas hasta junio. En el Teatro Adolfo Mejía se desarrollaron festivales, exposiciones, visitas académicas, eventos culturales y comerciales, circulación de artistas y actividades de mediación. En las bibliotecas se realizaron clubes de lectura, talleres, cineforos, actividades LEO, encuentros comunitarios, procesos formativos y jornadas de extensión bibliotecaria.
Cada actividad se contabiliza de manera independiente por contar con una fecha, programación, población beneficiaria y propósito específico, aunque se desarrolle en una infraestructura utilizada anteriormente. Por tanto, las 209 actividades no representan infraestructuras diferentes, sino usos efectivos y recurrentes de los escenarios culturales.
La diferencia frente a la programación se explica por la ampliación y continuidad de la oferta cultural durante el primer semestre, evidenciando un mayor aprovechamiento de la infraestructura y una mayor capacidad de atención a la ciudadanía.</t>
  </si>
  <si>
    <t>La programación de cinco (5) alianzas se estableció como una proyección mínima anual. Sin embargo, debido al carácter descentralizado de la Red Distrital de Bibliotecas y al trabajo de la Red Distrital de Museos, durante el primer semestre se generó un número superior de articulaciones con instituciones educativas, universidades, entidades públicas, empresas privadas, fundaciones, organizaciones sociales y comunitarias.
Entre los aliados se encuentran el SENA, IDER, DADIS, Universidad de Cartagena, Children International, Fundación Serena del Mar, Cámara de Comercio de Cartagena, Escuela Naval de Cadetes, Museo Nacional de Colombia, instituciones educativas, CDI, consejos comunitarios y organizaciones empresariales y sociales.
Una misma entidad puede ser contabilizada en diferentes oportunidades cuando desarrolla alianzas con bibliotecas distintas o cuando las acciones tienen objetivos, territorios y poblaciones beneficiarias diferentes. Por ejemplo, una articulación puede estar dirigida a formación, otra a promoción de lectura, adecuación de infraestructura, emprendimiento, salud, inclusión o programación cultural.
En consecuencia, el acumulado refleja veintiuna (21) alianzas o articulaciones desarrolladas y un avance proporcional de 0,074 correspondiente a una gestión adicional en proceso de consolidación. La diferencia frente a la programación evidencia la ampliación de la capacidad de gestión institucional y el fortalecimiento de la oferta cultural y comunitaria en los distintos territorios..</t>
  </si>
  <si>
    <t>La programación anual de uno (1) corresponde al compromiso mínimo de implementar un proceso de participación e intercambio de experiencias durante la vigencia. Sin embargo, la estrategia fue replicada en diferentes bibliotecas y comunidades, generando múltiples espacios con fechas, temáticas, participantes y propósitos específicos.
Durante el primer semestre se desarrollaron Bibliotecas Humanas, encuentros intergeneracionales, talleres de saberes ancestrales, diálogos comunitarios, actividades de memoria histórica, intercambios gastronómicos, reuniones con líderes y procesos formativos. Estas acciones involucraron a niños, jóvenes, adultos mayores, bibliotecarios, docentes, líderes sociales y portadores de tradición.
Una misma biblioteca puede reportar varios espacios cuando se desarrollan actividades independientes con diferentes grupos poblacionales o temáticas. Por esta razón, el acumulado de 7,82 refleja la ejecución de varios espacios culminados y el avance proporcional de otros procesos en desarrollo.
La diferencia frente a la programación evidencia la ampliación territorial y la continuidad de la estrategia, fortaleciendo la participación comunitaria, el intercambio de saberes y la apropiación de las bibliotecas como escenarios de encuentro y construcción colectiva..</t>
  </si>
  <si>
    <t>La programación anual de siete (7) se estableció como una proyección mínima de estrategias para promover el aprovechamiento de la infraestructura cultural. Sin embargo, durante el primer semestre se amplió la ejecución mediante la implementación de estrategias diferenciadas en la Red Distrital de Bibliotecas, el Teatro Adolfo Mejía y los espacios intervenidos a través del Plan Maestro de Murales.
Entre las estrategias desarrolladas se encuentran LEO —Lectura, Escritura y Oralidad—, Formar para Transformar, cineforos, Biblioteca Humana, extensión bibliotecaria, articulación institucional, Teatro en Movimiento, Circuitos Vivos y las intervenciones del Plan Maestro de Murales.
Una misma infraestructura puede reportar más de una estrategia cuando estas cuentan con objetivos, actividades, públicos y resultados distintos. Asimismo, una estrategia puede contabilizarse en diferentes espacios cuando su implementación responde a dinámicas territoriales y poblaciones beneficiarias específicas.
Por esta razón, el acumulado de dieciséis (16) corresponde al total de implementaciones efectivamente coordinadas hasta junio y no al número de infraestructuras físicas diferentes. La diferencia frente a la programación evidencia la ampliación y diversificación de la oferta cultural, así como un mayor aprovechamiento de los escenarios culturales del Distrito</t>
  </si>
  <si>
    <t>La programación anual de uno (1) corresponde al proceso institucional de creación y gestión de oportunidades de circulación, dentro del cual se estableció como referencia la participación en seis (6) mercados o espacios. Sin embargo, mediante la gestión adelantada por el IPCC fue posible ampliar este resultado.</t>
  </si>
  <si>
    <t>AVANCE PLAN DE ACCION IPCC JUNIO 2026</t>
  </si>
  <si>
    <t>AVANCE ESTRATEGICO DEL IPCC 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</si>
</sst>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8" formatCode="&quot;$&quot;\ #,##0.00;[Red]\-&quot;$&quot;\ #,##0.00"/>
    <numFmt numFmtId="42" formatCode="_-&quot;$&quot;\ * #,##0_-;\-&quot;$&quot;\ * #,##0_-;_-&quot;$&quot;\ * &quot;-&quot;_-;_-@_-"/>
    <numFmt numFmtId="44" formatCode="_-&quot;$&quot;\ * #,##0.00_-;\-&quot;$&quot;\ * #,##0.00_-;_-&quot;$&quot;\ * &quot;-&quot;??_-;_-@_-"/>
    <numFmt numFmtId="43" formatCode="_-* #,##0.00_-;\-* #,##0.00_-;_-* &quot;-&quot;??_-;_-@_-"/>
    <numFmt numFmtId="164" formatCode="_-&quot;$&quot;* #,##0_-;\-&quot;$&quot;* #,##0_-;_-&quot;$&quot;* &quot;-&quot;_-;_-@_-"/>
    <numFmt numFmtId="165" formatCode="_-&quot;$&quot;* #,##0.00_-;\-&quot;$&quot;* #,##0.00_-;_-&quot;$&quot;* &quot;-&quot;??_-;_-@_-"/>
    <numFmt numFmtId="166" formatCode="0.0%"/>
    <numFmt numFmtId="167" formatCode="&quot;$&quot;\ #,##0.00"/>
    <numFmt numFmtId="168" formatCode="_-[$$-240A]\ * #,##0.00_-;\-[$$-240A]\ * #,##0.00_-;_-[$$-240A]\ * &quot;-&quot;??_-;_-@_-"/>
    <numFmt numFmtId="169" formatCode="\$\ #,##0.00"/>
    <numFmt numFmtId="170" formatCode="&quot;$&quot;\ #,##0"/>
    <numFmt numFmtId="171" formatCode="&quot;$&quot;#,##0_);[Red]\(&quot;$&quot;#,##0\)"/>
    <numFmt numFmtId="172" formatCode="_(* #,##0.00_);_(* \(#,##0.00\);_(* \-??_);_(@_)"/>
    <numFmt numFmtId="173" formatCode="0.000"/>
    <numFmt numFmtId="174" formatCode="#,##0.000"/>
  </numFmts>
  <fonts count="94">
    <font>
      <sz val="11"/>
      <color theme="1"/>
      <name val="Aptos Narrow"/>
      <family val="2"/>
      <scheme val="minor"/>
    </font>
    <font>
      <sz val="12"/>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11"/>
      <name val="Arial"/>
      <family val="2"/>
    </font>
    <font>
      <sz val="11"/>
      <color theme="1"/>
      <name val="Arial"/>
      <family val="2"/>
    </font>
    <font>
      <sz val="14"/>
      <color theme="1"/>
      <name val="Aptos Narrow"/>
      <family val="2"/>
      <scheme val="minor"/>
    </font>
    <font>
      <sz val="11"/>
      <color theme="1" tint="4.9989318521683403E-2"/>
      <name val="Aptos Narrow"/>
      <family val="2"/>
      <scheme val="minor"/>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sz val="12"/>
      <color theme="1" tint="4.9989318521683403E-2"/>
      <name val="Arial"/>
      <family val="2"/>
    </font>
    <font>
      <b/>
      <sz val="16"/>
      <color theme="1"/>
      <name val="Arial"/>
      <family val="2"/>
    </font>
    <font>
      <sz val="8"/>
      <color theme="1"/>
      <name val="Arial"/>
      <family val="2"/>
    </font>
    <font>
      <b/>
      <sz val="8"/>
      <color theme="1"/>
      <name val="Arial"/>
      <family val="2"/>
    </font>
    <font>
      <b/>
      <sz val="8"/>
      <name val="Arial"/>
      <family val="2"/>
    </font>
    <font>
      <sz val="8"/>
      <color theme="1"/>
      <name val="Aptos Narrow"/>
      <family val="2"/>
      <scheme val="minor"/>
    </font>
    <font>
      <sz val="8"/>
      <name val="Arial"/>
      <family val="2"/>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sz val="11"/>
      <color theme="0"/>
      <name val="Aptos Narrow"/>
      <family val="2"/>
      <scheme val="minor"/>
    </font>
    <font>
      <sz val="12"/>
      <name val="Book Antiqua"/>
      <family val="1"/>
    </font>
    <font>
      <sz val="11"/>
      <color indexed="8"/>
      <name val="Calibri"/>
      <family val="2"/>
    </font>
    <font>
      <sz val="11"/>
      <color rgb="FF9C6500"/>
      <name val="Aptos Narrow"/>
      <family val="2"/>
      <scheme val="minor"/>
    </font>
    <font>
      <sz val="11"/>
      <name val="Aptos Narrow"/>
      <family val="2"/>
      <scheme val="minor"/>
    </font>
    <font>
      <sz val="11"/>
      <color rgb="FF000000"/>
      <name val="Arial"/>
      <family val="2"/>
    </font>
    <font>
      <sz val="11"/>
      <name val="Arial"/>
      <family val="2"/>
    </font>
    <font>
      <b/>
      <sz val="20"/>
      <color theme="1"/>
      <name val="Arial"/>
      <family val="2"/>
    </font>
    <font>
      <b/>
      <sz val="10"/>
      <color rgb="FF000000"/>
      <name val="Arial"/>
      <family val="2"/>
    </font>
    <font>
      <b/>
      <sz val="20"/>
      <name val="Aptos Narrow"/>
      <family val="2"/>
      <scheme val="minor"/>
    </font>
    <font>
      <sz val="11"/>
      <color rgb="FF000000"/>
      <name val="Aptos Narrow"/>
      <family val="2"/>
      <scheme val="minor"/>
    </font>
    <font>
      <b/>
      <sz val="11"/>
      <color rgb="FF0D0D0D"/>
      <name val="Aptos Narrow"/>
      <family val="2"/>
      <scheme val="minor"/>
    </font>
    <font>
      <sz val="11"/>
      <color rgb="FF0D0D0D"/>
      <name val="Aptos Narrow"/>
      <family val="2"/>
      <scheme val="minor"/>
    </font>
    <font>
      <sz val="11"/>
      <color rgb="FF444444"/>
      <name val="Aptos Narrow"/>
      <family val="2"/>
      <scheme val="minor"/>
    </font>
    <font>
      <b/>
      <sz val="9"/>
      <color rgb="FF000000"/>
      <name val="Tahoma"/>
      <family val="2"/>
    </font>
    <font>
      <sz val="9"/>
      <color rgb="FF000000"/>
      <name val="Tahoma"/>
      <family val="2"/>
    </font>
    <font>
      <b/>
      <sz val="11"/>
      <color theme="1"/>
      <name val="Aptos Narrow"/>
      <family val="2"/>
    </font>
    <font>
      <b/>
      <sz val="11"/>
      <name val="Aptos Narrow"/>
      <family val="2"/>
    </font>
    <font>
      <sz val="11"/>
      <color theme="1"/>
      <name val="Aptos Narrow"/>
      <family val="2"/>
    </font>
    <font>
      <sz val="11"/>
      <name val="Aptos Narrow"/>
      <family val="2"/>
    </font>
    <font>
      <b/>
      <sz val="9"/>
      <name val="Aptos Narrow"/>
      <family val="2"/>
    </font>
    <font>
      <sz val="14"/>
      <color theme="1"/>
      <name val="Aptos Narrow"/>
      <family val="2"/>
    </font>
    <font>
      <sz val="11"/>
      <color theme="1" tint="4.9989318521683403E-2"/>
      <name val="Aptos Narrow"/>
      <family val="2"/>
    </font>
    <font>
      <b/>
      <sz val="11"/>
      <color theme="1" tint="0.34998626667073579"/>
      <name val="Aptos Narrow"/>
      <family val="2"/>
    </font>
    <font>
      <sz val="11"/>
      <color rgb="FF000000"/>
      <name val="Aptos Narrow"/>
      <family val="2"/>
    </font>
    <font>
      <sz val="11"/>
      <color rgb="FFFF0000"/>
      <name val="Aptos Narrow"/>
      <family val="2"/>
    </font>
    <font>
      <sz val="12"/>
      <color theme="1"/>
      <name val="Aptos Narrow"/>
      <family val="2"/>
    </font>
    <font>
      <sz val="10"/>
      <color theme="1"/>
      <name val="Aptos Narrow"/>
      <family val="2"/>
    </font>
    <font>
      <b/>
      <sz val="9"/>
      <color rgb="FF000000"/>
      <name val="Arial"/>
      <family val="2"/>
    </font>
    <font>
      <sz val="10"/>
      <name val="Sans Serif"/>
    </font>
    <font>
      <sz val="9"/>
      <name val="Sans Serif"/>
    </font>
    <font>
      <sz val="11"/>
      <color theme="1"/>
      <name val="Cambria"/>
      <family val="1"/>
    </font>
    <font>
      <sz val="10"/>
      <color theme="1"/>
      <name val="Cambria"/>
      <family val="1"/>
    </font>
    <font>
      <sz val="11"/>
      <color rgb="FF000000"/>
      <name val="Cambria"/>
      <family val="1"/>
    </font>
    <font>
      <b/>
      <sz val="11"/>
      <color rgb="FF000000"/>
      <name val="Cambria"/>
      <family val="1"/>
    </font>
    <font>
      <b/>
      <sz val="10"/>
      <color theme="1"/>
      <name val="Aptos Narrow"/>
      <family val="2"/>
      <scheme val="minor"/>
    </font>
    <font>
      <sz val="10"/>
      <color theme="1"/>
      <name val="Aptos Narrow"/>
      <family val="2"/>
      <scheme val="minor"/>
    </font>
    <font>
      <u/>
      <sz val="11"/>
      <color theme="10"/>
      <name val="Aptos Narrow"/>
      <family val="2"/>
      <scheme val="minor"/>
    </font>
    <font>
      <b/>
      <sz val="11"/>
      <color theme="1" tint="4.9989318521683403E-2"/>
      <name val="Arial"/>
      <family val="2"/>
    </font>
    <font>
      <b/>
      <sz val="9"/>
      <name val="Arial"/>
      <family val="2"/>
    </font>
    <font>
      <sz val="10"/>
      <color theme="1"/>
      <name val="Arial"/>
      <family val="2"/>
    </font>
    <font>
      <sz val="10"/>
      <color rgb="FF1F1F1F"/>
      <name val="Arial"/>
      <family val="2"/>
    </font>
    <font>
      <sz val="10"/>
      <color rgb="FF242424"/>
      <name val="Calibri Light"/>
      <family val="2"/>
    </font>
    <font>
      <sz val="12"/>
      <color rgb="FF000000"/>
      <name val="Calibri Light"/>
      <family val="2"/>
    </font>
    <font>
      <sz val="10"/>
      <color rgb="FF000000"/>
      <name val="Calibri Light"/>
      <family val="2"/>
    </font>
    <font>
      <sz val="8"/>
      <color rgb="FF000000"/>
      <name val="Calibri Light"/>
      <family val="2"/>
    </font>
    <font>
      <sz val="12"/>
      <color theme="1"/>
      <name val="Aptos Narrow"/>
      <family val="2"/>
      <scheme val="minor"/>
    </font>
    <font>
      <sz val="10"/>
      <color rgb="FF000000"/>
      <name val="Arial"/>
      <family val="2"/>
    </font>
    <font>
      <sz val="12"/>
      <color rgb="FF000000"/>
      <name val="Calibri"/>
      <family val="2"/>
      <charset val="1"/>
    </font>
    <font>
      <sz val="11"/>
      <color rgb="FF000000"/>
      <name val="Calibri Light"/>
      <family val="2"/>
    </font>
    <font>
      <b/>
      <sz val="11"/>
      <color theme="1"/>
      <name val="Aptos Narrow"/>
      <family val="2"/>
      <scheme val="minor"/>
    </font>
    <font>
      <b/>
      <sz val="11"/>
      <name val="Aptos Narrow"/>
      <family val="2"/>
    </font>
    <font>
      <sz val="14"/>
      <color rgb="FF000000"/>
      <name val="Aptos Narrow"/>
      <family val="2"/>
      <scheme val="minor"/>
    </font>
    <font>
      <sz val="12"/>
      <name val="Sans Serif"/>
    </font>
    <font>
      <sz val="14"/>
      <name val="Aptos Narrow"/>
      <family val="2"/>
      <scheme val="minor"/>
    </font>
  </fonts>
  <fills count="4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rgb="FF000000"/>
      </patternFill>
    </fill>
    <fill>
      <patternFill patternType="solid">
        <fgColor rgb="FFFFFFFF"/>
        <bgColor rgb="FF000000"/>
      </patternFill>
    </fill>
    <fill>
      <patternFill patternType="solid">
        <fgColor rgb="FF83E28E"/>
        <bgColor indexed="64"/>
      </patternFill>
    </fill>
    <fill>
      <patternFill patternType="solid">
        <fgColor theme="3" tint="0.749992370372631"/>
        <bgColor indexed="64"/>
      </patternFill>
    </fill>
    <fill>
      <patternFill patternType="solid">
        <fgColor theme="2"/>
        <bgColor indexed="64"/>
      </patternFill>
    </fill>
    <fill>
      <patternFill patternType="solid">
        <fgColor theme="9" tint="0.79998168889431442"/>
        <bgColor indexed="64"/>
      </patternFill>
    </fill>
    <fill>
      <patternFill patternType="solid">
        <fgColor rgb="FFFFFF00"/>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indexed="64"/>
      </top>
      <bottom/>
      <diagonal/>
    </border>
    <border>
      <left style="thin">
        <color rgb="FF000000"/>
      </left>
      <right/>
      <top/>
      <bottom/>
      <diagonal/>
    </border>
    <border>
      <left style="thin">
        <color rgb="FF000000"/>
      </left>
      <right/>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indexed="64"/>
      </top>
      <bottom/>
      <diagonal/>
    </border>
    <border>
      <left/>
      <right style="thin">
        <color rgb="FF000000"/>
      </right>
      <top/>
      <bottom/>
      <diagonal/>
    </border>
    <border>
      <left style="thin">
        <color rgb="FF000000"/>
      </left>
      <right style="thin">
        <color indexed="64"/>
      </right>
      <top/>
      <bottom/>
      <diagonal/>
    </border>
    <border>
      <left/>
      <right style="thin">
        <color rgb="FF000000"/>
      </right>
      <top/>
      <bottom style="thin">
        <color indexed="64"/>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indexed="64"/>
      </right>
      <top style="thin">
        <color rgb="FF000000"/>
      </top>
      <bottom/>
      <diagonal/>
    </border>
    <border>
      <left/>
      <right style="thin">
        <color indexed="64"/>
      </right>
      <top style="thin">
        <color rgb="FF000000"/>
      </top>
      <bottom/>
      <diagonal/>
    </border>
    <border>
      <left/>
      <right style="thin">
        <color indexed="64"/>
      </right>
      <top/>
      <bottom style="thin">
        <color rgb="FF000000"/>
      </bottom>
      <diagonal/>
    </border>
    <border>
      <left/>
      <right/>
      <top style="thin">
        <color rgb="FF000000"/>
      </top>
      <bottom style="thin">
        <color rgb="FF000000"/>
      </bottom>
      <diagonal/>
    </border>
    <border>
      <left style="thin">
        <color indexed="64"/>
      </left>
      <right/>
      <top style="thin">
        <color rgb="FF000000"/>
      </top>
      <bottom/>
      <diagonal/>
    </border>
    <border>
      <left/>
      <right/>
      <top/>
      <bottom style="thin">
        <color rgb="FF000000"/>
      </bottom>
      <diagonal/>
    </border>
    <border>
      <left style="thin">
        <color indexed="64"/>
      </left>
      <right/>
      <top/>
      <bottom style="thin">
        <color rgb="FF000000"/>
      </bottom>
      <diagonal/>
    </border>
    <border>
      <left/>
      <right/>
      <top style="thin">
        <color rgb="FF000000"/>
      </top>
      <bottom/>
      <diagonal/>
    </border>
    <border>
      <left style="thin">
        <color indexed="64"/>
      </left>
      <right style="thin">
        <color indexed="64"/>
      </right>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style="thin">
        <color indexed="64"/>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theme="4" tint="0.39997558519241921"/>
      </top>
      <bottom/>
      <diagonal/>
    </border>
  </borders>
  <cellStyleXfs count="306">
    <xf numFmtId="0" fontId="0" fillId="0" borderId="0"/>
    <xf numFmtId="0" fontId="4" fillId="0" borderId="0"/>
    <xf numFmtId="44" fontId="2" fillId="0" borderId="0" applyFont="0" applyFill="0" applyBorder="0" applyAlignment="0" applyProtection="0"/>
    <xf numFmtId="43" fontId="2" fillId="0" borderId="0" applyFont="0" applyFill="0" applyBorder="0" applyAlignment="0" applyProtection="0"/>
    <xf numFmtId="0" fontId="14" fillId="6" borderId="0" applyNumberFormat="0" applyBorder="0" applyProtection="0">
      <alignment horizontal="center" vertical="center"/>
    </xf>
    <xf numFmtId="49" fontId="15" fillId="0" borderId="0" applyFill="0" applyBorder="0" applyProtection="0">
      <alignment horizontal="left" vertical="center"/>
    </xf>
    <xf numFmtId="3" fontId="15" fillId="0" borderId="0" applyFill="0" applyBorder="0" applyProtection="0">
      <alignment horizontal="right" vertical="center"/>
    </xf>
    <xf numFmtId="0" fontId="26" fillId="0" borderId="0" applyNumberFormat="0" applyFill="0" applyBorder="0" applyAlignment="0" applyProtection="0"/>
    <xf numFmtId="0" fontId="27" fillId="0" borderId="18" applyNumberFormat="0" applyFill="0" applyAlignment="0" applyProtection="0"/>
    <xf numFmtId="0" fontId="28" fillId="0" borderId="19" applyNumberFormat="0" applyFill="0" applyAlignment="0" applyProtection="0"/>
    <xf numFmtId="0" fontId="29" fillId="0" borderId="20" applyNumberFormat="0" applyFill="0" applyAlignment="0" applyProtection="0"/>
    <xf numFmtId="0" fontId="29" fillId="0" borderId="0" applyNumberFormat="0" applyFill="0" applyBorder="0" applyAlignment="0" applyProtection="0"/>
    <xf numFmtId="0" fontId="30" fillId="7" borderId="0" applyNumberFormat="0" applyBorder="0" applyAlignment="0" applyProtection="0"/>
    <xf numFmtId="0" fontId="31" fillId="8" borderId="0" applyNumberFormat="0" applyBorder="0" applyAlignment="0" applyProtection="0"/>
    <xf numFmtId="0" fontId="32" fillId="10" borderId="21" applyNumberFormat="0" applyAlignment="0" applyProtection="0"/>
    <xf numFmtId="0" fontId="33" fillId="11" borderId="22" applyNumberFormat="0" applyAlignment="0" applyProtection="0"/>
    <xf numFmtId="0" fontId="34" fillId="11" borderId="21" applyNumberFormat="0" applyAlignment="0" applyProtection="0"/>
    <xf numFmtId="0" fontId="35" fillId="0" borderId="23" applyNumberFormat="0" applyFill="0" applyAlignment="0" applyProtection="0"/>
    <xf numFmtId="0" fontId="36" fillId="12" borderId="24" applyNumberFormat="0" applyAlignment="0" applyProtection="0"/>
    <xf numFmtId="0" fontId="37" fillId="0" borderId="0" applyNumberFormat="0" applyFill="0" applyBorder="0" applyAlignment="0" applyProtection="0"/>
    <xf numFmtId="0" fontId="2" fillId="13" borderId="25" applyNumberFormat="0" applyFont="0" applyAlignment="0" applyProtection="0"/>
    <xf numFmtId="0" fontId="38" fillId="0" borderId="0" applyNumberFormat="0" applyFill="0" applyBorder="0" applyAlignment="0" applyProtection="0"/>
    <xf numFmtId="0" fontId="16" fillId="0" borderId="26" applyNumberFormat="0" applyFill="0" applyAlignment="0" applyProtection="0"/>
    <xf numFmtId="0" fontId="39"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39"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39"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39"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39"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39"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43" fontId="2" fillId="0" borderId="0" applyFont="0" applyFill="0" applyBorder="0" applyAlignment="0" applyProtection="0"/>
    <xf numFmtId="0" fontId="40" fillId="0" borderId="0"/>
    <xf numFmtId="0" fontId="4" fillId="0" borderId="0"/>
    <xf numFmtId="0" fontId="41" fillId="0" borderId="0"/>
    <xf numFmtId="164" fontId="2" fillId="0" borderId="0" applyFont="0" applyFill="0" applyBorder="0" applyAlignment="0" applyProtection="0"/>
    <xf numFmtId="0" fontId="2" fillId="0" borderId="0"/>
    <xf numFmtId="165" fontId="2" fillId="0" borderId="0" applyFont="0" applyFill="0" applyBorder="0" applyAlignment="0" applyProtection="0"/>
    <xf numFmtId="164" fontId="2" fillId="0" borderId="0" applyFont="0" applyFill="0" applyBorder="0" applyAlignment="0" applyProtection="0"/>
    <xf numFmtId="9" fontId="41" fillId="0" borderId="0" applyFont="0" applyFill="0" applyBorder="0" applyAlignment="0" applyProtection="0"/>
    <xf numFmtId="165"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0" fontId="42" fillId="9" borderId="0" applyNumberFormat="0" applyBorder="0" applyAlignment="0" applyProtection="0"/>
    <xf numFmtId="0" fontId="39" fillId="17" borderId="0" applyNumberFormat="0" applyBorder="0" applyAlignment="0" applyProtection="0"/>
    <xf numFmtId="0" fontId="39" fillId="21" borderId="0" applyNumberFormat="0" applyBorder="0" applyAlignment="0" applyProtection="0"/>
    <xf numFmtId="0" fontId="39" fillId="25" borderId="0" applyNumberFormat="0" applyBorder="0" applyAlignment="0" applyProtection="0"/>
    <xf numFmtId="0" fontId="39" fillId="29" borderId="0" applyNumberFormat="0" applyBorder="0" applyAlignment="0" applyProtection="0"/>
    <xf numFmtId="0" fontId="39" fillId="33" borderId="0" applyNumberFormat="0" applyBorder="0" applyAlignment="0" applyProtection="0"/>
    <xf numFmtId="0" fontId="39" fillId="37"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76" fillId="0" borderId="0" applyNumberFormat="0" applyFill="0" applyBorder="0" applyAlignment="0" applyProtection="0"/>
  </cellStyleXfs>
  <cellXfs count="760">
    <xf numFmtId="0" fontId="0" fillId="0" borderId="0" xfId="0"/>
    <xf numFmtId="0" fontId="6" fillId="2" borderId="1" xfId="0" applyFont="1" applyFill="1" applyBorder="1" applyAlignment="1">
      <alignment horizontal="center" vertical="center" wrapText="1"/>
    </xf>
    <xf numFmtId="0" fontId="8" fillId="2" borderId="0" xfId="0" applyFont="1" applyFill="1"/>
    <xf numFmtId="0" fontId="0" fillId="0" borderId="0" xfId="0" applyAlignment="1">
      <alignment vertical="center"/>
    </xf>
    <xf numFmtId="0" fontId="14" fillId="6" borderId="1" xfId="4" applyBorder="1" applyProtection="1">
      <alignment horizontal="center" vertical="center"/>
    </xf>
    <xf numFmtId="3" fontId="15" fillId="0" borderId="1" xfId="6" applyBorder="1" applyAlignment="1" applyProtection="1">
      <alignment horizontal="center" vertical="center"/>
    </xf>
    <xf numFmtId="49" fontId="15" fillId="0" borderId="1" xfId="5" applyBorder="1" applyProtection="1">
      <alignment horizontal="left" vertical="center"/>
    </xf>
    <xf numFmtId="0" fontId="18" fillId="0" borderId="0" xfId="0" applyFont="1" applyAlignment="1">
      <alignment horizontal="left"/>
    </xf>
    <xf numFmtId="0" fontId="18" fillId="0" borderId="0" xfId="0" applyFont="1" applyAlignment="1">
      <alignment horizontal="left" vertical="center" wrapText="1"/>
    </xf>
    <xf numFmtId="0" fontId="19" fillId="0" borderId="0" xfId="0" applyFont="1" applyAlignment="1">
      <alignment horizontal="left" vertical="center" wrapText="1"/>
    </xf>
    <xf numFmtId="0" fontId="13" fillId="0" borderId="0" xfId="0" applyFont="1" applyAlignment="1">
      <alignment horizontal="left" vertical="center" wrapText="1"/>
    </xf>
    <xf numFmtId="0" fontId="18" fillId="4" borderId="1" xfId="0" applyFont="1" applyFill="1" applyBorder="1" applyAlignment="1">
      <alignment horizontal="left" vertical="center" wrapText="1"/>
    </xf>
    <xf numFmtId="0" fontId="18" fillId="4" borderId="1" xfId="0" applyFont="1" applyFill="1" applyBorder="1" applyAlignment="1">
      <alignment horizontal="left" vertical="center"/>
    </xf>
    <xf numFmtId="0" fontId="19" fillId="4" borderId="1" xfId="0" applyFont="1" applyFill="1" applyBorder="1" applyAlignment="1">
      <alignment horizontal="left" vertical="center" wrapText="1"/>
    </xf>
    <xf numFmtId="0" fontId="13" fillId="4" borderId="1" xfId="0" applyFont="1" applyFill="1" applyBorder="1" applyAlignment="1">
      <alignment horizontal="left" vertical="center" wrapText="1"/>
    </xf>
    <xf numFmtId="0" fontId="18" fillId="0" borderId="0" xfId="0" applyFont="1" applyAlignment="1">
      <alignment horizontal="left" vertical="center"/>
    </xf>
    <xf numFmtId="0" fontId="18" fillId="2" borderId="2"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4" xfId="0" applyFont="1" applyFill="1" applyBorder="1" applyAlignment="1">
      <alignment horizontal="center" vertical="center"/>
    </xf>
    <xf numFmtId="49" fontId="15" fillId="0" borderId="1" xfId="5" applyBorder="1" applyAlignment="1" applyProtection="1">
      <alignment vertical="center" wrapText="1"/>
    </xf>
    <xf numFmtId="0" fontId="14" fillId="6" borderId="1" xfId="4" applyBorder="1" applyAlignment="1" applyProtection="1">
      <alignment vertical="center"/>
    </xf>
    <xf numFmtId="0" fontId="22" fillId="2" borderId="1" xfId="1" applyFont="1" applyFill="1" applyBorder="1" applyAlignment="1">
      <alignment horizontal="left" vertical="center"/>
    </xf>
    <xf numFmtId="0" fontId="23" fillId="5" borderId="9" xfId="1" applyFont="1" applyFill="1" applyBorder="1" applyAlignment="1">
      <alignment horizontal="center" vertical="center"/>
    </xf>
    <xf numFmtId="0" fontId="23" fillId="5" borderId="10" xfId="1" applyFont="1" applyFill="1" applyBorder="1" applyAlignment="1">
      <alignment horizontal="center" vertical="center"/>
    </xf>
    <xf numFmtId="14" fontId="24" fillId="0" borderId="1" xfId="0" applyNumberFormat="1" applyFont="1" applyBorder="1" applyAlignment="1">
      <alignment horizontal="center" vertical="center"/>
    </xf>
    <xf numFmtId="0" fontId="25" fillId="0" borderId="1" xfId="1" applyFont="1" applyBorder="1" applyAlignment="1">
      <alignment horizontal="center" vertical="center"/>
    </xf>
    <xf numFmtId="14" fontId="25" fillId="0" borderId="1" xfId="1" applyNumberFormat="1" applyFont="1" applyBorder="1" applyAlignment="1">
      <alignment horizontal="center" vertical="center"/>
    </xf>
    <xf numFmtId="0" fontId="25" fillId="0" borderId="1" xfId="1" applyFont="1" applyBorder="1"/>
    <xf numFmtId="0" fontId="25" fillId="0" borderId="1" xfId="1" applyFont="1" applyBorder="1" applyAlignment="1">
      <alignment horizontal="center" wrapText="1"/>
    </xf>
    <xf numFmtId="0" fontId="23" fillId="5" borderId="1" xfId="1" applyFont="1" applyFill="1" applyBorder="1" applyAlignment="1">
      <alignment horizontal="center" vertical="center"/>
    </xf>
    <xf numFmtId="0" fontId="23" fillId="5" borderId="1" xfId="1" applyFont="1" applyFill="1" applyBorder="1" applyAlignment="1">
      <alignment vertical="center"/>
    </xf>
    <xf numFmtId="0" fontId="6" fillId="2" borderId="12"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44" fillId="0" borderId="1" xfId="0" applyFont="1" applyBorder="1" applyAlignment="1">
      <alignment horizontal="center" vertical="center" wrapText="1"/>
    </xf>
    <xf numFmtId="0" fontId="6" fillId="2" borderId="27" xfId="0" applyFont="1" applyFill="1" applyBorder="1" applyAlignment="1">
      <alignment horizontal="center" vertical="center" wrapText="1"/>
    </xf>
    <xf numFmtId="0" fontId="8" fillId="2" borderId="0" xfId="0" applyFont="1" applyFill="1" applyAlignment="1">
      <alignment horizontal="center"/>
    </xf>
    <xf numFmtId="0" fontId="8" fillId="0" borderId="0" xfId="0" applyFont="1"/>
    <xf numFmtId="0" fontId="44" fillId="0" borderId="42" xfId="0" applyFont="1" applyBorder="1" applyAlignment="1">
      <alignment horizontal="center" vertical="center" wrapText="1"/>
    </xf>
    <xf numFmtId="0" fontId="44" fillId="0" borderId="2" xfId="0" applyFont="1" applyBorder="1" applyAlignment="1">
      <alignment horizontal="center" vertical="center" wrapText="1"/>
    </xf>
    <xf numFmtId="0" fontId="47" fillId="38" borderId="1" xfId="0" applyFont="1" applyFill="1" applyBorder="1" applyAlignment="1">
      <alignment horizontal="center" vertical="center" wrapText="1"/>
    </xf>
    <xf numFmtId="0" fontId="44" fillId="0" borderId="50" xfId="0" applyFont="1" applyBorder="1" applyAlignment="1">
      <alignment horizontal="center" vertical="center" wrapText="1"/>
    </xf>
    <xf numFmtId="0" fontId="51" fillId="39" borderId="27" xfId="0" applyFont="1" applyFill="1" applyBorder="1" applyAlignment="1">
      <alignment horizontal="center" vertical="center" wrapText="1"/>
    </xf>
    <xf numFmtId="0" fontId="49" fillId="0" borderId="1" xfId="0" applyFont="1" applyBorder="1" applyAlignment="1">
      <alignment horizontal="center" vertical="center" wrapText="1"/>
    </xf>
    <xf numFmtId="0" fontId="51" fillId="39" borderId="28" xfId="0" applyFont="1" applyFill="1" applyBorder="1" applyAlignment="1">
      <alignment horizontal="center" vertical="center" wrapText="1"/>
    </xf>
    <xf numFmtId="0" fontId="51" fillId="39" borderId="27" xfId="0" applyFont="1" applyFill="1" applyBorder="1" applyAlignment="1">
      <alignment horizontal="left" vertical="center" wrapText="1"/>
    </xf>
    <xf numFmtId="0" fontId="51" fillId="39" borderId="28" xfId="0" applyFont="1" applyFill="1" applyBorder="1" applyAlignment="1">
      <alignment horizontal="left" vertical="center" wrapText="1"/>
    </xf>
    <xf numFmtId="0" fontId="51" fillId="39" borderId="35" xfId="0" applyFont="1" applyFill="1" applyBorder="1" applyAlignment="1">
      <alignment vertical="center" wrapText="1"/>
    </xf>
    <xf numFmtId="0" fontId="51" fillId="39" borderId="33" xfId="0" applyFont="1" applyFill="1" applyBorder="1" applyAlignment="1">
      <alignment vertical="center" wrapText="1"/>
    </xf>
    <xf numFmtId="0" fontId="51" fillId="39" borderId="36" xfId="0" applyFont="1" applyFill="1" applyBorder="1" applyAlignment="1">
      <alignment vertical="center" wrapText="1"/>
    </xf>
    <xf numFmtId="0" fontId="51" fillId="39" borderId="28" xfId="0" applyFont="1" applyFill="1" applyBorder="1" applyAlignment="1">
      <alignment vertical="center" wrapText="1"/>
    </xf>
    <xf numFmtId="0" fontId="51" fillId="39" borderId="29" xfId="0" applyFont="1" applyFill="1" applyBorder="1" applyAlignment="1">
      <alignment vertical="center" wrapText="1"/>
    </xf>
    <xf numFmtId="0" fontId="51" fillId="39" borderId="27" xfId="0" applyFont="1" applyFill="1" applyBorder="1" applyAlignment="1">
      <alignment vertical="center" wrapText="1"/>
    </xf>
    <xf numFmtId="0" fontId="51" fillId="39" borderId="56" xfId="0" applyFont="1" applyFill="1" applyBorder="1" applyAlignment="1">
      <alignment vertical="center" wrapText="1"/>
    </xf>
    <xf numFmtId="0" fontId="51" fillId="39" borderId="57" xfId="0" applyFont="1" applyFill="1" applyBorder="1" applyAlignment="1">
      <alignment vertical="center" wrapText="1"/>
    </xf>
    <xf numFmtId="0" fontId="51" fillId="39" borderId="58" xfId="0" applyFont="1" applyFill="1" applyBorder="1" applyAlignment="1">
      <alignment vertical="center" wrapText="1"/>
    </xf>
    <xf numFmtId="0" fontId="49" fillId="0" borderId="0" xfId="0" applyFont="1" applyAlignment="1">
      <alignment horizontal="center" vertical="center" wrapText="1"/>
    </xf>
    <xf numFmtId="0" fontId="49" fillId="0" borderId="2" xfId="0" applyFont="1" applyBorder="1" applyAlignment="1">
      <alignment horizontal="center" vertical="center" wrapText="1"/>
    </xf>
    <xf numFmtId="0" fontId="51" fillId="39" borderId="38" xfId="0" applyFont="1" applyFill="1" applyBorder="1" applyAlignment="1">
      <alignment vertical="center" wrapText="1"/>
    </xf>
    <xf numFmtId="0" fontId="51" fillId="39" borderId="50" xfId="0" applyFont="1" applyFill="1" applyBorder="1" applyAlignment="1">
      <alignment vertical="center" wrapText="1"/>
    </xf>
    <xf numFmtId="0" fontId="49" fillId="0" borderId="1" xfId="0" applyFont="1" applyBorder="1" applyAlignment="1">
      <alignment horizontal="center" vertical="center"/>
    </xf>
    <xf numFmtId="0" fontId="49" fillId="0" borderId="4" xfId="0" applyFont="1" applyBorder="1" applyAlignment="1">
      <alignment horizontal="center" vertical="center" wrapText="1"/>
    </xf>
    <xf numFmtId="0" fontId="51" fillId="39" borderId="30" xfId="0" applyFont="1" applyFill="1" applyBorder="1" applyAlignment="1">
      <alignment vertical="center" wrapText="1"/>
    </xf>
    <xf numFmtId="0" fontId="51" fillId="39" borderId="46" xfId="0" applyFont="1" applyFill="1" applyBorder="1" applyAlignment="1">
      <alignment vertical="center" wrapText="1"/>
    </xf>
    <xf numFmtId="0" fontId="51" fillId="39" borderId="31" xfId="0" applyFont="1" applyFill="1" applyBorder="1" applyAlignment="1">
      <alignment vertical="center" wrapText="1"/>
    </xf>
    <xf numFmtId="0" fontId="51" fillId="39" borderId="1" xfId="0" applyFont="1" applyFill="1" applyBorder="1" applyAlignment="1">
      <alignment horizontal="center" vertical="center" wrapText="1"/>
    </xf>
    <xf numFmtId="0" fontId="49" fillId="0" borderId="2" xfId="0" applyFont="1" applyBorder="1" applyAlignment="1">
      <alignment horizontal="center" vertical="center"/>
    </xf>
    <xf numFmtId="0" fontId="51" fillId="39" borderId="56" xfId="0" applyFont="1" applyFill="1" applyBorder="1" applyAlignment="1">
      <alignment horizontal="left" vertical="center" wrapText="1"/>
    </xf>
    <xf numFmtId="0" fontId="51" fillId="39" borderId="57" xfId="0" applyFont="1" applyFill="1" applyBorder="1" applyAlignment="1">
      <alignment horizontal="left" vertical="center" wrapText="1"/>
    </xf>
    <xf numFmtId="0" fontId="51" fillId="39" borderId="58" xfId="0" applyFont="1" applyFill="1" applyBorder="1" applyAlignment="1">
      <alignment horizontal="left" vertical="center" wrapText="1"/>
    </xf>
    <xf numFmtId="0" fontId="52" fillId="0" borderId="56" xfId="0" applyFont="1" applyBorder="1" applyAlignment="1">
      <alignment horizontal="left" vertical="center" wrapText="1"/>
    </xf>
    <xf numFmtId="0" fontId="52" fillId="0" borderId="57" xfId="0" applyFont="1" applyBorder="1" applyAlignment="1">
      <alignment horizontal="left" vertical="center" wrapText="1"/>
    </xf>
    <xf numFmtId="0" fontId="52" fillId="0" borderId="58" xfId="0" applyFont="1" applyBorder="1" applyAlignment="1">
      <alignment horizontal="left" vertical="center" wrapText="1"/>
    </xf>
    <xf numFmtId="0" fontId="51" fillId="39" borderId="17" xfId="0" applyFont="1" applyFill="1" applyBorder="1" applyAlignment="1">
      <alignment horizontal="left" vertical="center" wrapText="1"/>
    </xf>
    <xf numFmtId="0" fontId="51" fillId="39" borderId="29" xfId="0" applyFont="1" applyFill="1" applyBorder="1" applyAlignment="1">
      <alignment horizontal="left" vertical="center" wrapText="1"/>
    </xf>
    <xf numFmtId="0" fontId="51" fillId="39" borderId="46" xfId="0" applyFont="1" applyFill="1" applyBorder="1" applyAlignment="1">
      <alignment horizontal="left" vertical="center" wrapText="1"/>
    </xf>
    <xf numFmtId="0" fontId="51" fillId="39" borderId="30" xfId="0" applyFont="1" applyFill="1" applyBorder="1" applyAlignment="1">
      <alignment horizontal="left" vertical="center" wrapText="1"/>
    </xf>
    <xf numFmtId="0" fontId="0" fillId="39" borderId="28" xfId="0" applyFill="1" applyBorder="1" applyAlignment="1">
      <alignment horizontal="left" vertical="center" wrapText="1"/>
    </xf>
    <xf numFmtId="0" fontId="49" fillId="0" borderId="1" xfId="0" applyFont="1" applyBorder="1" applyAlignment="1">
      <alignment horizontal="left" vertical="center" wrapText="1"/>
    </xf>
    <xf numFmtId="0" fontId="49" fillId="0" borderId="1" xfId="0" applyFont="1" applyBorder="1" applyAlignment="1">
      <alignment horizontal="left" wrapText="1"/>
    </xf>
    <xf numFmtId="0" fontId="49" fillId="0" borderId="1" xfId="0" applyFont="1" applyBorder="1" applyAlignment="1">
      <alignment horizontal="left"/>
    </xf>
    <xf numFmtId="9" fontId="44" fillId="0" borderId="1" xfId="0" applyNumberFormat="1" applyFont="1" applyBorder="1" applyAlignment="1">
      <alignment horizontal="center" vertical="center" wrapText="1"/>
    </xf>
    <xf numFmtId="9" fontId="44" fillId="0" borderId="42" xfId="0" applyNumberFormat="1" applyFont="1" applyBorder="1" applyAlignment="1">
      <alignment horizontal="center" vertical="center" wrapText="1"/>
    </xf>
    <xf numFmtId="0" fontId="56" fillId="0" borderId="1" xfId="0" applyFont="1" applyBorder="1" applyAlignment="1">
      <alignment horizontal="center" vertical="center" wrapText="1"/>
    </xf>
    <xf numFmtId="9" fontId="58" fillId="0" borderId="1" xfId="303" applyFont="1" applyFill="1" applyBorder="1" applyAlignment="1">
      <alignment horizontal="center" vertical="center"/>
    </xf>
    <xf numFmtId="10" fontId="62" fillId="0" borderId="1" xfId="303" applyNumberFormat="1" applyFont="1" applyFill="1" applyBorder="1" applyAlignment="1">
      <alignment horizontal="center" vertical="center" wrapText="1"/>
    </xf>
    <xf numFmtId="10" fontId="62" fillId="0" borderId="2" xfId="303" applyNumberFormat="1" applyFont="1" applyFill="1" applyBorder="1" applyAlignment="1">
      <alignment horizontal="center" vertical="center"/>
    </xf>
    <xf numFmtId="9" fontId="57" fillId="0" borderId="1" xfId="303" applyFont="1" applyFill="1" applyBorder="1" applyAlignment="1">
      <alignment horizontal="center" vertical="center"/>
    </xf>
    <xf numFmtId="166" fontId="57" fillId="0" borderId="29" xfId="303" applyNumberFormat="1" applyFont="1" applyFill="1" applyBorder="1" applyAlignment="1">
      <alignment horizontal="center" vertical="center"/>
    </xf>
    <xf numFmtId="166" fontId="57" fillId="0" borderId="1" xfId="303" applyNumberFormat="1" applyFont="1" applyFill="1" applyBorder="1" applyAlignment="1">
      <alignment horizontal="center" vertical="center"/>
    </xf>
    <xf numFmtId="44" fontId="0" fillId="0" borderId="1" xfId="304" applyFont="1" applyFill="1" applyBorder="1" applyAlignment="1">
      <alignment horizontal="center" vertical="center"/>
    </xf>
    <xf numFmtId="0" fontId="70" fillId="0" borderId="64" xfId="0" applyFont="1" applyBorder="1" applyAlignment="1">
      <alignment vertical="center" wrapText="1"/>
    </xf>
    <xf numFmtId="10" fontId="57" fillId="0" borderId="64" xfId="0" applyNumberFormat="1" applyFont="1" applyBorder="1" applyAlignment="1">
      <alignment vertical="center" wrapText="1"/>
    </xf>
    <xf numFmtId="0" fontId="72" fillId="0" borderId="1" xfId="0" applyFont="1" applyBorder="1" applyAlignment="1">
      <alignment horizontal="center" vertical="center" wrapText="1"/>
    </xf>
    <xf numFmtId="10" fontId="72" fillId="0" borderId="1" xfId="0" applyNumberFormat="1" applyFont="1" applyBorder="1" applyAlignment="1">
      <alignment horizontal="center" vertical="center"/>
    </xf>
    <xf numFmtId="0" fontId="73" fillId="40" borderId="1" xfId="0" applyFont="1" applyFill="1" applyBorder="1" applyAlignment="1">
      <alignment horizontal="center" vertical="center"/>
    </xf>
    <xf numFmtId="0" fontId="73" fillId="40" borderId="1" xfId="0" applyFont="1" applyFill="1" applyBorder="1" applyAlignment="1">
      <alignment horizontal="center" vertical="center" wrapText="1"/>
    </xf>
    <xf numFmtId="0" fontId="74" fillId="41" borderId="1" xfId="0" applyFont="1" applyFill="1" applyBorder="1" applyAlignment="1">
      <alignment horizontal="center" vertical="center"/>
    </xf>
    <xf numFmtId="0" fontId="74" fillId="41" borderId="1" xfId="0" applyFont="1" applyFill="1" applyBorder="1" applyAlignment="1">
      <alignment vertical="center"/>
    </xf>
    <xf numFmtId="0" fontId="74" fillId="41" borderId="1" xfId="0" applyFont="1" applyFill="1" applyBorder="1" applyAlignment="1">
      <alignment horizontal="center" vertical="center" wrapText="1"/>
    </xf>
    <xf numFmtId="0" fontId="75" fillId="42" borderId="1" xfId="0" applyFont="1" applyFill="1" applyBorder="1" applyAlignment="1">
      <alignment horizontal="center" vertical="center" wrapText="1"/>
    </xf>
    <xf numFmtId="10" fontId="75" fillId="42" borderId="1" xfId="303" applyNumberFormat="1" applyFont="1" applyFill="1" applyBorder="1" applyAlignment="1">
      <alignment horizontal="center" vertical="center"/>
    </xf>
    <xf numFmtId="0" fontId="74" fillId="0" borderId="1" xfId="0" applyFont="1" applyBorder="1" applyAlignment="1">
      <alignment horizontal="center" vertical="center" wrapText="1"/>
    </xf>
    <xf numFmtId="0" fontId="75" fillId="0" borderId="1" xfId="0" applyFont="1" applyBorder="1" applyAlignment="1">
      <alignment horizontal="center" vertical="center" wrapText="1"/>
    </xf>
    <xf numFmtId="10" fontId="75" fillId="0" borderId="1" xfId="303" applyNumberFormat="1" applyFont="1" applyBorder="1" applyAlignment="1">
      <alignment horizontal="center" vertical="center"/>
    </xf>
    <xf numFmtId="44" fontId="75" fillId="0" borderId="1" xfId="303" applyNumberFormat="1" applyFont="1" applyBorder="1" applyAlignment="1">
      <alignment horizontal="center" vertical="center"/>
    </xf>
    <xf numFmtId="44" fontId="75" fillId="0" borderId="1" xfId="304" applyFont="1" applyBorder="1" applyAlignment="1">
      <alignment vertical="center"/>
    </xf>
    <xf numFmtId="44" fontId="75" fillId="0" borderId="1" xfId="304" applyFont="1" applyBorder="1" applyAlignment="1">
      <alignment horizontal="center" vertical="center"/>
    </xf>
    <xf numFmtId="8" fontId="75" fillId="0" borderId="1" xfId="303" applyNumberFormat="1" applyFont="1" applyBorder="1" applyAlignment="1">
      <alignment horizontal="center" vertical="center"/>
    </xf>
    <xf numFmtId="0" fontId="56" fillId="43" borderId="1" xfId="0" applyFont="1" applyFill="1" applyBorder="1" applyAlignment="1">
      <alignment horizontal="center" vertical="center" wrapText="1"/>
    </xf>
    <xf numFmtId="44" fontId="16" fillId="0" borderId="1" xfId="304" applyFont="1" applyBorder="1" applyAlignment="1">
      <alignment horizontal="center" wrapText="1"/>
    </xf>
    <xf numFmtId="10" fontId="16" fillId="0" borderId="1" xfId="0" applyNumberFormat="1" applyFont="1" applyBorder="1" applyAlignment="1">
      <alignment horizontal="center" wrapText="1"/>
    </xf>
    <xf numFmtId="3" fontId="45"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0" fillId="0" borderId="1" xfId="0" applyBorder="1" applyAlignment="1">
      <alignment horizontal="center" vertical="center"/>
    </xf>
    <xf numFmtId="0" fontId="43" fillId="0" borderId="1" xfId="0" applyFont="1" applyBorder="1" applyAlignment="1">
      <alignment horizontal="center" vertical="center"/>
    </xf>
    <xf numFmtId="0" fontId="57" fillId="0" borderId="1" xfId="0" applyFont="1" applyBorder="1"/>
    <xf numFmtId="0" fontId="63" fillId="0" borderId="1" xfId="0" applyFont="1" applyBorder="1" applyAlignment="1">
      <alignment horizontal="center" vertical="center" wrapText="1"/>
    </xf>
    <xf numFmtId="10" fontId="66" fillId="0" borderId="64" xfId="0" applyNumberFormat="1" applyFont="1" applyBorder="1" applyAlignment="1">
      <alignment horizontal="center" vertical="center" wrapText="1"/>
    </xf>
    <xf numFmtId="10" fontId="57" fillId="0" borderId="64" xfId="0" applyNumberFormat="1" applyFont="1" applyBorder="1" applyAlignment="1">
      <alignment horizontal="center" vertical="center" wrapText="1"/>
    </xf>
    <xf numFmtId="10" fontId="71" fillId="0" borderId="1" xfId="0" applyNumberFormat="1" applyFont="1" applyBorder="1" applyAlignment="1">
      <alignment horizontal="center" vertical="center" wrapText="1"/>
    </xf>
    <xf numFmtId="10" fontId="70" fillId="0" borderId="1" xfId="0" applyNumberFormat="1" applyFont="1" applyBorder="1" applyAlignment="1">
      <alignment horizontal="center" vertical="center" wrapText="1"/>
    </xf>
    <xf numFmtId="0" fontId="57" fillId="0" borderId="1" xfId="0" applyFont="1" applyBorder="1" applyAlignment="1">
      <alignment horizontal="center" vertical="center"/>
    </xf>
    <xf numFmtId="9" fontId="57" fillId="0" borderId="27" xfId="303" applyFont="1" applyFill="1" applyBorder="1" applyAlignment="1">
      <alignment horizontal="center" vertical="center"/>
    </xf>
    <xf numFmtId="9" fontId="57" fillId="0" borderId="29" xfId="303" applyFont="1" applyFill="1" applyBorder="1" applyAlignment="1">
      <alignment horizontal="center" vertical="center"/>
    </xf>
    <xf numFmtId="0" fontId="7" fillId="0" borderId="27" xfId="0" applyFont="1" applyBorder="1" applyAlignment="1">
      <alignment horizontal="center" vertical="center" wrapText="1"/>
    </xf>
    <xf numFmtId="0" fontId="80" fillId="0" borderId="1" xfId="0" applyFont="1" applyBorder="1" applyAlignment="1">
      <alignment vertical="center" wrapText="1"/>
    </xf>
    <xf numFmtId="0" fontId="22" fillId="0" borderId="1" xfId="1" applyFont="1" applyBorder="1" applyAlignment="1">
      <alignment horizontal="center" vertical="center"/>
    </xf>
    <xf numFmtId="0" fontId="22" fillId="0" borderId="0" xfId="1"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wrapText="1"/>
    </xf>
    <xf numFmtId="0" fontId="6" fillId="0" borderId="0" xfId="0" applyFont="1" applyAlignment="1">
      <alignment horizontal="center" vertical="center"/>
    </xf>
    <xf numFmtId="0" fontId="7" fillId="0" borderId="1" xfId="0" applyFont="1" applyBorder="1" applyAlignment="1">
      <alignment horizontal="center" vertical="center" wrapText="1"/>
    </xf>
    <xf numFmtId="0" fontId="6" fillId="0" borderId="27" xfId="0" applyFont="1" applyBorder="1" applyAlignment="1">
      <alignment horizontal="center" vertical="center" wrapText="1"/>
    </xf>
    <xf numFmtId="0" fontId="77" fillId="0" borderId="27" xfId="0" applyFont="1" applyBorder="1" applyAlignment="1">
      <alignment horizontal="center" vertical="center" wrapText="1"/>
    </xf>
    <xf numFmtId="0" fontId="6" fillId="0" borderId="66" xfId="0" applyFont="1" applyBorder="1" applyAlignment="1">
      <alignment horizontal="center" vertical="center" wrapText="1"/>
    </xf>
    <xf numFmtId="9" fontId="6" fillId="0" borderId="66" xfId="303" applyFont="1" applyFill="1" applyBorder="1" applyAlignment="1">
      <alignment horizontal="center" vertical="center" wrapText="1"/>
    </xf>
    <xf numFmtId="167" fontId="6" fillId="0" borderId="27" xfId="0" applyNumberFormat="1" applyFont="1" applyBorder="1" applyAlignment="1">
      <alignment horizontal="center" vertical="center" wrapText="1"/>
    </xf>
    <xf numFmtId="0" fontId="45" fillId="0" borderId="1" xfId="0" applyFont="1" applyBorder="1" applyAlignment="1">
      <alignment vertical="center" wrapText="1"/>
    </xf>
    <xf numFmtId="9" fontId="45" fillId="0" borderId="1" xfId="303" applyFont="1" applyFill="1" applyBorder="1" applyAlignment="1">
      <alignment horizontal="center" vertical="center" wrapText="1"/>
    </xf>
    <xf numFmtId="14" fontId="8" fillId="0" borderId="1" xfId="0" applyNumberFormat="1" applyFont="1" applyBorder="1" applyAlignment="1">
      <alignment horizontal="center" vertical="center"/>
    </xf>
    <xf numFmtId="0" fontId="8" fillId="0" borderId="1" xfId="0" applyFont="1" applyBorder="1" applyAlignment="1">
      <alignment horizontal="center" vertical="center"/>
    </xf>
    <xf numFmtId="0" fontId="0" fillId="0" borderId="1" xfId="0" applyBorder="1" applyAlignment="1">
      <alignment wrapText="1"/>
    </xf>
    <xf numFmtId="3" fontId="8" fillId="0" borderId="1" xfId="0" applyNumberFormat="1" applyFont="1" applyBorder="1" applyAlignment="1">
      <alignment horizontal="left" vertical="center" wrapText="1"/>
    </xf>
    <xf numFmtId="168" fontId="9" fillId="0" borderId="1" xfId="0" applyNumberFormat="1" applyFont="1" applyBorder="1"/>
    <xf numFmtId="167" fontId="68" fillId="0" borderId="1" xfId="0" applyNumberFormat="1" applyFont="1" applyBorder="1" applyAlignment="1">
      <alignment vertical="center"/>
    </xf>
    <xf numFmtId="0" fontId="0" fillId="0" borderId="0" xfId="0" applyAlignment="1">
      <alignment horizontal="left"/>
    </xf>
    <xf numFmtId="168" fontId="0" fillId="0" borderId="1" xfId="0" applyNumberFormat="1" applyBorder="1"/>
    <xf numFmtId="10" fontId="0" fillId="0" borderId="1" xfId="303" applyNumberFormat="1" applyFont="1" applyFill="1" applyBorder="1"/>
    <xf numFmtId="0" fontId="8" fillId="0" borderId="1" xfId="0" applyFont="1" applyBorder="1" applyAlignment="1">
      <alignment horizontal="center" vertical="center" wrapText="1"/>
    </xf>
    <xf numFmtId="44" fontId="0" fillId="0" borderId="1" xfId="0" applyNumberFormat="1" applyBorder="1"/>
    <xf numFmtId="4" fontId="8" fillId="0" borderId="1" xfId="0" applyNumberFormat="1" applyFont="1" applyBorder="1" applyAlignment="1">
      <alignment horizontal="center" vertical="center"/>
    </xf>
    <xf numFmtId="0" fontId="8" fillId="0" borderId="1" xfId="0" applyFont="1" applyBorder="1" applyAlignment="1">
      <alignment vertical="center" wrapText="1"/>
    </xf>
    <xf numFmtId="167" fontId="9" fillId="0" borderId="1" xfId="0" applyNumberFormat="1" applyFont="1" applyBorder="1" applyAlignment="1">
      <alignment vertical="center"/>
    </xf>
    <xf numFmtId="0" fontId="68" fillId="0" borderId="1" xfId="0" applyFont="1" applyBorder="1" applyAlignment="1">
      <alignment vertical="center"/>
    </xf>
    <xf numFmtId="3" fontId="8" fillId="0" borderId="1" xfId="0" applyNumberFormat="1" applyFont="1" applyBorder="1" applyAlignment="1">
      <alignment horizontal="center" vertical="center" wrapText="1"/>
    </xf>
    <xf numFmtId="0" fontId="8" fillId="0" borderId="16" xfId="0" applyFont="1" applyBorder="1" applyAlignment="1">
      <alignment horizontal="center" vertical="center" wrapText="1"/>
    </xf>
    <xf numFmtId="0" fontId="78" fillId="0" borderId="1" xfId="0" applyFont="1" applyBorder="1" applyAlignment="1">
      <alignment horizontal="center" vertical="center" wrapText="1"/>
    </xf>
    <xf numFmtId="9" fontId="45" fillId="0" borderId="1" xfId="0" applyNumberFormat="1" applyFont="1" applyBorder="1" applyAlignment="1">
      <alignment horizontal="center" vertical="center" wrapText="1"/>
    </xf>
    <xf numFmtId="167" fontId="68" fillId="0" borderId="1" xfId="0" applyNumberFormat="1" applyFont="1" applyBorder="1" applyAlignment="1">
      <alignment horizontal="center" vertical="center"/>
    </xf>
    <xf numFmtId="10" fontId="68" fillId="0" borderId="1" xfId="303" applyNumberFormat="1" applyFont="1" applyFill="1" applyBorder="1" applyAlignment="1">
      <alignment horizontal="center" vertical="center"/>
    </xf>
    <xf numFmtId="167" fontId="0" fillId="0" borderId="1" xfId="0" applyNumberFormat="1" applyBorder="1" applyAlignment="1">
      <alignment horizontal="center" vertical="center"/>
    </xf>
    <xf numFmtId="1" fontId="45" fillId="0" borderId="1" xfId="0" applyNumberFormat="1" applyFont="1" applyBorder="1" applyAlignment="1">
      <alignment horizontal="center" vertical="center" wrapText="1"/>
    </xf>
    <xf numFmtId="0" fontId="81" fillId="0" borderId="1" xfId="0" applyFont="1" applyBorder="1" applyAlignment="1">
      <alignment horizontal="justify" vertical="center" wrapText="1"/>
    </xf>
    <xf numFmtId="44" fontId="82" fillId="0" borderId="1" xfId="304" applyFont="1" applyFill="1" applyBorder="1" applyAlignment="1">
      <alignment horizontal="center" vertical="center" wrapText="1"/>
    </xf>
    <xf numFmtId="2" fontId="8" fillId="0" borderId="1" xfId="0" applyNumberFormat="1" applyFont="1" applyBorder="1" applyAlignment="1">
      <alignment horizontal="center" vertical="center"/>
    </xf>
    <xf numFmtId="1" fontId="0" fillId="0" borderId="1" xfId="0" applyNumberFormat="1" applyBorder="1" applyAlignment="1">
      <alignment horizontal="left" indent="3"/>
    </xf>
    <xf numFmtId="0" fontId="83" fillId="0" borderId="1" xfId="0" applyFont="1" applyBorder="1" applyAlignment="1">
      <alignment horizontal="justify" vertical="center" wrapText="1"/>
    </xf>
    <xf numFmtId="0" fontId="83" fillId="0" borderId="1" xfId="0" applyFont="1" applyBorder="1" applyAlignment="1">
      <alignment vertical="center" wrapText="1"/>
    </xf>
    <xf numFmtId="0" fontId="84" fillId="0" borderId="1" xfId="0" applyFont="1" applyBorder="1" applyAlignment="1">
      <alignment vertical="center" wrapText="1"/>
    </xf>
    <xf numFmtId="0" fontId="80" fillId="0" borderId="1" xfId="0" applyFont="1" applyBorder="1" applyAlignment="1">
      <alignment horizontal="left" vertical="center" wrapText="1"/>
    </xf>
    <xf numFmtId="167" fontId="9" fillId="0" borderId="1" xfId="0" applyNumberFormat="1" applyFont="1" applyBorder="1" applyAlignment="1">
      <alignment horizontal="right" vertical="center"/>
    </xf>
    <xf numFmtId="167" fontId="0" fillId="0" borderId="1" xfId="0" applyNumberFormat="1" applyBorder="1" applyAlignment="1">
      <alignment horizontal="right"/>
    </xf>
    <xf numFmtId="0" fontId="79" fillId="0" borderId="1" xfId="0" applyFont="1" applyBorder="1" applyAlignment="1">
      <alignment vertical="center" wrapText="1"/>
    </xf>
    <xf numFmtId="169" fontId="85" fillId="0" borderId="1" xfId="0" applyNumberFormat="1" applyFont="1" applyBorder="1" applyAlignment="1">
      <alignment vertical="center" wrapText="1"/>
    </xf>
    <xf numFmtId="44" fontId="18" fillId="0" borderId="1" xfId="304" applyFont="1" applyFill="1" applyBorder="1" applyAlignment="1">
      <alignment horizontal="center" vertical="center"/>
    </xf>
    <xf numFmtId="1" fontId="0" fillId="0" borderId="1" xfId="0" applyNumberFormat="1" applyBorder="1" applyAlignment="1">
      <alignment horizontal="left" vertical="center" indent="3"/>
    </xf>
    <xf numFmtId="167" fontId="0" fillId="0" borderId="1" xfId="0" applyNumberFormat="1" applyBorder="1" applyAlignment="1">
      <alignment vertical="center"/>
    </xf>
    <xf numFmtId="169" fontId="85" fillId="0" borderId="1" xfId="0" applyNumberFormat="1" applyFont="1" applyBorder="1" applyAlignment="1">
      <alignment horizontal="right" vertical="center" wrapText="1"/>
    </xf>
    <xf numFmtId="0" fontId="45" fillId="0" borderId="1" xfId="0" applyFont="1" applyBorder="1" applyAlignment="1">
      <alignment horizontal="center" vertical="center"/>
    </xf>
    <xf numFmtId="0" fontId="0" fillId="0" borderId="27" xfId="0" applyBorder="1" applyAlignment="1">
      <alignment wrapText="1"/>
    </xf>
    <xf numFmtId="44" fontId="0" fillId="0" borderId="27" xfId="304" applyFont="1" applyFill="1" applyBorder="1" applyAlignment="1">
      <alignment vertical="center"/>
    </xf>
    <xf numFmtId="0" fontId="8" fillId="0" borderId="27" xfId="0" applyFont="1" applyBorder="1" applyAlignment="1">
      <alignment vertical="center"/>
    </xf>
    <xf numFmtId="1" fontId="0" fillId="0" borderId="27" xfId="0" applyNumberFormat="1" applyBorder="1"/>
    <xf numFmtId="2" fontId="8" fillId="0" borderId="27" xfId="0" applyNumberFormat="1" applyFont="1" applyBorder="1" applyAlignment="1">
      <alignment vertical="center"/>
    </xf>
    <xf numFmtId="167" fontId="0" fillId="0" borderId="1" xfId="0" applyNumberFormat="1" applyBorder="1" applyAlignment="1">
      <alignment horizontal="right" vertical="center"/>
    </xf>
    <xf numFmtId="167" fontId="75" fillId="0" borderId="1" xfId="0" applyNumberFormat="1" applyFont="1" applyBorder="1" applyAlignment="1">
      <alignment horizontal="center" vertical="center" wrapText="1"/>
    </xf>
    <xf numFmtId="3" fontId="45" fillId="0" borderId="1" xfId="0" applyNumberFormat="1" applyFont="1" applyBorder="1" applyAlignment="1">
      <alignment horizontal="center" vertical="center"/>
    </xf>
    <xf numFmtId="0" fontId="0" fillId="0" borderId="29" xfId="0" applyBorder="1" applyAlignment="1">
      <alignment wrapText="1"/>
    </xf>
    <xf numFmtId="44" fontId="0" fillId="0" borderId="29" xfId="304" applyFont="1" applyFill="1" applyBorder="1" applyAlignment="1">
      <alignment vertical="center"/>
    </xf>
    <xf numFmtId="0" fontId="8" fillId="0" borderId="29" xfId="0" applyFont="1" applyBorder="1" applyAlignment="1">
      <alignment vertical="center"/>
    </xf>
    <xf numFmtId="1" fontId="0" fillId="0" borderId="29" xfId="0" applyNumberFormat="1" applyBorder="1"/>
    <xf numFmtId="2" fontId="8" fillId="0" borderId="29" xfId="0" applyNumberFormat="1" applyFont="1" applyBorder="1" applyAlignment="1">
      <alignment vertical="center"/>
    </xf>
    <xf numFmtId="3" fontId="8" fillId="0" borderId="1" xfId="0" applyNumberFormat="1" applyFont="1" applyBorder="1" applyAlignment="1">
      <alignment horizontal="center" vertical="center"/>
    </xf>
    <xf numFmtId="0" fontId="8" fillId="0" borderId="1" xfId="0" applyFont="1" applyBorder="1"/>
    <xf numFmtId="170" fontId="86" fillId="0" borderId="1" xfId="0" applyNumberFormat="1" applyFont="1" applyBorder="1" applyAlignment="1">
      <alignment horizontal="center" vertical="center"/>
    </xf>
    <xf numFmtId="0" fontId="8" fillId="0" borderId="1" xfId="0" applyFont="1" applyBorder="1" applyAlignment="1">
      <alignment horizontal="center"/>
    </xf>
    <xf numFmtId="171" fontId="87" fillId="0" borderId="1" xfId="0" applyNumberFormat="1" applyFont="1" applyBorder="1" applyAlignment="1">
      <alignment wrapText="1"/>
    </xf>
    <xf numFmtId="167" fontId="69" fillId="0" borderId="1" xfId="0" applyNumberFormat="1" applyFont="1" applyBorder="1" applyAlignment="1">
      <alignment horizontal="center" vertical="center"/>
    </xf>
    <xf numFmtId="0" fontId="69" fillId="0" borderId="1" xfId="0" applyFont="1" applyBorder="1" applyAlignment="1">
      <alignment horizontal="center" vertical="center"/>
    </xf>
    <xf numFmtId="167" fontId="88" fillId="0" borderId="1" xfId="0" applyNumberFormat="1" applyFont="1" applyBorder="1" applyAlignment="1">
      <alignment horizontal="right" vertical="center" wrapText="1"/>
    </xf>
    <xf numFmtId="169" fontId="2" fillId="0" borderId="1" xfId="0" applyNumberFormat="1" applyFont="1" applyBorder="1" applyAlignment="1">
      <alignment vertical="center"/>
    </xf>
    <xf numFmtId="0" fontId="84" fillId="0" borderId="1" xfId="0" applyFont="1" applyBorder="1" applyAlignment="1">
      <alignment horizontal="justify" vertical="center" wrapText="1"/>
    </xf>
    <xf numFmtId="0" fontId="0" fillId="0" borderId="1" xfId="0" applyBorder="1" applyAlignment="1">
      <alignment horizontal="center" vertical="center" wrapText="1"/>
    </xf>
    <xf numFmtId="172" fontId="8" fillId="0" borderId="1" xfId="0" applyNumberFormat="1" applyFont="1" applyBorder="1" applyAlignment="1">
      <alignment horizontal="right" vertical="center" wrapText="1"/>
    </xf>
    <xf numFmtId="0" fontId="0" fillId="0" borderId="1" xfId="0" applyBorder="1" applyAlignment="1">
      <alignment vertical="center" wrapText="1"/>
    </xf>
    <xf numFmtId="0" fontId="0" fillId="0" borderId="1" xfId="0" applyBorder="1"/>
    <xf numFmtId="0" fontId="0" fillId="0" borderId="1" xfId="0" applyBorder="1" applyAlignment="1">
      <alignment vertical="center"/>
    </xf>
    <xf numFmtId="167" fontId="69" fillId="0" borderId="27" xfId="0" applyNumberFormat="1" applyFont="1" applyBorder="1" applyAlignment="1">
      <alignment horizontal="center" vertical="center"/>
    </xf>
    <xf numFmtId="167" fontId="69" fillId="0" borderId="28" xfId="0" applyNumberFormat="1" applyFont="1" applyBorder="1" applyAlignment="1">
      <alignment horizontal="center" vertical="center"/>
    </xf>
    <xf numFmtId="0" fontId="0" fillId="0" borderId="27" xfId="0" applyBorder="1" applyAlignment="1">
      <alignment vertical="center" wrapText="1"/>
    </xf>
    <xf numFmtId="0" fontId="8" fillId="0" borderId="27" xfId="0" applyFont="1" applyBorder="1" applyAlignment="1">
      <alignment horizontal="center" vertical="center" wrapText="1"/>
    </xf>
    <xf numFmtId="0" fontId="8" fillId="0" borderId="27" xfId="0" applyFont="1" applyBorder="1" applyAlignment="1">
      <alignment horizontal="center" vertical="center"/>
    </xf>
    <xf numFmtId="0" fontId="0" fillId="0" borderId="27" xfId="0" applyBorder="1" applyAlignment="1">
      <alignment horizontal="center" vertical="center"/>
    </xf>
    <xf numFmtId="0" fontId="45" fillId="0" borderId="27" xfId="0" applyFont="1" applyBorder="1" applyAlignment="1">
      <alignment horizontal="center" vertical="center" wrapText="1"/>
    </xf>
    <xf numFmtId="167" fontId="69" fillId="0" borderId="29" xfId="0" applyNumberFormat="1" applyFont="1" applyBorder="1" applyAlignment="1">
      <alignment horizontal="center" vertical="center"/>
    </xf>
    <xf numFmtId="167" fontId="0" fillId="0" borderId="0" xfId="0" applyNumberFormat="1" applyAlignment="1">
      <alignment horizontal="center" vertical="center"/>
    </xf>
    <xf numFmtId="9" fontId="85" fillId="0" borderId="67" xfId="303" applyFont="1" applyFill="1" applyBorder="1" applyAlignment="1">
      <alignment horizontal="center" vertical="center"/>
    </xf>
    <xf numFmtId="167" fontId="0" fillId="0" borderId="68" xfId="0" applyNumberFormat="1" applyBorder="1" applyAlignment="1">
      <alignment horizontal="center" vertical="center"/>
    </xf>
    <xf numFmtId="167" fontId="0" fillId="0" borderId="63" xfId="0" applyNumberFormat="1" applyBorder="1" applyAlignment="1">
      <alignment horizontal="center" vertical="center"/>
    </xf>
    <xf numFmtId="167" fontId="0" fillId="0" borderId="69" xfId="0" applyNumberFormat="1" applyBorder="1" applyAlignment="1">
      <alignment horizontal="center" vertical="center"/>
    </xf>
    <xf numFmtId="10" fontId="0" fillId="0" borderId="68" xfId="303" applyNumberFormat="1" applyFont="1" applyFill="1" applyBorder="1" applyAlignment="1">
      <alignment horizontal="center" vertical="center"/>
    </xf>
    <xf numFmtId="0" fontId="43" fillId="0" borderId="0" xfId="0" applyFont="1" applyAlignment="1">
      <alignment horizontal="center" vertical="center"/>
    </xf>
    <xf numFmtId="9" fontId="0" fillId="0" borderId="0" xfId="303" applyFont="1" applyFill="1" applyAlignment="1">
      <alignment horizontal="center" vertical="center"/>
    </xf>
    <xf numFmtId="168" fontId="16" fillId="0" borderId="73" xfId="0" applyNumberFormat="1" applyFont="1" applyBorder="1"/>
    <xf numFmtId="0" fontId="22" fillId="0" borderId="1" xfId="1" applyFont="1" applyBorder="1" applyAlignment="1">
      <alignment horizontal="left" vertical="center"/>
    </xf>
    <xf numFmtId="0" fontId="0" fillId="0" borderId="0" xfId="0" applyAlignment="1">
      <alignment horizontal="center"/>
    </xf>
    <xf numFmtId="0" fontId="3" fillId="0" borderId="5" xfId="0" applyFont="1" applyBorder="1" applyAlignment="1">
      <alignment horizontal="center" vertical="center" wrapText="1"/>
    </xf>
    <xf numFmtId="0" fontId="48" fillId="0" borderId="5" xfId="0" applyFont="1" applyBorder="1" applyAlignment="1">
      <alignment horizontal="center" vertical="center" wrapText="1"/>
    </xf>
    <xf numFmtId="0" fontId="5" fillId="0" borderId="12" xfId="1" applyFont="1" applyBorder="1" applyAlignment="1">
      <alignment horizontal="left" vertical="center"/>
    </xf>
    <xf numFmtId="0" fontId="6" fillId="0" borderId="11" xfId="0" applyFont="1" applyBorder="1" applyAlignment="1">
      <alignment horizontal="center" vertical="center"/>
    </xf>
    <xf numFmtId="0" fontId="6" fillId="0" borderId="5" xfId="0" applyFont="1" applyBorder="1" applyAlignment="1">
      <alignment horizontal="center" vertical="center"/>
    </xf>
    <xf numFmtId="0" fontId="6" fillId="0" borderId="12" xfId="0" applyFont="1" applyBorder="1" applyAlignment="1">
      <alignment horizontal="center" vertical="center"/>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57" fillId="0" borderId="1" xfId="0" applyFont="1" applyBorder="1" applyAlignment="1">
      <alignment horizontal="center" vertical="center" wrapText="1"/>
    </xf>
    <xf numFmtId="0" fontId="57" fillId="0" borderId="27" xfId="0" applyFont="1" applyBorder="1" applyAlignment="1">
      <alignment horizontal="center" vertical="center" wrapText="1"/>
    </xf>
    <xf numFmtId="0" fontId="59"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center" vertical="center"/>
    </xf>
    <xf numFmtId="0" fontId="60" fillId="0" borderId="1" xfId="0" applyFont="1" applyBorder="1" applyAlignment="1">
      <alignment horizontal="center" vertical="center"/>
    </xf>
    <xf numFmtId="3" fontId="63" fillId="0" borderId="1" xfId="0" applyNumberFormat="1" applyFont="1" applyBorder="1" applyAlignment="1">
      <alignment horizontal="center" vertical="center" wrapText="1"/>
    </xf>
    <xf numFmtId="3" fontId="58" fillId="0" borderId="1" xfId="0" applyNumberFormat="1" applyFont="1" applyBorder="1" applyAlignment="1">
      <alignment horizontal="center" vertical="center" wrapText="1"/>
    </xf>
    <xf numFmtId="3" fontId="44" fillId="0" borderId="30" xfId="0" applyNumberFormat="1" applyFont="1" applyBorder="1" applyAlignment="1">
      <alignment horizontal="center" vertical="center" wrapText="1"/>
    </xf>
    <xf numFmtId="3" fontId="0" fillId="0" borderId="0" xfId="0" applyNumberFormat="1"/>
    <xf numFmtId="3" fontId="57" fillId="0" borderId="1" xfId="0" applyNumberFormat="1" applyFont="1" applyBorder="1" applyAlignment="1">
      <alignment horizontal="center" vertical="center"/>
    </xf>
    <xf numFmtId="3" fontId="0" fillId="0" borderId="1" xfId="0" applyNumberFormat="1" applyBorder="1" applyAlignment="1">
      <alignment horizontal="center" vertical="center"/>
    </xf>
    <xf numFmtId="0" fontId="61" fillId="0" borderId="1" xfId="0" applyFont="1" applyBorder="1" applyAlignment="1">
      <alignment horizontal="center"/>
    </xf>
    <xf numFmtId="0" fontId="58" fillId="0" borderId="28" xfId="0" applyFont="1" applyBorder="1" applyAlignment="1">
      <alignment horizontal="center" vertical="center" wrapText="1"/>
    </xf>
    <xf numFmtId="0" fontId="57" fillId="0" borderId="0" xfId="0" applyFont="1"/>
    <xf numFmtId="0" fontId="57" fillId="0" borderId="29" xfId="0" applyFont="1" applyBorder="1" applyAlignment="1">
      <alignment horizontal="center" vertical="center" wrapText="1"/>
    </xf>
    <xf numFmtId="0" fontId="59" fillId="0" borderId="29" xfId="0" applyFont="1" applyBorder="1" applyAlignment="1">
      <alignment horizontal="center" vertical="center" wrapText="1"/>
    </xf>
    <xf numFmtId="0" fontId="57" fillId="0" borderId="29" xfId="0" applyFont="1" applyBorder="1" applyAlignment="1">
      <alignment horizontal="center" vertical="center"/>
    </xf>
    <xf numFmtId="3" fontId="63" fillId="0" borderId="58" xfId="0" applyNumberFormat="1" applyFont="1" applyBorder="1" applyAlignment="1">
      <alignment horizontal="center" vertical="center" wrapText="1"/>
    </xf>
    <xf numFmtId="3" fontId="63" fillId="0" borderId="36" xfId="0" applyNumberFormat="1" applyFont="1" applyBorder="1" applyAlignment="1">
      <alignment horizontal="center" vertical="center" wrapText="1"/>
    </xf>
    <xf numFmtId="0" fontId="63" fillId="0" borderId="36" xfId="0" applyFont="1" applyBorder="1" applyAlignment="1">
      <alignment horizontal="center" vertical="center" wrapText="1"/>
    </xf>
    <xf numFmtId="0" fontId="57" fillId="0" borderId="0" xfId="0" applyFont="1" applyAlignment="1">
      <alignment horizontal="center" vertical="center"/>
    </xf>
    <xf numFmtId="0" fontId="63" fillId="0" borderId="31" xfId="0" applyFont="1" applyBorder="1" applyAlignment="1">
      <alignment horizontal="center" vertical="center" wrapText="1"/>
    </xf>
    <xf numFmtId="0" fontId="57" fillId="0" borderId="2" xfId="0" applyFont="1" applyBorder="1" applyAlignment="1">
      <alignment horizontal="center" vertical="center"/>
    </xf>
    <xf numFmtId="0" fontId="58" fillId="0" borderId="13" xfId="0" applyFont="1" applyBorder="1" applyAlignment="1">
      <alignment horizontal="center" vertical="center"/>
    </xf>
    <xf numFmtId="0" fontId="0" fillId="0" borderId="29" xfId="0" applyBorder="1" applyAlignment="1">
      <alignment horizontal="center" vertical="center"/>
    </xf>
    <xf numFmtId="0" fontId="59" fillId="0" borderId="27" xfId="0" applyFont="1" applyBorder="1" applyAlignment="1">
      <alignment horizontal="center" vertical="center" wrapText="1"/>
    </xf>
    <xf numFmtId="0" fontId="57" fillId="0" borderId="27" xfId="0" applyFont="1" applyBorder="1" applyAlignment="1">
      <alignment horizontal="center" vertical="center"/>
    </xf>
    <xf numFmtId="0" fontId="58" fillId="0" borderId="27" xfId="0" applyFont="1" applyBorder="1" applyAlignment="1">
      <alignment horizontal="center" vertical="center" wrapText="1"/>
    </xf>
    <xf numFmtId="0" fontId="64" fillId="0" borderId="35" xfId="0" applyFont="1" applyBorder="1" applyAlignment="1">
      <alignment horizontal="center" vertical="center" wrapText="1"/>
    </xf>
    <xf numFmtId="0" fontId="64" fillId="0" borderId="1" xfId="0" applyFont="1" applyBorder="1" applyAlignment="1">
      <alignment horizontal="center" vertical="center"/>
    </xf>
    <xf numFmtId="0" fontId="58" fillId="0" borderId="27" xfId="0" applyFont="1" applyBorder="1" applyAlignment="1">
      <alignment horizontal="center" vertical="center"/>
    </xf>
    <xf numFmtId="0" fontId="64" fillId="0" borderId="1" xfId="0" applyFont="1" applyBorder="1" applyAlignment="1">
      <alignment horizontal="center" vertical="center" wrapText="1"/>
    </xf>
    <xf numFmtId="0" fontId="37" fillId="0" borderId="1" xfId="0" applyFont="1" applyBorder="1" applyAlignment="1">
      <alignment horizontal="center" vertical="center"/>
    </xf>
    <xf numFmtId="0" fontId="57" fillId="0" borderId="28" xfId="0" applyFont="1" applyBorder="1" applyAlignment="1">
      <alignment horizontal="center" vertical="center" wrapText="1"/>
    </xf>
    <xf numFmtId="3" fontId="63" fillId="0" borderId="0" xfId="0" applyNumberFormat="1" applyFont="1" applyAlignment="1">
      <alignment horizontal="center" vertical="center" wrapText="1"/>
    </xf>
    <xf numFmtId="3" fontId="57" fillId="0" borderId="13" xfId="0" applyNumberFormat="1" applyFont="1" applyBorder="1" applyAlignment="1">
      <alignment horizontal="center" vertical="center"/>
    </xf>
    <xf numFmtId="3" fontId="58" fillId="0" borderId="36" xfId="0" applyNumberFormat="1" applyFont="1" applyBorder="1" applyAlignment="1">
      <alignment horizontal="center" vertical="center" wrapText="1"/>
    </xf>
    <xf numFmtId="0" fontId="58" fillId="0" borderId="2" xfId="0" applyFont="1" applyBorder="1" applyAlignment="1">
      <alignment horizontal="center" vertical="center"/>
    </xf>
    <xf numFmtId="0" fontId="64" fillId="0" borderId="2" xfId="0" applyFont="1" applyBorder="1" applyAlignment="1">
      <alignment horizontal="center" vertical="center"/>
    </xf>
    <xf numFmtId="0" fontId="65" fillId="0" borderId="1" xfId="0" applyFont="1" applyBorder="1" applyAlignment="1">
      <alignment horizontal="center" vertical="center" wrapText="1"/>
    </xf>
    <xf numFmtId="0" fontId="57" fillId="0" borderId="0" xfId="0" applyFont="1" applyAlignment="1">
      <alignment horizontal="center"/>
    </xf>
    <xf numFmtId="0" fontId="9" fillId="0" borderId="0" xfId="0" applyFont="1" applyAlignment="1">
      <alignment horizontal="center" vertical="center"/>
    </xf>
    <xf numFmtId="0" fontId="10" fillId="0" borderId="0" xfId="0" applyFont="1" applyAlignment="1">
      <alignment horizontal="center"/>
    </xf>
    <xf numFmtId="0" fontId="43" fillId="0" borderId="0" xfId="0" applyFont="1" applyAlignment="1">
      <alignment horizontal="center"/>
    </xf>
    <xf numFmtId="2" fontId="60" fillId="0" borderId="1" xfId="0" applyNumberFormat="1" applyFont="1" applyBorder="1" applyAlignment="1">
      <alignment horizontal="center" vertical="center"/>
    </xf>
    <xf numFmtId="10" fontId="62" fillId="42" borderId="2" xfId="0" applyNumberFormat="1" applyFont="1" applyFill="1" applyBorder="1" applyAlignment="1">
      <alignment horizontal="center" vertical="center"/>
    </xf>
    <xf numFmtId="10" fontId="62" fillId="42" borderId="1" xfId="0" applyNumberFormat="1" applyFont="1" applyFill="1" applyBorder="1" applyAlignment="1">
      <alignment horizontal="center" vertical="center"/>
    </xf>
    <xf numFmtId="10" fontId="90" fillId="42" borderId="2" xfId="0" applyNumberFormat="1" applyFont="1" applyFill="1" applyBorder="1" applyAlignment="1">
      <alignment horizontal="center" vertical="center"/>
    </xf>
    <xf numFmtId="10" fontId="62" fillId="42" borderId="11" xfId="0" applyNumberFormat="1" applyFont="1" applyFill="1" applyBorder="1" applyAlignment="1">
      <alignment horizontal="center" vertical="center"/>
    </xf>
    <xf numFmtId="167" fontId="0" fillId="0" borderId="1" xfId="0" applyNumberFormat="1" applyBorder="1" applyAlignment="1">
      <alignment horizontal="center"/>
    </xf>
    <xf numFmtId="2" fontId="8" fillId="0" borderId="27" xfId="0" applyNumberFormat="1" applyFont="1" applyBorder="1" applyAlignment="1">
      <alignment horizontal="center" vertical="center"/>
    </xf>
    <xf numFmtId="0" fontId="8" fillId="44" borderId="1" xfId="0" applyFont="1" applyFill="1" applyBorder="1" applyAlignment="1">
      <alignment horizontal="center" vertical="center" wrapText="1"/>
    </xf>
    <xf numFmtId="0" fontId="8" fillId="44" borderId="1" xfId="0" applyFont="1" applyFill="1" applyBorder="1" applyAlignment="1">
      <alignment vertical="center" wrapText="1"/>
    </xf>
    <xf numFmtId="0" fontId="8" fillId="44" borderId="1" xfId="0" applyFont="1" applyFill="1" applyBorder="1" applyAlignment="1">
      <alignment horizontal="center" vertical="center"/>
    </xf>
    <xf numFmtId="4" fontId="8" fillId="44" borderId="1" xfId="0" applyNumberFormat="1" applyFont="1" applyFill="1" applyBorder="1" applyAlignment="1">
      <alignment horizontal="center" vertical="center"/>
    </xf>
    <xf numFmtId="167" fontId="68" fillId="44" borderId="1" xfId="0" applyNumberFormat="1" applyFont="1" applyFill="1" applyBorder="1" applyAlignment="1">
      <alignment vertical="center"/>
    </xf>
    <xf numFmtId="0" fontId="0" fillId="44" borderId="1" xfId="0" applyFill="1" applyBorder="1" applyAlignment="1">
      <alignment horizontal="center" vertical="center"/>
    </xf>
    <xf numFmtId="0" fontId="68" fillId="44" borderId="1" xfId="0" applyFont="1" applyFill="1" applyBorder="1" applyAlignment="1">
      <alignment vertical="center"/>
    </xf>
    <xf numFmtId="3" fontId="8" fillId="44" borderId="1" xfId="0" applyNumberFormat="1" applyFont="1" applyFill="1" applyBorder="1" applyAlignment="1">
      <alignment horizontal="center" vertical="center" wrapText="1"/>
    </xf>
    <xf numFmtId="0" fontId="0" fillId="44" borderId="0" xfId="0" applyFill="1" applyAlignment="1">
      <alignment horizontal="center" vertical="center"/>
    </xf>
    <xf numFmtId="14" fontId="8" fillId="44" borderId="1" xfId="0" applyNumberFormat="1" applyFont="1" applyFill="1" applyBorder="1" applyAlignment="1">
      <alignment horizontal="center" vertical="center"/>
    </xf>
    <xf numFmtId="0" fontId="84" fillId="44" borderId="1" xfId="0" applyFont="1" applyFill="1" applyBorder="1" applyAlignment="1">
      <alignment vertical="center" wrapText="1"/>
    </xf>
    <xf numFmtId="44" fontId="82" fillId="44" borderId="1" xfId="304" applyFont="1" applyFill="1" applyBorder="1" applyAlignment="1">
      <alignment horizontal="center" vertical="center" wrapText="1"/>
    </xf>
    <xf numFmtId="2" fontId="8" fillId="44" borderId="1" xfId="0" applyNumberFormat="1" applyFont="1" applyFill="1" applyBorder="1" applyAlignment="1">
      <alignment horizontal="center" vertical="center"/>
    </xf>
    <xf numFmtId="1" fontId="0" fillId="44" borderId="1" xfId="0" applyNumberFormat="1" applyFill="1" applyBorder="1" applyAlignment="1">
      <alignment horizontal="left" indent="3"/>
    </xf>
    <xf numFmtId="167" fontId="0" fillId="44" borderId="1" xfId="0" applyNumberFormat="1" applyFill="1" applyBorder="1" applyAlignment="1">
      <alignment horizontal="center" vertical="center"/>
    </xf>
    <xf numFmtId="0" fontId="8" fillId="44" borderId="16" xfId="0" applyFont="1" applyFill="1" applyBorder="1" applyAlignment="1">
      <alignment horizontal="center" vertical="center" wrapText="1"/>
    </xf>
    <xf numFmtId="0" fontId="67" fillId="44" borderId="1" xfId="0" applyFont="1" applyFill="1" applyBorder="1" applyAlignment="1">
      <alignment horizontal="center" vertical="center" wrapText="1"/>
    </xf>
    <xf numFmtId="9" fontId="45" fillId="44" borderId="1" xfId="0" applyNumberFormat="1" applyFont="1" applyFill="1" applyBorder="1" applyAlignment="1">
      <alignment horizontal="center" vertical="center" wrapText="1"/>
    </xf>
    <xf numFmtId="166" fontId="0" fillId="44" borderId="1" xfId="303" applyNumberFormat="1" applyFont="1" applyFill="1" applyBorder="1" applyAlignment="1">
      <alignment horizontal="center" vertical="center"/>
    </xf>
    <xf numFmtId="167" fontId="0" fillId="44" borderId="1" xfId="0" applyNumberFormat="1" applyFill="1" applyBorder="1" applyAlignment="1">
      <alignment horizontal="right"/>
    </xf>
    <xf numFmtId="0" fontId="44" fillId="44" borderId="1" xfId="0" applyFont="1" applyFill="1" applyBorder="1" applyAlignment="1">
      <alignment horizontal="center" vertical="center" wrapText="1"/>
    </xf>
    <xf numFmtId="9" fontId="45" fillId="44" borderId="1" xfId="0" applyNumberFormat="1" applyFont="1" applyFill="1" applyBorder="1" applyAlignment="1">
      <alignment horizontal="center" vertical="center"/>
    </xf>
    <xf numFmtId="169" fontId="0" fillId="44" borderId="1" xfId="0" applyNumberFormat="1" applyFill="1" applyBorder="1" applyAlignment="1">
      <alignment horizontal="center" vertical="center"/>
    </xf>
    <xf numFmtId="10" fontId="0" fillId="44" borderId="1" xfId="303" applyNumberFormat="1" applyFont="1" applyFill="1" applyBorder="1" applyAlignment="1">
      <alignment horizontal="center" vertical="center" wrapText="1"/>
    </xf>
    <xf numFmtId="10" fontId="0" fillId="44" borderId="1" xfId="303" applyNumberFormat="1" applyFont="1" applyFill="1" applyBorder="1" applyAlignment="1">
      <alignment horizontal="center" vertical="center"/>
    </xf>
    <xf numFmtId="9" fontId="0" fillId="44" borderId="1" xfId="303" applyFont="1" applyFill="1" applyBorder="1" applyAlignment="1">
      <alignment horizontal="center" vertical="center"/>
    </xf>
    <xf numFmtId="10" fontId="45" fillId="44" borderId="1" xfId="0" applyNumberFormat="1" applyFont="1" applyFill="1" applyBorder="1" applyAlignment="1">
      <alignment horizontal="center" vertical="center"/>
    </xf>
    <xf numFmtId="0" fontId="8" fillId="44" borderId="1" xfId="0" applyFont="1" applyFill="1" applyBorder="1" applyAlignment="1">
      <alignment horizontal="center"/>
    </xf>
    <xf numFmtId="0" fontId="8" fillId="44" borderId="1" xfId="0" applyFont="1" applyFill="1" applyBorder="1"/>
    <xf numFmtId="170" fontId="0" fillId="44" borderId="1" xfId="0" applyNumberFormat="1" applyFill="1" applyBorder="1" applyAlignment="1">
      <alignment horizontal="center" vertical="center"/>
    </xf>
    <xf numFmtId="0" fontId="8" fillId="44" borderId="0" xfId="0" applyFont="1" applyFill="1" applyAlignment="1">
      <alignment horizontal="center" vertical="center" wrapText="1"/>
    </xf>
    <xf numFmtId="10" fontId="8" fillId="44" borderId="1" xfId="0" applyNumberFormat="1" applyFont="1" applyFill="1" applyBorder="1" applyAlignment="1">
      <alignment horizontal="center" vertical="center"/>
    </xf>
    <xf numFmtId="0" fontId="84" fillId="44" borderId="1" xfId="0" applyFont="1" applyFill="1" applyBorder="1" applyAlignment="1">
      <alignment horizontal="justify" vertical="center" wrapText="1"/>
    </xf>
    <xf numFmtId="167" fontId="88" fillId="44" borderId="1" xfId="0" applyNumberFormat="1" applyFont="1" applyFill="1" applyBorder="1" applyAlignment="1">
      <alignment horizontal="right" vertical="center" wrapText="1"/>
    </xf>
    <xf numFmtId="0" fontId="69" fillId="44" borderId="1" xfId="0" applyFont="1" applyFill="1" applyBorder="1" applyAlignment="1">
      <alignment horizontal="center" vertical="center"/>
    </xf>
    <xf numFmtId="0" fontId="8" fillId="44" borderId="0" xfId="0" applyFont="1" applyFill="1" applyAlignment="1">
      <alignment horizontal="center"/>
    </xf>
    <xf numFmtId="9" fontId="8" fillId="44" borderId="1" xfId="0" applyNumberFormat="1" applyFont="1" applyFill="1" applyBorder="1" applyAlignment="1">
      <alignment horizontal="center" vertical="center"/>
    </xf>
    <xf numFmtId="10" fontId="0" fillId="44" borderId="12" xfId="303" applyNumberFormat="1" applyFont="1" applyFill="1" applyBorder="1" applyAlignment="1">
      <alignment horizontal="center" vertical="center"/>
    </xf>
    <xf numFmtId="167" fontId="0" fillId="44" borderId="0" xfId="0" applyNumberFormat="1" applyFill="1" applyAlignment="1">
      <alignment horizontal="center" vertical="center"/>
    </xf>
    <xf numFmtId="169" fontId="0" fillId="44" borderId="27" xfId="0" applyNumberFormat="1" applyFill="1" applyBorder="1" applyAlignment="1">
      <alignment horizontal="center" vertical="center"/>
    </xf>
    <xf numFmtId="0" fontId="0" fillId="44" borderId="27" xfId="0" applyFill="1" applyBorder="1" applyAlignment="1">
      <alignment horizontal="center" vertical="center"/>
    </xf>
    <xf numFmtId="9" fontId="0" fillId="0" borderId="1" xfId="303" applyFont="1" applyFill="1" applyBorder="1" applyAlignment="1">
      <alignment horizontal="center" vertical="center"/>
    </xf>
    <xf numFmtId="9" fontId="68" fillId="0" borderId="1" xfId="0" applyNumberFormat="1" applyFont="1" applyBorder="1" applyAlignment="1">
      <alignment vertical="center"/>
    </xf>
    <xf numFmtId="9" fontId="68" fillId="0" borderId="1" xfId="0" applyNumberFormat="1" applyFont="1" applyBorder="1" applyAlignment="1">
      <alignment horizontal="center" vertical="center"/>
    </xf>
    <xf numFmtId="0" fontId="69" fillId="0" borderId="1" xfId="0" applyFont="1" applyBorder="1"/>
    <xf numFmtId="170" fontId="85" fillId="0" borderId="1" xfId="0" applyNumberFormat="1" applyFont="1" applyBorder="1" applyAlignment="1">
      <alignment horizontal="right" vertical="center" wrapText="1"/>
    </xf>
    <xf numFmtId="170" fontId="0" fillId="0" borderId="1" xfId="0" applyNumberFormat="1" applyBorder="1" applyAlignment="1">
      <alignment horizontal="right" vertical="center"/>
    </xf>
    <xf numFmtId="170" fontId="18" fillId="0" borderId="1" xfId="304" applyNumberFormat="1" applyFont="1" applyFill="1" applyBorder="1" applyAlignment="1">
      <alignment horizontal="right" vertical="center"/>
    </xf>
    <xf numFmtId="9" fontId="0" fillId="0" borderId="1" xfId="303" applyFont="1" applyBorder="1" applyAlignment="1">
      <alignment horizontal="center" vertical="center"/>
    </xf>
    <xf numFmtId="9" fontId="0" fillId="0" borderId="1" xfId="303" applyFont="1" applyBorder="1" applyAlignment="1">
      <alignment horizontal="right"/>
    </xf>
    <xf numFmtId="167" fontId="8" fillId="0" borderId="1" xfId="0" applyNumberFormat="1" applyFont="1" applyBorder="1" applyAlignment="1">
      <alignment horizontal="center" vertical="center"/>
    </xf>
    <xf numFmtId="170" fontId="9" fillId="0" borderId="1" xfId="0" applyNumberFormat="1" applyFont="1" applyBorder="1" applyAlignment="1">
      <alignment horizontal="right" vertical="center"/>
    </xf>
    <xf numFmtId="170" fontId="0" fillId="0" borderId="1" xfId="0" applyNumberFormat="1" applyBorder="1" applyAlignment="1">
      <alignment horizontal="right"/>
    </xf>
    <xf numFmtId="170" fontId="8" fillId="0" borderId="1" xfId="0" applyNumberFormat="1" applyFont="1" applyBorder="1" applyAlignment="1">
      <alignment horizontal="right" vertical="center"/>
    </xf>
    <xf numFmtId="167" fontId="91" fillId="0" borderId="1" xfId="0" applyNumberFormat="1" applyFont="1" applyBorder="1" applyAlignment="1">
      <alignment vertical="center"/>
    </xf>
    <xf numFmtId="170" fontId="0" fillId="0" borderId="0" xfId="0" applyNumberFormat="1" applyAlignment="1">
      <alignment horizontal="right" vertical="center"/>
    </xf>
    <xf numFmtId="0" fontId="0" fillId="0" borderId="1" xfId="0" applyBorder="1" applyAlignment="1">
      <alignment horizontal="left"/>
    </xf>
    <xf numFmtId="170" fontId="86" fillId="0" borderId="1" xfId="0" applyNumberFormat="1" applyFont="1" applyBorder="1" applyAlignment="1">
      <alignment horizontal="right" vertical="center"/>
    </xf>
    <xf numFmtId="9" fontId="0" fillId="0" borderId="1" xfId="303" applyFont="1" applyBorder="1"/>
    <xf numFmtId="170" fontId="87" fillId="0" borderId="1" xfId="0" applyNumberFormat="1" applyFont="1" applyBorder="1" applyAlignment="1">
      <alignment wrapText="1"/>
    </xf>
    <xf numFmtId="170" fontId="2" fillId="0" borderId="1" xfId="0" applyNumberFormat="1" applyFont="1" applyBorder="1" applyAlignment="1">
      <alignment vertical="center"/>
    </xf>
    <xf numFmtId="170" fontId="8" fillId="0" borderId="1" xfId="0" applyNumberFormat="1" applyFont="1" applyBorder="1" applyAlignment="1">
      <alignment horizontal="right" vertical="center" wrapText="1"/>
    </xf>
    <xf numFmtId="170" fontId="0" fillId="0" borderId="27" xfId="304" applyNumberFormat="1" applyFont="1" applyFill="1" applyBorder="1" applyAlignment="1">
      <alignment vertical="center"/>
    </xf>
    <xf numFmtId="9" fontId="69" fillId="0" borderId="1" xfId="303" applyFont="1" applyBorder="1" applyAlignment="1">
      <alignment horizontal="center" vertical="center"/>
    </xf>
    <xf numFmtId="171" fontId="87" fillId="0" borderId="1" xfId="0" applyNumberFormat="1" applyFont="1" applyBorder="1" applyAlignment="1">
      <alignment horizontal="right" wrapText="1"/>
    </xf>
    <xf numFmtId="169" fontId="1" fillId="0" borderId="1" xfId="0" applyNumberFormat="1" applyFont="1" applyBorder="1" applyAlignment="1">
      <alignment horizontal="right" vertical="center"/>
    </xf>
    <xf numFmtId="167" fontId="92" fillId="0" borderId="1" xfId="0" applyNumberFormat="1" applyFont="1" applyBorder="1" applyAlignment="1">
      <alignment horizontal="right" vertical="center"/>
    </xf>
    <xf numFmtId="167" fontId="1" fillId="0" borderId="1" xfId="0" applyNumberFormat="1" applyFont="1" applyBorder="1" applyAlignment="1">
      <alignment horizontal="right" vertical="center"/>
    </xf>
    <xf numFmtId="9" fontId="0" fillId="0" borderId="1" xfId="303" applyFont="1" applyBorder="1" applyAlignment="1">
      <alignment horizontal="center"/>
    </xf>
    <xf numFmtId="170" fontId="0" fillId="0" borderId="1" xfId="0" applyNumberFormat="1" applyBorder="1" applyAlignment="1">
      <alignment vertical="center"/>
    </xf>
    <xf numFmtId="10" fontId="62" fillId="0" borderId="11" xfId="0" applyNumberFormat="1" applyFont="1" applyBorder="1" applyAlignment="1">
      <alignment horizontal="center" vertical="center"/>
    </xf>
    <xf numFmtId="10" fontId="62" fillId="0" borderId="1" xfId="303" applyNumberFormat="1" applyFont="1" applyFill="1" applyBorder="1" applyAlignment="1">
      <alignment horizontal="center" vertical="center"/>
    </xf>
    <xf numFmtId="10" fontId="90" fillId="0" borderId="2" xfId="303" applyNumberFormat="1" applyFont="1" applyFill="1" applyBorder="1" applyAlignment="1">
      <alignment horizontal="center" vertical="center"/>
    </xf>
    <xf numFmtId="10" fontId="62" fillId="0" borderId="2" xfId="0" applyNumberFormat="1" applyFont="1" applyBorder="1" applyAlignment="1">
      <alignment horizontal="center" vertical="center"/>
    </xf>
    <xf numFmtId="10" fontId="62" fillId="0" borderId="1" xfId="0" applyNumberFormat="1" applyFont="1" applyBorder="1" applyAlignment="1">
      <alignment horizontal="center" vertical="center"/>
    </xf>
    <xf numFmtId="2" fontId="58" fillId="0" borderId="1" xfId="0" applyNumberFormat="1" applyFont="1" applyBorder="1" applyAlignment="1">
      <alignment horizontal="center" vertical="center" wrapText="1"/>
    </xf>
    <xf numFmtId="0" fontId="0" fillId="41" borderId="0" xfId="0" applyFill="1" applyAlignment="1">
      <alignment horizontal="center" vertical="center"/>
    </xf>
    <xf numFmtId="169" fontId="93" fillId="0" borderId="1" xfId="0" applyNumberFormat="1" applyFont="1" applyBorder="1" applyAlignment="1">
      <alignment vertical="center"/>
    </xf>
    <xf numFmtId="169" fontId="43" fillId="0" borderId="1" xfId="0" applyNumberFormat="1" applyFont="1" applyBorder="1" applyAlignment="1">
      <alignment vertical="center"/>
    </xf>
    <xf numFmtId="0" fontId="7" fillId="0" borderId="27" xfId="0" applyFont="1" applyBorder="1" applyAlignment="1">
      <alignment vertical="center" wrapText="1"/>
    </xf>
    <xf numFmtId="169" fontId="0" fillId="0" borderId="1" xfId="0" applyNumberFormat="1" applyBorder="1" applyAlignment="1">
      <alignment vertical="center"/>
    </xf>
    <xf numFmtId="167" fontId="0" fillId="0" borderId="1" xfId="0" applyNumberFormat="1" applyBorder="1"/>
    <xf numFmtId="170" fontId="0" fillId="0" borderId="1" xfId="0" applyNumberFormat="1" applyBorder="1"/>
    <xf numFmtId="167" fontId="69" fillId="0" borderId="1" xfId="0" applyNumberFormat="1" applyFont="1" applyBorder="1" applyAlignment="1">
      <alignment vertical="center"/>
    </xf>
    <xf numFmtId="167" fontId="0" fillId="0" borderId="68" xfId="0" applyNumberFormat="1" applyBorder="1" applyAlignment="1">
      <alignment vertical="center"/>
    </xf>
    <xf numFmtId="167" fontId="0" fillId="44" borderId="1" xfId="0" applyNumberFormat="1" applyFill="1" applyBorder="1" applyAlignment="1">
      <alignment vertical="center"/>
    </xf>
    <xf numFmtId="170" fontId="0" fillId="44" borderId="1" xfId="303" applyNumberFormat="1" applyFont="1" applyFill="1" applyBorder="1" applyAlignment="1">
      <alignment vertical="center"/>
    </xf>
    <xf numFmtId="0" fontId="8" fillId="44"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7" fillId="0" borderId="11" xfId="0" applyFont="1" applyBorder="1" applyAlignment="1">
      <alignment horizontal="center" vertical="center" wrapText="1"/>
    </xf>
    <xf numFmtId="0" fontId="44" fillId="44" borderId="2" xfId="0" applyFont="1" applyFill="1" applyBorder="1" applyAlignment="1">
      <alignment horizontal="center" vertical="center" wrapText="1"/>
    </xf>
    <xf numFmtId="0" fontId="0" fillId="44" borderId="2" xfId="0" applyFill="1" applyBorder="1" applyAlignment="1">
      <alignment horizontal="center" vertical="center"/>
    </xf>
    <xf numFmtId="0" fontId="58" fillId="0" borderId="1" xfId="0" applyFont="1" applyBorder="1" applyAlignment="1">
      <alignment horizontal="center" vertical="center"/>
    </xf>
    <xf numFmtId="0" fontId="56" fillId="0" borderId="1" xfId="0" applyFont="1" applyBorder="1" applyAlignment="1">
      <alignment horizontal="center"/>
    </xf>
    <xf numFmtId="0" fontId="56" fillId="0" borderId="1" xfId="0" applyFont="1" applyBorder="1" applyAlignment="1">
      <alignment horizontal="center" vertical="center"/>
    </xf>
    <xf numFmtId="0" fontId="57" fillId="0" borderId="1" xfId="0" applyFont="1" applyBorder="1" applyAlignment="1">
      <alignment horizontal="center" vertical="center" wrapText="1"/>
    </xf>
    <xf numFmtId="0" fontId="58" fillId="0" borderId="27" xfId="0" applyFont="1" applyBorder="1" applyAlignment="1">
      <alignment horizontal="center" vertical="center" wrapText="1"/>
    </xf>
    <xf numFmtId="0" fontId="58" fillId="0" borderId="28" xfId="0" applyFont="1" applyBorder="1" applyAlignment="1">
      <alignment horizontal="center" vertical="center" wrapText="1"/>
    </xf>
    <xf numFmtId="0" fontId="58" fillId="0" borderId="29" xfId="0" applyFont="1" applyBorder="1" applyAlignment="1">
      <alignment horizontal="center" vertical="center" wrapText="1"/>
    </xf>
    <xf numFmtId="0" fontId="57" fillId="0" borderId="27" xfId="0" applyFont="1" applyBorder="1" applyAlignment="1">
      <alignment horizontal="center" vertical="center" wrapText="1"/>
    </xf>
    <xf numFmtId="0" fontId="57" fillId="0" borderId="28" xfId="0" applyFont="1" applyBorder="1" applyAlignment="1">
      <alignment horizontal="center" vertical="center" wrapText="1"/>
    </xf>
    <xf numFmtId="0" fontId="57" fillId="0" borderId="29" xfId="0" applyFont="1" applyBorder="1" applyAlignment="1">
      <alignment horizontal="center" vertical="center" wrapText="1"/>
    </xf>
    <xf numFmtId="0" fontId="56" fillId="0" borderId="27" xfId="0" applyFont="1" applyBorder="1" applyAlignment="1">
      <alignment horizontal="center" vertical="center"/>
    </xf>
    <xf numFmtId="0" fontId="56" fillId="0" borderId="3"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2"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21" fillId="0" borderId="11" xfId="0" applyFont="1" applyBorder="1" applyAlignment="1">
      <alignment horizontal="center"/>
    </xf>
    <xf numFmtId="0" fontId="21" fillId="0" borderId="12" xfId="0" applyFont="1" applyBorder="1" applyAlignment="1">
      <alignment horizontal="center"/>
    </xf>
    <xf numFmtId="0" fontId="21" fillId="0" borderId="16" xfId="0" applyFont="1" applyBorder="1" applyAlignment="1">
      <alignment horizontal="center"/>
    </xf>
    <xf numFmtId="0" fontId="21" fillId="0" borderId="17" xfId="0" applyFont="1" applyBorder="1" applyAlignment="1">
      <alignment horizontal="center"/>
    </xf>
    <xf numFmtId="0" fontId="21" fillId="0" borderId="13" xfId="0" applyFont="1" applyBorder="1" applyAlignment="1">
      <alignment horizontal="center"/>
    </xf>
    <xf numFmtId="0" fontId="21" fillId="0" borderId="15" xfId="0" applyFont="1" applyBorder="1" applyAlignment="1">
      <alignment horizontal="center"/>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6" fillId="0" borderId="1"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18" fillId="2" borderId="2" xfId="0" applyFont="1" applyFill="1" applyBorder="1" applyAlignment="1">
      <alignment horizontal="left" vertical="center" wrapText="1"/>
    </xf>
    <xf numFmtId="0" fontId="18" fillId="2" borderId="3" xfId="0" applyFont="1" applyFill="1" applyBorder="1" applyAlignment="1">
      <alignment horizontal="left" vertical="center" wrapText="1"/>
    </xf>
    <xf numFmtId="0" fontId="18" fillId="2" borderId="4" xfId="0" applyFont="1" applyFill="1" applyBorder="1" applyAlignment="1">
      <alignment horizontal="left"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5" fillId="3" borderId="1" xfId="0" applyFont="1" applyFill="1" applyBorder="1" applyAlignment="1">
      <alignment horizontal="left" vertical="center"/>
    </xf>
    <xf numFmtId="0" fontId="18" fillId="2"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2" borderId="1" xfId="0" applyFont="1" applyFill="1" applyBorder="1" applyAlignment="1">
      <alignment horizontal="left" vertical="center"/>
    </xf>
    <xf numFmtId="0" fontId="13" fillId="0" borderId="1" xfId="0" applyFont="1" applyBorder="1" applyAlignment="1">
      <alignment horizontal="left" vertical="center" wrapText="1"/>
    </xf>
    <xf numFmtId="0" fontId="5" fillId="3" borderId="1" xfId="0" applyFont="1" applyFill="1" applyBorder="1" applyAlignment="1">
      <alignment horizontal="left" vertical="center" wrapText="1"/>
    </xf>
    <xf numFmtId="0" fontId="18" fillId="0" borderId="1" xfId="0" applyFont="1" applyBorder="1" applyAlignment="1">
      <alignment horizontal="left" vertical="center"/>
    </xf>
    <xf numFmtId="0" fontId="18" fillId="0" borderId="1" xfId="0" applyFont="1" applyBorder="1" applyAlignment="1">
      <alignment horizontal="left"/>
    </xf>
    <xf numFmtId="0" fontId="19" fillId="0" borderId="1" xfId="0" applyFont="1" applyBorder="1" applyAlignment="1">
      <alignment horizontal="lef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8" fillId="0" borderId="3" xfId="0" applyFont="1" applyBorder="1" applyAlignment="1">
      <alignment horizontal="center"/>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1" xfId="0" applyFont="1" applyBorder="1" applyAlignment="1">
      <alignment horizontal="left" vertical="center"/>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18" fillId="2" borderId="2"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20" fillId="0" borderId="1" xfId="0" applyFont="1" applyBorder="1" applyAlignment="1">
      <alignment horizontal="left" vertical="center" wrapText="1"/>
    </xf>
    <xf numFmtId="9" fontId="44"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9" fillId="0" borderId="11" xfId="0" applyFont="1" applyBorder="1" applyAlignment="1">
      <alignment horizontal="center" vertical="center"/>
    </xf>
    <xf numFmtId="0" fontId="49" fillId="0" borderId="13" xfId="0" applyFont="1" applyBorder="1" applyAlignment="1">
      <alignment horizontal="center" vertical="center"/>
    </xf>
    <xf numFmtId="0" fontId="49" fillId="0" borderId="16" xfId="0" applyFont="1" applyBorder="1" applyAlignment="1">
      <alignment horizontal="center" vertical="center"/>
    </xf>
    <xf numFmtId="0" fontId="49" fillId="0" borderId="1" xfId="0" applyFont="1" applyBorder="1" applyAlignment="1">
      <alignment horizontal="left"/>
    </xf>
    <xf numFmtId="9" fontId="44" fillId="0" borderId="27" xfId="0" applyNumberFormat="1" applyFont="1" applyBorder="1" applyAlignment="1">
      <alignment horizontal="center" vertical="center" wrapText="1"/>
    </xf>
    <xf numFmtId="0" fontId="44" fillId="0" borderId="28" xfId="0" applyFont="1" applyBorder="1" applyAlignment="1">
      <alignment horizontal="center" vertical="center" wrapText="1"/>
    </xf>
    <xf numFmtId="0" fontId="44" fillId="0" borderId="29" xfId="0" applyFont="1" applyBorder="1" applyAlignment="1">
      <alignment horizontal="center" vertical="center" wrapText="1"/>
    </xf>
    <xf numFmtId="0" fontId="49" fillId="0" borderId="12" xfId="0" applyFont="1" applyBorder="1" applyAlignment="1">
      <alignment horizontal="center" vertical="center" wrapText="1"/>
    </xf>
    <xf numFmtId="0" fontId="49" fillId="0" borderId="15" xfId="0" applyFont="1" applyBorder="1" applyAlignment="1">
      <alignment horizontal="center" vertical="center" wrapText="1"/>
    </xf>
    <xf numFmtId="0" fontId="49" fillId="0" borderId="27" xfId="0" applyFont="1" applyBorder="1" applyAlignment="1">
      <alignment horizontal="center" vertical="center" wrapText="1"/>
    </xf>
    <xf numFmtId="0" fontId="49" fillId="0" borderId="29" xfId="0" applyFont="1" applyBorder="1" applyAlignment="1">
      <alignment horizontal="center" vertical="center" wrapText="1"/>
    </xf>
    <xf numFmtId="0" fontId="49" fillId="0" borderId="27" xfId="0" applyFont="1" applyBorder="1" applyAlignment="1">
      <alignment horizontal="center" vertical="center"/>
    </xf>
    <xf numFmtId="0" fontId="49" fillId="0" borderId="29" xfId="0" applyFont="1" applyBorder="1" applyAlignment="1">
      <alignment horizontal="center" vertical="center"/>
    </xf>
    <xf numFmtId="0" fontId="51" fillId="39" borderId="27" xfId="0" applyFont="1" applyFill="1" applyBorder="1" applyAlignment="1">
      <alignment vertical="center" wrapText="1"/>
    </xf>
    <xf numFmtId="0" fontId="51" fillId="39" borderId="51" xfId="0" applyFont="1" applyFill="1" applyBorder="1" applyAlignment="1">
      <alignment vertical="center" wrapText="1"/>
    </xf>
    <xf numFmtId="0" fontId="51" fillId="39" borderId="29" xfId="0" applyFont="1" applyFill="1" applyBorder="1" applyAlignment="1">
      <alignment vertical="center" wrapText="1"/>
    </xf>
    <xf numFmtId="0" fontId="51" fillId="39" borderId="47" xfId="0" applyFont="1" applyFill="1" applyBorder="1" applyAlignment="1">
      <alignment vertical="center" wrapText="1"/>
    </xf>
    <xf numFmtId="0" fontId="51" fillId="39" borderId="49" xfId="0" applyFont="1" applyFill="1" applyBorder="1" applyAlignment="1">
      <alignment vertical="center" wrapText="1"/>
    </xf>
    <xf numFmtId="0" fontId="49" fillId="0" borderId="1" xfId="0" applyFont="1" applyBorder="1" applyAlignment="1">
      <alignment horizontal="center" vertical="center" wrapText="1"/>
    </xf>
    <xf numFmtId="0" fontId="49" fillId="0" borderId="28" xfId="0" applyFont="1" applyBorder="1" applyAlignment="1">
      <alignment horizontal="center" vertical="center" wrapText="1"/>
    </xf>
    <xf numFmtId="0" fontId="49" fillId="0" borderId="51" xfId="0" applyFont="1" applyBorder="1" applyAlignment="1">
      <alignment horizontal="center" vertical="center" wrapText="1"/>
    </xf>
    <xf numFmtId="0" fontId="49" fillId="0" borderId="28" xfId="0" applyFont="1" applyBorder="1" applyAlignment="1">
      <alignment horizontal="center" vertical="center"/>
    </xf>
    <xf numFmtId="0" fontId="49" fillId="0" borderId="59" xfId="0" applyFont="1" applyBorder="1" applyAlignment="1">
      <alignment horizontal="center" vertical="center" wrapText="1"/>
    </xf>
    <xf numFmtId="0" fontId="49" fillId="0" borderId="53" xfId="0" applyFont="1" applyBorder="1" applyAlignment="1">
      <alignment horizontal="center" vertical="center" wrapText="1"/>
    </xf>
    <xf numFmtId="0" fontId="49" fillId="0" borderId="61" xfId="0" applyFont="1" applyBorder="1" applyAlignment="1">
      <alignment horizontal="center" vertical="center" wrapText="1"/>
    </xf>
    <xf numFmtId="0" fontId="51" fillId="39" borderId="56" xfId="0" applyFont="1" applyFill="1" applyBorder="1" applyAlignment="1">
      <alignment vertical="center" wrapText="1"/>
    </xf>
    <xf numFmtId="0" fontId="51" fillId="39" borderId="57" xfId="0" applyFont="1" applyFill="1" applyBorder="1" applyAlignment="1">
      <alignment vertical="center" wrapText="1"/>
    </xf>
    <xf numFmtId="0" fontId="51" fillId="39" borderId="58" xfId="0" applyFont="1" applyFill="1" applyBorder="1" applyAlignment="1">
      <alignment vertical="center" wrapText="1"/>
    </xf>
    <xf numFmtId="0" fontId="49" fillId="0" borderId="32" xfId="0" applyFont="1" applyBorder="1" applyAlignment="1">
      <alignment horizontal="center" vertical="center"/>
    </xf>
    <xf numFmtId="0" fontId="49" fillId="0" borderId="33" xfId="0" applyFont="1" applyBorder="1" applyAlignment="1">
      <alignment horizontal="center" vertical="center"/>
    </xf>
    <xf numFmtId="0" fontId="49" fillId="0" borderId="34" xfId="0" applyFont="1" applyBorder="1" applyAlignment="1">
      <alignment horizontal="center" vertical="center"/>
    </xf>
    <xf numFmtId="0" fontId="49" fillId="0" borderId="37" xfId="0" applyFont="1" applyBorder="1" applyAlignment="1">
      <alignment horizontal="center" vertical="center" wrapText="1"/>
    </xf>
    <xf numFmtId="0" fontId="49" fillId="0" borderId="38" xfId="0" applyFont="1" applyBorder="1" applyAlignment="1">
      <alignment horizontal="center" vertical="center" wrapText="1"/>
    </xf>
    <xf numFmtId="0" fontId="49" fillId="0" borderId="40" xfId="0" applyFont="1" applyBorder="1" applyAlignment="1">
      <alignment horizontal="center" vertical="center" wrapText="1"/>
    </xf>
    <xf numFmtId="0" fontId="49" fillId="0" borderId="56" xfId="0" applyFont="1" applyBorder="1" applyAlignment="1">
      <alignment horizontal="center" vertical="center" wrapText="1"/>
    </xf>
    <xf numFmtId="0" fontId="49" fillId="0" borderId="57" xfId="0" applyFont="1" applyBorder="1" applyAlignment="1">
      <alignment horizontal="center" vertical="center" wrapText="1"/>
    </xf>
    <xf numFmtId="0" fontId="49" fillId="0" borderId="58" xfId="0" applyFont="1" applyBorder="1" applyAlignment="1">
      <alignment horizontal="center" vertical="center" wrapText="1"/>
    </xf>
    <xf numFmtId="0" fontId="49" fillId="0" borderId="60" xfId="0" applyFont="1" applyBorder="1" applyAlignment="1">
      <alignment horizontal="center" vertical="center"/>
    </xf>
    <xf numFmtId="0" fontId="49" fillId="0" borderId="39" xfId="0" applyFont="1" applyBorder="1" applyAlignment="1">
      <alignment horizontal="center" vertical="center"/>
    </xf>
    <xf numFmtId="0" fontId="49" fillId="0" borderId="62" xfId="0" applyFont="1" applyBorder="1" applyAlignment="1">
      <alignment horizontal="center" vertical="center"/>
    </xf>
    <xf numFmtId="0" fontId="49" fillId="39" borderId="27" xfId="0" applyFont="1" applyFill="1" applyBorder="1" applyAlignment="1">
      <alignment horizontal="center" vertical="center" wrapText="1"/>
    </xf>
    <xf numFmtId="0" fontId="49" fillId="39" borderId="28" xfId="0" applyFont="1" applyFill="1" applyBorder="1" applyAlignment="1">
      <alignment horizontal="center" vertical="center" wrapText="1"/>
    </xf>
    <xf numFmtId="0" fontId="49" fillId="39" borderId="29" xfId="0" applyFont="1" applyFill="1" applyBorder="1" applyAlignment="1">
      <alignment horizontal="center" vertical="center" wrapText="1"/>
    </xf>
    <xf numFmtId="0" fontId="51" fillId="39" borderId="28" xfId="0" applyFont="1" applyFill="1" applyBorder="1" applyAlignment="1">
      <alignment vertical="center" wrapText="1"/>
    </xf>
    <xf numFmtId="0" fontId="49" fillId="0" borderId="17" xfId="0" applyFont="1" applyBorder="1" applyAlignment="1">
      <alignment horizontal="center" vertical="center" wrapText="1"/>
    </xf>
    <xf numFmtId="0" fontId="51" fillId="39" borderId="55" xfId="0" applyFont="1" applyFill="1" applyBorder="1" applyAlignment="1">
      <alignment horizontal="center" vertical="center" wrapText="1"/>
    </xf>
    <xf numFmtId="0" fontId="51" fillId="39" borderId="28" xfId="0" applyFont="1" applyFill="1" applyBorder="1" applyAlignment="1">
      <alignment horizontal="center" vertical="center" wrapText="1"/>
    </xf>
    <xf numFmtId="0" fontId="51" fillId="39" borderId="29" xfId="0" applyFont="1" applyFill="1" applyBorder="1" applyAlignment="1">
      <alignment horizontal="center" vertical="center" wrapText="1"/>
    </xf>
    <xf numFmtId="0" fontId="49" fillId="0" borderId="11" xfId="0" applyFont="1" applyBorder="1" applyAlignment="1">
      <alignment horizontal="center" vertical="center" wrapText="1"/>
    </xf>
    <xf numFmtId="0" fontId="49" fillId="0" borderId="16" xfId="0" applyFont="1" applyBorder="1" applyAlignment="1">
      <alignment horizontal="center" vertical="center" wrapText="1"/>
    </xf>
    <xf numFmtId="0" fontId="49" fillId="0" borderId="13" xfId="0" applyFont="1" applyBorder="1" applyAlignment="1">
      <alignment horizontal="center" vertical="center" wrapText="1"/>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5" xfId="0" applyFont="1" applyFill="1" applyBorder="1" applyAlignment="1">
      <alignment horizontal="center" vertical="center" wrapText="1"/>
    </xf>
    <xf numFmtId="0" fontId="46" fillId="2" borderId="2" xfId="0" applyFont="1" applyFill="1" applyBorder="1" applyAlignment="1">
      <alignment horizontal="center" vertical="center" wrapText="1"/>
    </xf>
    <xf numFmtId="0" fontId="46" fillId="2" borderId="4" xfId="0" applyFont="1" applyFill="1" applyBorder="1" applyAlignment="1">
      <alignment horizontal="center" vertical="center" wrapText="1"/>
    </xf>
    <xf numFmtId="0" fontId="21" fillId="2" borderId="11" xfId="0" applyFont="1" applyFill="1" applyBorder="1" applyAlignment="1">
      <alignment horizontal="center"/>
    </xf>
    <xf numFmtId="0" fontId="21" fillId="2" borderId="12" xfId="0" applyFont="1" applyFill="1" applyBorder="1" applyAlignment="1">
      <alignment horizontal="center"/>
    </xf>
    <xf numFmtId="0" fontId="21" fillId="2" borderId="16" xfId="0" applyFont="1" applyFill="1" applyBorder="1" applyAlignment="1">
      <alignment horizontal="center"/>
    </xf>
    <xf numFmtId="0" fontId="21" fillId="2" borderId="17" xfId="0" applyFont="1" applyFill="1" applyBorder="1" applyAlignment="1">
      <alignment horizontal="center"/>
    </xf>
    <xf numFmtId="0" fontId="21" fillId="2" borderId="13" xfId="0" applyFont="1" applyFill="1" applyBorder="1" applyAlignment="1">
      <alignment horizontal="center"/>
    </xf>
    <xf numFmtId="0" fontId="21" fillId="2" borderId="15" xfId="0" applyFont="1" applyFill="1" applyBorder="1" applyAlignment="1">
      <alignment horizontal="center"/>
    </xf>
    <xf numFmtId="0" fontId="22" fillId="2" borderId="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46" fillId="2" borderId="3" xfId="0" applyFont="1" applyFill="1" applyBorder="1" applyAlignment="1">
      <alignment horizontal="center" vertical="center" wrapText="1"/>
    </xf>
    <xf numFmtId="0" fontId="50" fillId="39" borderId="11" xfId="0" applyFont="1" applyFill="1" applyBorder="1" applyAlignment="1">
      <alignment horizontal="center" vertical="center" wrapText="1"/>
    </xf>
    <xf numFmtId="0" fontId="50" fillId="39" borderId="16" xfId="0" applyFont="1" applyFill="1" applyBorder="1" applyAlignment="1">
      <alignment horizontal="center" vertical="center" wrapText="1"/>
    </xf>
    <xf numFmtId="0" fontId="50" fillId="39" borderId="13" xfId="0" applyFont="1" applyFill="1" applyBorder="1" applyAlignment="1">
      <alignment horizontal="center" vertical="center" wrapText="1"/>
    </xf>
    <xf numFmtId="0" fontId="51" fillId="39" borderId="27" xfId="0" applyFont="1" applyFill="1" applyBorder="1" applyAlignment="1">
      <alignment horizontal="center" vertical="center" wrapText="1"/>
    </xf>
    <xf numFmtId="0" fontId="51" fillId="39" borderId="51" xfId="0" applyFont="1" applyFill="1" applyBorder="1" applyAlignment="1">
      <alignment horizontal="center" vertical="center" wrapText="1"/>
    </xf>
    <xf numFmtId="0" fontId="51" fillId="39" borderId="56" xfId="0" applyFont="1" applyFill="1" applyBorder="1" applyAlignment="1">
      <alignment horizontal="center" vertical="center" wrapText="1"/>
    </xf>
    <xf numFmtId="0" fontId="51" fillId="39" borderId="57" xfId="0" applyFont="1" applyFill="1" applyBorder="1" applyAlignment="1">
      <alignment horizontal="center" vertical="center" wrapText="1"/>
    </xf>
    <xf numFmtId="0" fontId="51" fillId="39" borderId="58" xfId="0" applyFont="1" applyFill="1" applyBorder="1" applyAlignment="1">
      <alignment horizontal="center" vertical="center" wrapText="1"/>
    </xf>
    <xf numFmtId="0" fontId="49" fillId="0" borderId="32" xfId="0" applyFont="1" applyBorder="1" applyAlignment="1">
      <alignment horizontal="center" vertical="center" wrapText="1"/>
    </xf>
    <xf numFmtId="0" fontId="49" fillId="0" borderId="33" xfId="0" applyFont="1" applyBorder="1" applyAlignment="1">
      <alignment horizontal="center" vertical="center" wrapText="1"/>
    </xf>
    <xf numFmtId="0" fontId="49" fillId="0" borderId="34" xfId="0" applyFont="1" applyBorder="1" applyAlignment="1">
      <alignment horizontal="center" vertical="center" wrapText="1"/>
    </xf>
    <xf numFmtId="0" fontId="52" fillId="0" borderId="52" xfId="0" applyFont="1" applyBorder="1" applyAlignment="1">
      <alignment horizontal="center"/>
    </xf>
    <xf numFmtId="0" fontId="52" fillId="0" borderId="53" xfId="0" applyFont="1" applyBorder="1" applyAlignment="1">
      <alignment horizontal="center"/>
    </xf>
    <xf numFmtId="0" fontId="52" fillId="0" borderId="54" xfId="0" applyFont="1" applyBorder="1" applyAlignment="1">
      <alignment horizontal="center"/>
    </xf>
    <xf numFmtId="0" fontId="51" fillId="39" borderId="52" xfId="0" applyFont="1" applyFill="1" applyBorder="1" applyAlignment="1">
      <alignment vertical="center" wrapText="1"/>
    </xf>
    <xf numFmtId="0" fontId="51" fillId="39" borderId="53" xfId="0" applyFont="1" applyFill="1" applyBorder="1" applyAlignment="1">
      <alignment vertical="center" wrapText="1"/>
    </xf>
    <xf numFmtId="0" fontId="51" fillId="39" borderId="61" xfId="0" applyFont="1" applyFill="1" applyBorder="1" applyAlignment="1">
      <alignment vertical="center" wrapText="1"/>
    </xf>
    <xf numFmtId="0" fontId="49" fillId="0" borderId="55" xfId="0" applyFont="1" applyBorder="1" applyAlignment="1">
      <alignment horizontal="center" vertical="center" wrapText="1"/>
    </xf>
    <xf numFmtId="0" fontId="51" fillId="39" borderId="59" xfId="0" applyFont="1" applyFill="1" applyBorder="1" applyAlignment="1">
      <alignment vertical="center" wrapText="1"/>
    </xf>
    <xf numFmtId="0" fontId="49" fillId="0" borderId="37" xfId="0" applyFont="1" applyBorder="1" applyAlignment="1">
      <alignment horizontal="center" vertical="center"/>
    </xf>
    <xf numFmtId="0" fontId="49" fillId="0" borderId="38" xfId="0" applyFont="1" applyBorder="1" applyAlignment="1">
      <alignment horizontal="center" vertical="center"/>
    </xf>
    <xf numFmtId="0" fontId="49" fillId="0" borderId="41" xfId="0" applyFont="1" applyBorder="1" applyAlignment="1">
      <alignment horizontal="center" vertical="center"/>
    </xf>
    <xf numFmtId="0" fontId="49" fillId="0" borderId="60" xfId="0" applyFont="1" applyBorder="1" applyAlignment="1">
      <alignment horizontal="center" vertical="center" wrapText="1"/>
    </xf>
    <xf numFmtId="0" fontId="49" fillId="0" borderId="39" xfId="0" applyFont="1" applyBorder="1" applyAlignment="1">
      <alignment horizontal="center" vertical="center" wrapText="1"/>
    </xf>
    <xf numFmtId="0" fontId="49" fillId="0" borderId="62" xfId="0" applyFont="1" applyBorder="1" applyAlignment="1">
      <alignment horizontal="center" vertical="center" wrapText="1"/>
    </xf>
    <xf numFmtId="0" fontId="49" fillId="0" borderId="42" xfId="0" applyFont="1" applyBorder="1" applyAlignment="1">
      <alignment horizontal="center" vertical="center" wrapText="1"/>
    </xf>
    <xf numFmtId="0" fontId="49" fillId="0" borderId="41" xfId="0" applyFont="1" applyBorder="1" applyAlignment="1">
      <alignment horizontal="center" vertical="center" wrapText="1"/>
    </xf>
    <xf numFmtId="0" fontId="49" fillId="0" borderId="43" xfId="0" applyFont="1" applyBorder="1" applyAlignment="1">
      <alignment horizontal="center" vertical="center" wrapText="1"/>
    </xf>
    <xf numFmtId="0" fontId="51" fillId="39" borderId="35" xfId="0" applyFont="1" applyFill="1" applyBorder="1" applyAlignment="1">
      <alignment horizontal="center" vertical="center" wrapText="1"/>
    </xf>
    <xf numFmtId="0" fontId="51" fillId="39" borderId="33" xfId="0" applyFont="1" applyFill="1" applyBorder="1" applyAlignment="1">
      <alignment horizontal="center" vertical="center" wrapText="1"/>
    </xf>
    <xf numFmtId="0" fontId="51" fillId="39" borderId="36" xfId="0" applyFont="1" applyFill="1" applyBorder="1" applyAlignment="1">
      <alignment horizontal="center" vertical="center" wrapText="1"/>
    </xf>
    <xf numFmtId="0" fontId="51" fillId="39" borderId="54" xfId="0" applyFont="1" applyFill="1" applyBorder="1" applyAlignment="1">
      <alignment vertical="center" wrapText="1"/>
    </xf>
    <xf numFmtId="0" fontId="51" fillId="39" borderId="55" xfId="0" applyFont="1" applyFill="1" applyBorder="1" applyAlignment="1">
      <alignment vertical="center" wrapText="1"/>
    </xf>
    <xf numFmtId="0" fontId="49" fillId="39" borderId="59" xfId="0" applyFont="1" applyFill="1" applyBorder="1" applyAlignment="1">
      <alignment horizontal="center" vertical="center" wrapText="1"/>
    </xf>
    <xf numFmtId="0" fontId="49" fillId="39" borderId="53" xfId="0" applyFont="1" applyFill="1" applyBorder="1" applyAlignment="1">
      <alignment horizontal="center" vertical="center" wrapText="1"/>
    </xf>
    <xf numFmtId="0" fontId="49" fillId="39" borderId="61" xfId="0" applyFont="1" applyFill="1" applyBorder="1" applyAlignment="1">
      <alignment horizontal="center" vertical="center" wrapText="1"/>
    </xf>
    <xf numFmtId="0" fontId="51" fillId="39" borderId="60" xfId="0" applyFont="1" applyFill="1" applyBorder="1" applyAlignment="1">
      <alignment vertical="center" wrapText="1"/>
    </xf>
    <xf numFmtId="0" fontId="51" fillId="39" borderId="39" xfId="0" applyFont="1" applyFill="1" applyBorder="1" applyAlignment="1">
      <alignment vertical="center" wrapText="1"/>
    </xf>
    <xf numFmtId="0" fontId="52" fillId="0" borderId="42" xfId="0" applyFont="1" applyBorder="1" applyAlignment="1">
      <alignment horizontal="left" vertical="center" wrapText="1"/>
    </xf>
    <xf numFmtId="0" fontId="52" fillId="0" borderId="38" xfId="0" applyFont="1" applyBorder="1" applyAlignment="1">
      <alignment horizontal="left" vertical="center" wrapText="1"/>
    </xf>
    <xf numFmtId="0" fontId="52" fillId="0" borderId="41" xfId="0" applyFont="1" applyBorder="1" applyAlignment="1">
      <alignment horizontal="left" vertical="center" wrapText="1"/>
    </xf>
    <xf numFmtId="0" fontId="51" fillId="39" borderId="44" xfId="0" applyFont="1" applyFill="1" applyBorder="1" applyAlignment="1">
      <alignment horizontal="left" vertical="center" wrapText="1"/>
    </xf>
    <xf numFmtId="0" fontId="51" fillId="39" borderId="17" xfId="0" applyFont="1" applyFill="1" applyBorder="1" applyAlignment="1">
      <alignment horizontal="left" vertical="center" wrapText="1"/>
    </xf>
    <xf numFmtId="0" fontId="51" fillId="39" borderId="45" xfId="0" applyFont="1" applyFill="1" applyBorder="1" applyAlignment="1">
      <alignment horizontal="left" vertical="center" wrapText="1"/>
    </xf>
    <xf numFmtId="0" fontId="51" fillId="39" borderId="42" xfId="0" applyFont="1" applyFill="1" applyBorder="1" applyAlignment="1">
      <alignment horizontal="left" vertical="center" wrapText="1"/>
    </xf>
    <xf numFmtId="0" fontId="51" fillId="39" borderId="38" xfId="0" applyFont="1" applyFill="1" applyBorder="1" applyAlignment="1">
      <alignment horizontal="left" vertical="center" wrapText="1"/>
    </xf>
    <xf numFmtId="0" fontId="51" fillId="39" borderId="41" xfId="0" applyFont="1" applyFill="1" applyBorder="1" applyAlignment="1">
      <alignment horizontal="left" vertical="center" wrapText="1"/>
    </xf>
    <xf numFmtId="0" fontId="51" fillId="39" borderId="5" xfId="0" applyFont="1" applyFill="1" applyBorder="1" applyAlignment="1">
      <alignment horizontal="left" vertical="center" wrapText="1"/>
    </xf>
    <xf numFmtId="0" fontId="51" fillId="39" borderId="0" xfId="0" applyFont="1" applyFill="1" applyAlignment="1">
      <alignment horizontal="left" vertical="center" wrapText="1"/>
    </xf>
    <xf numFmtId="0" fontId="51" fillId="39" borderId="14" xfId="0" applyFont="1" applyFill="1" applyBorder="1" applyAlignment="1">
      <alignment horizontal="left" vertical="center" wrapText="1"/>
    </xf>
    <xf numFmtId="0" fontId="51" fillId="39" borderId="27" xfId="0" applyFont="1" applyFill="1" applyBorder="1" applyAlignment="1">
      <alignment horizontal="left" vertical="center" wrapText="1"/>
    </xf>
    <xf numFmtId="0" fontId="51" fillId="39" borderId="28" xfId="0" applyFont="1" applyFill="1" applyBorder="1" applyAlignment="1">
      <alignment horizontal="left" vertical="center" wrapText="1"/>
    </xf>
    <xf numFmtId="0" fontId="51" fillId="39" borderId="51" xfId="0" applyFont="1" applyFill="1" applyBorder="1" applyAlignment="1">
      <alignment horizontal="left" vertical="center" wrapText="1"/>
    </xf>
    <xf numFmtId="0" fontId="51" fillId="39" borderId="55" xfId="0" applyFont="1" applyFill="1" applyBorder="1" applyAlignment="1">
      <alignment horizontal="left" vertical="center" wrapText="1"/>
    </xf>
    <xf numFmtId="0" fontId="51" fillId="39" borderId="48" xfId="0" applyFont="1" applyFill="1" applyBorder="1" applyAlignment="1">
      <alignment horizontal="left" vertical="center" wrapText="1"/>
    </xf>
    <xf numFmtId="0" fontId="51" fillId="39" borderId="15" xfId="0" applyFont="1" applyFill="1" applyBorder="1" applyAlignment="1">
      <alignment horizontal="left" vertical="center" wrapText="1"/>
    </xf>
    <xf numFmtId="0" fontId="51" fillId="39" borderId="12" xfId="0" applyFont="1" applyFill="1" applyBorder="1" applyAlignment="1">
      <alignment horizontal="left" vertical="center" wrapText="1"/>
    </xf>
    <xf numFmtId="0" fontId="51" fillId="39" borderId="29" xfId="0" applyFont="1" applyFill="1" applyBorder="1" applyAlignment="1">
      <alignment horizontal="left" vertical="center" wrapText="1"/>
    </xf>
    <xf numFmtId="0" fontId="52" fillId="39" borderId="27" xfId="0" applyFont="1" applyFill="1" applyBorder="1" applyAlignment="1">
      <alignment horizontal="left" vertical="center" wrapText="1"/>
    </xf>
    <xf numFmtId="0" fontId="52" fillId="39" borderId="28" xfId="0" applyFont="1" applyFill="1" applyBorder="1" applyAlignment="1">
      <alignment horizontal="left" vertical="center" wrapText="1"/>
    </xf>
    <xf numFmtId="0" fontId="52" fillId="39" borderId="51" xfId="0" applyFont="1" applyFill="1" applyBorder="1" applyAlignment="1">
      <alignment horizontal="left" vertical="center" wrapText="1"/>
    </xf>
    <xf numFmtId="9" fontId="44" fillId="0" borderId="4" xfId="0" applyNumberFormat="1" applyFont="1" applyBorder="1" applyAlignment="1">
      <alignment horizontal="center" vertical="center" wrapText="1"/>
    </xf>
    <xf numFmtId="0" fontId="44" fillId="0" borderId="4" xfId="0" applyFont="1" applyBorder="1" applyAlignment="1">
      <alignment horizontal="center" vertical="center" wrapText="1"/>
    </xf>
    <xf numFmtId="0" fontId="44" fillId="0" borderId="12" xfId="0" applyFont="1" applyBorder="1" applyAlignment="1">
      <alignment horizontal="center" vertical="center" wrapText="1"/>
    </xf>
    <xf numFmtId="0" fontId="44" fillId="0" borderId="17" xfId="0" applyFont="1" applyBorder="1" applyAlignment="1">
      <alignment horizontal="center" vertical="center" wrapText="1"/>
    </xf>
    <xf numFmtId="0" fontId="44" fillId="0" borderId="15" xfId="0" applyFont="1" applyBorder="1" applyAlignment="1">
      <alignment horizontal="center" vertical="center" wrapText="1"/>
    </xf>
    <xf numFmtId="0" fontId="44" fillId="0" borderId="5" xfId="0" applyFont="1" applyBorder="1" applyAlignment="1">
      <alignment horizontal="center" vertical="center" wrapText="1"/>
    </xf>
    <xf numFmtId="0" fontId="44" fillId="0" borderId="0" xfId="0" applyFont="1" applyAlignment="1">
      <alignment horizontal="center" vertical="center" wrapText="1"/>
    </xf>
    <xf numFmtId="0" fontId="44" fillId="0" borderId="14" xfId="0" applyFont="1" applyBorder="1" applyAlignment="1">
      <alignment horizontal="center" vertical="center" wrapText="1"/>
    </xf>
    <xf numFmtId="0" fontId="44" fillId="0" borderId="2" xfId="0" applyFont="1" applyBorder="1" applyAlignment="1">
      <alignment horizontal="center" vertical="center" wrapText="1"/>
    </xf>
    <xf numFmtId="0" fontId="44" fillId="0" borderId="37" xfId="0" applyFont="1" applyBorder="1" applyAlignment="1">
      <alignment horizontal="center" vertical="center" wrapText="1"/>
    </xf>
    <xf numFmtId="0" fontId="44" fillId="0" borderId="38" xfId="0" applyFont="1" applyBorder="1" applyAlignment="1">
      <alignment horizontal="center" vertical="center" wrapText="1"/>
    </xf>
    <xf numFmtId="0" fontId="44" fillId="0" borderId="40" xfId="0" applyFont="1" applyBorder="1" applyAlignment="1">
      <alignment horizontal="center" vertical="center" wrapText="1"/>
    </xf>
    <xf numFmtId="0" fontId="44" fillId="0" borderId="37" xfId="0" applyFont="1" applyBorder="1" applyAlignment="1">
      <alignment horizontal="center" vertical="center"/>
    </xf>
    <xf numFmtId="0" fontId="44" fillId="0" borderId="38" xfId="0" applyFont="1" applyBorder="1" applyAlignment="1">
      <alignment horizontal="center" vertical="center"/>
    </xf>
    <xf numFmtId="0" fontId="44" fillId="0" borderId="41" xfId="0" applyFont="1" applyBorder="1" applyAlignment="1">
      <alignment horizontal="center" vertical="center"/>
    </xf>
    <xf numFmtId="0" fontId="44" fillId="0" borderId="5" xfId="0" applyFont="1" applyBorder="1" applyAlignment="1">
      <alignment horizontal="center" vertical="center"/>
    </xf>
    <xf numFmtId="0" fontId="44" fillId="0" borderId="0" xfId="0" applyFont="1" applyAlignment="1">
      <alignment horizontal="center" vertical="center"/>
    </xf>
    <xf numFmtId="0" fontId="44" fillId="0" borderId="48" xfId="0" applyFont="1" applyBorder="1" applyAlignment="1">
      <alignment horizontal="center" vertical="center"/>
    </xf>
    <xf numFmtId="0" fontId="44" fillId="0" borderId="42" xfId="0" applyFont="1" applyBorder="1" applyAlignment="1">
      <alignment horizontal="center" vertical="center" wrapText="1"/>
    </xf>
    <xf numFmtId="0" fontId="44" fillId="0" borderId="41" xfId="0" applyFont="1" applyBorder="1" applyAlignment="1">
      <alignment horizontal="center" vertical="center" wrapText="1"/>
    </xf>
    <xf numFmtId="0" fontId="44" fillId="0" borderId="50" xfId="0" applyFont="1" applyBorder="1" applyAlignment="1">
      <alignment horizontal="center" vertical="center" wrapText="1"/>
    </xf>
    <xf numFmtId="0" fontId="44" fillId="0" borderId="48" xfId="0" applyFont="1" applyBorder="1" applyAlignment="1">
      <alignment horizontal="center" vertical="center" wrapText="1"/>
    </xf>
    <xf numFmtId="0" fontId="44" fillId="0" borderId="51" xfId="0" applyFont="1" applyBorder="1" applyAlignment="1">
      <alignment horizontal="center" vertical="center" wrapText="1"/>
    </xf>
    <xf numFmtId="0" fontId="44" fillId="0" borderId="44" xfId="0" applyFont="1" applyBorder="1" applyAlignment="1">
      <alignment horizontal="center" vertical="center" wrapText="1"/>
    </xf>
    <xf numFmtId="0" fontId="44" fillId="0" borderId="45" xfId="0" applyFont="1" applyBorder="1" applyAlignment="1">
      <alignment horizontal="center" vertical="center" wrapText="1"/>
    </xf>
    <xf numFmtId="9" fontId="44" fillId="0" borderId="12" xfId="0" applyNumberFormat="1" applyFont="1" applyBorder="1" applyAlignment="1">
      <alignment horizontal="center" vertical="center" wrapText="1"/>
    </xf>
    <xf numFmtId="0" fontId="52" fillId="0" borderId="56" xfId="0" applyFont="1" applyBorder="1" applyAlignment="1">
      <alignment horizontal="left" vertical="center" wrapText="1"/>
    </xf>
    <xf numFmtId="0" fontId="52" fillId="0" borderId="58" xfId="0" applyFont="1" applyBorder="1" applyAlignment="1">
      <alignment horizontal="left" vertical="center" wrapText="1"/>
    </xf>
    <xf numFmtId="0" fontId="51" fillId="39" borderId="37" xfId="0" applyFont="1" applyFill="1" applyBorder="1" applyAlignment="1">
      <alignment horizontal="left" vertical="center" wrapText="1"/>
    </xf>
    <xf numFmtId="0" fontId="51" fillId="39" borderId="40" xfId="0" applyFont="1" applyFill="1" applyBorder="1" applyAlignment="1">
      <alignment horizontal="left" vertical="center" wrapText="1"/>
    </xf>
    <xf numFmtId="2" fontId="8" fillId="0" borderId="27" xfId="0" applyNumberFormat="1" applyFont="1" applyBorder="1" applyAlignment="1">
      <alignment horizontal="center" vertical="center"/>
    </xf>
    <xf numFmtId="2" fontId="8" fillId="0" borderId="29" xfId="0" applyNumberFormat="1" applyFont="1" applyBorder="1" applyAlignment="1">
      <alignment horizontal="center" vertical="center"/>
    </xf>
    <xf numFmtId="167" fontId="9" fillId="0" borderId="27" xfId="0" applyNumberFormat="1" applyFont="1" applyBorder="1" applyAlignment="1">
      <alignment horizontal="center" vertical="center"/>
    </xf>
    <xf numFmtId="167" fontId="9" fillId="0" borderId="28" xfId="0" applyNumberFormat="1" applyFont="1" applyBorder="1" applyAlignment="1">
      <alignment horizontal="center" vertical="center"/>
    </xf>
    <xf numFmtId="167" fontId="9" fillId="0" borderId="29" xfId="0" applyNumberFormat="1" applyFont="1" applyBorder="1" applyAlignment="1">
      <alignment horizontal="center" vertical="center"/>
    </xf>
    <xf numFmtId="173" fontId="45" fillId="0" borderId="1" xfId="0" applyNumberFormat="1" applyFont="1" applyBorder="1" applyAlignment="1">
      <alignment horizontal="center" vertical="center" wrapText="1"/>
    </xf>
    <xf numFmtId="9" fontId="45" fillId="0" borderId="1" xfId="303" applyFont="1" applyFill="1" applyBorder="1" applyAlignment="1">
      <alignment horizontal="center" vertical="center" wrapText="1"/>
    </xf>
    <xf numFmtId="14" fontId="8" fillId="0" borderId="1" xfId="0" applyNumberFormat="1" applyFont="1" applyBorder="1" applyAlignment="1">
      <alignment horizontal="center" vertical="center"/>
    </xf>
    <xf numFmtId="0" fontId="8" fillId="0" borderId="1" xfId="0" applyFont="1" applyBorder="1" applyAlignment="1">
      <alignment horizontal="center" vertical="center"/>
    </xf>
    <xf numFmtId="167" fontId="9" fillId="0" borderId="1" xfId="0" applyNumberFormat="1" applyFont="1" applyBorder="1" applyAlignment="1">
      <alignment horizontal="right" vertical="center"/>
    </xf>
    <xf numFmtId="0" fontId="0" fillId="0" borderId="70" xfId="0" applyBorder="1" applyAlignment="1">
      <alignment horizontal="center" vertical="center"/>
    </xf>
    <xf numFmtId="0" fontId="0" fillId="0" borderId="71" xfId="0" applyBorder="1" applyAlignment="1">
      <alignment horizontal="center" vertical="center"/>
    </xf>
    <xf numFmtId="0" fontId="8" fillId="44" borderId="2" xfId="0" applyFont="1" applyFill="1" applyBorder="1" applyAlignment="1">
      <alignment horizontal="center" vertical="center" wrapText="1"/>
    </xf>
    <xf numFmtId="0" fontId="8" fillId="44" borderId="3" xfId="0" applyFont="1" applyFill="1" applyBorder="1" applyAlignment="1">
      <alignment horizontal="center" vertical="center" wrapText="1"/>
    </xf>
    <xf numFmtId="0" fontId="8" fillId="44" borderId="4" xfId="0" applyFont="1" applyFill="1" applyBorder="1" applyAlignment="1">
      <alignment horizontal="center" vertical="center" wrapText="1"/>
    </xf>
    <xf numFmtId="0" fontId="89" fillId="44" borderId="68" xfId="0" applyFont="1" applyFill="1" applyBorder="1" applyAlignment="1">
      <alignment horizontal="center" vertical="center" wrapText="1"/>
    </xf>
    <xf numFmtId="0" fontId="89" fillId="44" borderId="63" xfId="0" applyFont="1" applyFill="1" applyBorder="1" applyAlignment="1">
      <alignment horizontal="center" vertical="center" wrapText="1"/>
    </xf>
    <xf numFmtId="0" fontId="89" fillId="44" borderId="69" xfId="0" applyFont="1" applyFill="1" applyBorder="1" applyAlignment="1">
      <alignment horizontal="center" vertical="center" wrapText="1"/>
    </xf>
    <xf numFmtId="0" fontId="16" fillId="0" borderId="70" xfId="0" applyFont="1" applyBorder="1" applyAlignment="1">
      <alignment horizontal="center" vertical="center"/>
    </xf>
    <xf numFmtId="0" fontId="89" fillId="0" borderId="71" xfId="0" applyFont="1" applyBorder="1" applyAlignment="1">
      <alignment horizontal="center" vertical="center"/>
    </xf>
    <xf numFmtId="0" fontId="89" fillId="0" borderId="72" xfId="0" applyFont="1" applyBorder="1" applyAlignment="1">
      <alignment horizontal="center" vertical="center"/>
    </xf>
    <xf numFmtId="9" fontId="45" fillId="0" borderId="1" xfId="303" applyFont="1" applyFill="1" applyBorder="1" applyAlignment="1">
      <alignment horizontal="center" vertical="center"/>
    </xf>
    <xf numFmtId="0" fontId="8" fillId="0" borderId="1" xfId="0" applyFont="1" applyBorder="1" applyAlignment="1">
      <alignment horizontal="center" vertical="center" wrapText="1"/>
    </xf>
    <xf numFmtId="0" fontId="76" fillId="0" borderId="11" xfId="305" applyFill="1" applyBorder="1" applyAlignment="1">
      <alignment horizontal="center" vertical="center" wrapText="1"/>
    </xf>
    <xf numFmtId="0" fontId="76" fillId="0" borderId="16" xfId="305" applyFill="1" applyBorder="1" applyAlignment="1">
      <alignment horizontal="center" vertical="center" wrapText="1"/>
    </xf>
    <xf numFmtId="0" fontId="76" fillId="0" borderId="13" xfId="305" applyFill="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167" fontId="9" fillId="0" borderId="27" xfId="0" applyNumberFormat="1" applyFont="1" applyBorder="1" applyAlignment="1">
      <alignment horizontal="center" vertical="center" wrapText="1"/>
    </xf>
    <xf numFmtId="167" fontId="9" fillId="0" borderId="28" xfId="0" applyNumberFormat="1" applyFont="1" applyBorder="1" applyAlignment="1">
      <alignment horizontal="center" vertical="center" wrapText="1"/>
    </xf>
    <xf numFmtId="167" fontId="9" fillId="0" borderId="29" xfId="0" applyNumberFormat="1" applyFont="1" applyBorder="1" applyAlignment="1">
      <alignment horizontal="center" vertical="center" wrapText="1"/>
    </xf>
    <xf numFmtId="167" fontId="69" fillId="0" borderId="27" xfId="0" applyNumberFormat="1" applyFont="1" applyBorder="1" applyAlignment="1">
      <alignment horizontal="center" vertical="center"/>
    </xf>
    <xf numFmtId="167" fontId="69" fillId="0" borderId="28" xfId="0" applyNumberFormat="1" applyFont="1" applyBorder="1" applyAlignment="1">
      <alignment horizontal="center" vertical="center"/>
    </xf>
    <xf numFmtId="167" fontId="69" fillId="0" borderId="29" xfId="0" applyNumberFormat="1" applyFont="1" applyBorder="1" applyAlignment="1">
      <alignment horizontal="center" vertical="center"/>
    </xf>
    <xf numFmtId="167" fontId="69" fillId="0" borderId="27" xfId="0" applyNumberFormat="1" applyFont="1" applyBorder="1" applyAlignment="1">
      <alignment vertical="center"/>
    </xf>
    <xf numFmtId="167" fontId="69" fillId="0" borderId="28" xfId="0" applyNumberFormat="1" applyFont="1" applyBorder="1" applyAlignment="1">
      <alignment vertical="center"/>
    </xf>
    <xf numFmtId="167" fontId="69" fillId="0" borderId="29" xfId="0" applyNumberFormat="1" applyFont="1" applyBorder="1" applyAlignment="1">
      <alignment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27" xfId="0" applyFont="1" applyBorder="1" applyAlignment="1">
      <alignment horizontal="center" vertical="center" wrapText="1"/>
    </xf>
    <xf numFmtId="167" fontId="0" fillId="0" borderId="1" xfId="0" applyNumberFormat="1" applyBorder="1" applyAlignment="1">
      <alignment horizontal="center" vertical="center"/>
    </xf>
    <xf numFmtId="0" fontId="69" fillId="0" borderId="27" xfId="0" applyFont="1" applyBorder="1" applyAlignment="1">
      <alignment horizontal="center"/>
    </xf>
    <xf numFmtId="0" fontId="69" fillId="0" borderId="28" xfId="0" applyFont="1" applyBorder="1" applyAlignment="1">
      <alignment horizontal="center"/>
    </xf>
    <xf numFmtId="0" fontId="69" fillId="0" borderId="29" xfId="0" applyFont="1" applyBorder="1" applyAlignment="1">
      <alignment horizont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1" xfId="0" applyBorder="1" applyAlignment="1">
      <alignment horizontal="center" vertical="center"/>
    </xf>
    <xf numFmtId="3" fontId="8" fillId="0" borderId="1" xfId="0" applyNumberFormat="1" applyFont="1" applyBorder="1" applyAlignment="1">
      <alignment horizontal="center" vertical="center" wrapText="1"/>
    </xf>
    <xf numFmtId="0" fontId="76" fillId="0" borderId="2" xfId="305" applyFill="1" applyBorder="1" applyAlignment="1">
      <alignment horizontal="center" vertical="center" wrapText="1"/>
    </xf>
    <xf numFmtId="0" fontId="8" fillId="0" borderId="5" xfId="0" applyFont="1" applyBorder="1" applyAlignment="1">
      <alignment horizontal="center"/>
    </xf>
    <xf numFmtId="0" fontId="8" fillId="0" borderId="0" xfId="0" applyFont="1" applyAlignment="1">
      <alignment horizontal="center"/>
    </xf>
    <xf numFmtId="0" fontId="6" fillId="0" borderId="1" xfId="0" applyFont="1" applyBorder="1" applyAlignment="1">
      <alignment horizontal="center" vertical="center" wrapText="1"/>
    </xf>
    <xf numFmtId="1" fontId="8" fillId="0" borderId="1" xfId="0" applyNumberFormat="1" applyFont="1" applyBorder="1" applyAlignment="1">
      <alignment horizontal="center" vertical="center" wrapText="1"/>
    </xf>
    <xf numFmtId="1" fontId="8" fillId="0" borderId="27" xfId="0" applyNumberFormat="1" applyFont="1" applyBorder="1" applyAlignment="1">
      <alignment horizontal="center" vertical="center" wrapText="1"/>
    </xf>
    <xf numFmtId="167" fontId="0" fillId="0" borderId="1" xfId="0" applyNumberFormat="1" applyBorder="1" applyAlignment="1">
      <alignment vertical="center"/>
    </xf>
    <xf numFmtId="0" fontId="67" fillId="0" borderId="1" xfId="0" applyFont="1" applyBorder="1" applyAlignment="1">
      <alignment horizontal="center" vertical="center" wrapText="1"/>
    </xf>
    <xf numFmtId="1" fontId="8" fillId="0" borderId="1" xfId="0" applyNumberFormat="1" applyFont="1" applyBorder="1" applyAlignment="1">
      <alignment horizontal="center" vertical="center"/>
    </xf>
    <xf numFmtId="0" fontId="69" fillId="0" borderId="1" xfId="0" applyFont="1" applyBorder="1" applyAlignment="1">
      <alignment horizontal="center" vertical="center"/>
    </xf>
    <xf numFmtId="0" fontId="8" fillId="0" borderId="11"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3" xfId="0" applyFont="1" applyBorder="1" applyAlignment="1">
      <alignment horizontal="center" vertical="center" wrapText="1"/>
    </xf>
    <xf numFmtId="0" fontId="0" fillId="0" borderId="1" xfId="0" applyBorder="1" applyAlignment="1">
      <alignment horizontal="center" vertical="center" wrapText="1"/>
    </xf>
    <xf numFmtId="167" fontId="69" fillId="0" borderId="1" xfId="0" applyNumberFormat="1" applyFont="1" applyBorder="1" applyAlignment="1">
      <alignment horizontal="center" vertical="center"/>
    </xf>
    <xf numFmtId="167" fontId="0" fillId="0" borderId="1" xfId="0" applyNumberFormat="1" applyBorder="1" applyAlignment="1">
      <alignment horizontal="center"/>
    </xf>
    <xf numFmtId="0" fontId="45" fillId="0" borderId="1" xfId="0" applyFont="1" applyBorder="1" applyAlignment="1">
      <alignment horizontal="center" vertical="center" wrapText="1"/>
    </xf>
    <xf numFmtId="0" fontId="0" fillId="0" borderId="27" xfId="0" applyBorder="1" applyAlignment="1">
      <alignment horizontal="center" wrapText="1"/>
    </xf>
    <xf numFmtId="0" fontId="0" fillId="0" borderId="29" xfId="0" applyBorder="1" applyAlignment="1">
      <alignment horizontal="center" wrapText="1"/>
    </xf>
    <xf numFmtId="44" fontId="0" fillId="0" borderId="27" xfId="304" applyFont="1" applyFill="1" applyBorder="1" applyAlignment="1">
      <alignment horizontal="center" vertical="center"/>
    </xf>
    <xf numFmtId="44" fontId="0" fillId="0" borderId="29" xfId="304" applyFont="1" applyFill="1" applyBorder="1" applyAlignment="1">
      <alignment horizontal="center" vertical="center"/>
    </xf>
    <xf numFmtId="4" fontId="45" fillId="0" borderId="1" xfId="0" applyNumberFormat="1" applyFont="1" applyBorder="1" applyAlignment="1">
      <alignment horizontal="center" vertical="center" wrapText="1"/>
    </xf>
    <xf numFmtId="174" fontId="45" fillId="0" borderId="1" xfId="0" applyNumberFormat="1" applyFont="1" applyBorder="1" applyAlignment="1">
      <alignment horizontal="center" vertical="center" wrapText="1"/>
    </xf>
    <xf numFmtId="10" fontId="45" fillId="0" borderId="1" xfId="303" applyNumberFormat="1" applyFont="1" applyFill="1" applyBorder="1" applyAlignment="1">
      <alignment horizontal="center" vertical="center" wrapText="1"/>
    </xf>
    <xf numFmtId="169" fontId="43" fillId="0" borderId="27" xfId="0" applyNumberFormat="1" applyFont="1" applyBorder="1" applyAlignment="1">
      <alignment horizontal="center" vertical="center"/>
    </xf>
    <xf numFmtId="169" fontId="43" fillId="0" borderId="28" xfId="0" applyNumberFormat="1" applyFont="1" applyBorder="1" applyAlignment="1">
      <alignment horizontal="center" vertical="center"/>
    </xf>
    <xf numFmtId="169" fontId="43" fillId="0" borderId="29" xfId="0" applyNumberFormat="1" applyFont="1" applyBorder="1" applyAlignment="1">
      <alignment horizontal="center" vertical="center"/>
    </xf>
    <xf numFmtId="9" fontId="0" fillId="0" borderId="1" xfId="0" applyNumberFormat="1" applyBorder="1" applyAlignment="1">
      <alignment horizontal="center" vertical="center"/>
    </xf>
    <xf numFmtId="167" fontId="0" fillId="0" borderId="1" xfId="0" applyNumberFormat="1" applyBorder="1" applyAlignment="1">
      <alignment horizontal="center" vertical="center" wrapText="1"/>
    </xf>
    <xf numFmtId="168" fontId="0" fillId="0" borderId="27" xfId="0" applyNumberFormat="1" applyBorder="1" applyAlignment="1">
      <alignment horizontal="center" vertical="center"/>
    </xf>
    <xf numFmtId="168" fontId="0" fillId="0" borderId="29" xfId="0" applyNumberFormat="1" applyBorder="1" applyAlignment="1">
      <alignment horizontal="center" vertical="center"/>
    </xf>
    <xf numFmtId="167" fontId="0" fillId="0" borderId="27" xfId="0" applyNumberFormat="1" applyBorder="1" applyAlignment="1">
      <alignment horizontal="center" vertical="center"/>
    </xf>
    <xf numFmtId="167" fontId="0" fillId="0" borderId="29" xfId="0" applyNumberFormat="1" applyBorder="1" applyAlignment="1">
      <alignment horizontal="center" vertical="center"/>
    </xf>
    <xf numFmtId="170" fontId="0" fillId="0" borderId="1" xfId="0" applyNumberFormat="1" applyBorder="1" applyAlignment="1">
      <alignment vertical="center"/>
    </xf>
    <xf numFmtId="167" fontId="0" fillId="0" borderId="28" xfId="0" applyNumberFormat="1" applyBorder="1" applyAlignment="1">
      <alignment horizontal="center" vertical="center"/>
    </xf>
    <xf numFmtId="9" fontId="0" fillId="0" borderId="27" xfId="303" applyFont="1" applyBorder="1" applyAlignment="1">
      <alignment horizontal="center" vertical="center"/>
    </xf>
    <xf numFmtId="9" fontId="0" fillId="0" borderId="28" xfId="303" applyFont="1" applyBorder="1" applyAlignment="1">
      <alignment horizontal="center" vertical="center"/>
    </xf>
    <xf numFmtId="9" fontId="0" fillId="0" borderId="29" xfId="303" applyFont="1" applyBorder="1" applyAlignment="1">
      <alignment horizontal="center" vertical="center"/>
    </xf>
    <xf numFmtId="9" fontId="0" fillId="0" borderId="27" xfId="0" applyNumberFormat="1" applyBorder="1" applyAlignment="1">
      <alignment horizontal="center" vertical="center"/>
    </xf>
    <xf numFmtId="9" fontId="0" fillId="0" borderId="28" xfId="0" applyNumberFormat="1" applyBorder="1" applyAlignment="1">
      <alignment horizontal="center" vertical="center"/>
    </xf>
    <xf numFmtId="9" fontId="0" fillId="0" borderId="29" xfId="0" applyNumberFormat="1" applyBorder="1" applyAlignment="1">
      <alignment horizontal="center" vertical="center"/>
    </xf>
    <xf numFmtId="170" fontId="0" fillId="0" borderId="27" xfId="303" applyNumberFormat="1" applyFont="1" applyBorder="1" applyAlignment="1">
      <alignment vertical="center"/>
    </xf>
    <xf numFmtId="170" fontId="0" fillId="0" borderId="28" xfId="303" applyNumberFormat="1" applyFont="1" applyBorder="1" applyAlignment="1">
      <alignment vertical="center"/>
    </xf>
    <xf numFmtId="170" fontId="0" fillId="0" borderId="29" xfId="303" applyNumberFormat="1" applyFont="1" applyBorder="1" applyAlignment="1">
      <alignment vertical="center"/>
    </xf>
    <xf numFmtId="170" fontId="0" fillId="0" borderId="27" xfId="0" applyNumberFormat="1" applyBorder="1" applyAlignment="1">
      <alignment vertical="center"/>
    </xf>
    <xf numFmtId="170" fontId="0" fillId="0" borderId="28" xfId="0" applyNumberFormat="1" applyBorder="1" applyAlignment="1">
      <alignment vertical="center"/>
    </xf>
    <xf numFmtId="170" fontId="0" fillId="0" borderId="29" xfId="0" applyNumberFormat="1" applyBorder="1" applyAlignment="1">
      <alignment vertical="center"/>
    </xf>
    <xf numFmtId="9" fontId="45" fillId="0" borderId="27" xfId="303" applyFont="1" applyFill="1" applyBorder="1" applyAlignment="1">
      <alignment horizontal="center" vertical="center"/>
    </xf>
    <xf numFmtId="9" fontId="45" fillId="0" borderId="1" xfId="0" applyNumberFormat="1" applyFont="1" applyBorder="1" applyAlignment="1">
      <alignment horizontal="center" vertical="center" wrapText="1"/>
    </xf>
    <xf numFmtId="0" fontId="80" fillId="0" borderId="27" xfId="0" applyFont="1" applyBorder="1" applyAlignment="1">
      <alignment horizontal="center" vertical="center" wrapText="1"/>
    </xf>
    <xf numFmtId="0" fontId="80" fillId="0" borderId="28" xfId="0" applyFont="1" applyBorder="1" applyAlignment="1">
      <alignment horizontal="center" vertical="center" wrapText="1"/>
    </xf>
    <xf numFmtId="0" fontId="80" fillId="0" borderId="29" xfId="0" applyFont="1" applyBorder="1" applyAlignment="1">
      <alignment horizontal="center" vertical="center" wrapText="1"/>
    </xf>
    <xf numFmtId="3" fontId="45" fillId="0" borderId="27" xfId="0" applyNumberFormat="1" applyFont="1" applyBorder="1" applyAlignment="1">
      <alignment horizontal="center" vertical="center" wrapText="1"/>
    </xf>
    <xf numFmtId="3" fontId="45" fillId="0" borderId="28" xfId="0" applyNumberFormat="1" applyFont="1" applyBorder="1" applyAlignment="1">
      <alignment horizontal="center" vertical="center" wrapText="1"/>
    </xf>
    <xf numFmtId="3" fontId="45" fillId="0" borderId="29" xfId="0" applyNumberFormat="1" applyFont="1" applyBorder="1" applyAlignment="1">
      <alignment horizontal="center" vertical="center" wrapText="1"/>
    </xf>
    <xf numFmtId="0" fontId="80" fillId="0" borderId="1" xfId="0" applyFont="1" applyBorder="1" applyAlignment="1">
      <alignment vertical="center" wrapText="1"/>
    </xf>
    <xf numFmtId="1" fontId="45" fillId="0" borderId="1" xfId="0" applyNumberFormat="1" applyFont="1" applyBorder="1" applyAlignment="1">
      <alignment horizontal="center" vertical="center" wrapText="1"/>
    </xf>
    <xf numFmtId="3" fontId="45" fillId="0" borderId="1" xfId="0" applyNumberFormat="1" applyFont="1" applyBorder="1" applyAlignment="1">
      <alignment horizontal="center" vertical="center" wrapText="1"/>
    </xf>
    <xf numFmtId="0" fontId="45" fillId="0" borderId="27" xfId="0" applyFont="1" applyBorder="1" applyAlignment="1">
      <alignment horizontal="center" vertical="center" wrapText="1"/>
    </xf>
    <xf numFmtId="0" fontId="45" fillId="0" borderId="28" xfId="0" applyFont="1" applyBorder="1" applyAlignment="1">
      <alignment horizontal="center" vertical="center" wrapText="1"/>
    </xf>
    <xf numFmtId="0" fontId="45" fillId="0" borderId="29" xfId="0" applyFont="1" applyBorder="1" applyAlignment="1">
      <alignment horizontal="center" vertical="center" wrapText="1"/>
    </xf>
    <xf numFmtId="9" fontId="45" fillId="0" borderId="27" xfId="303" applyFont="1" applyFill="1" applyBorder="1" applyAlignment="1">
      <alignment horizontal="center" vertical="center" wrapText="1"/>
    </xf>
    <xf numFmtId="9" fontId="45" fillId="0" borderId="28" xfId="303" applyFont="1" applyFill="1" applyBorder="1" applyAlignment="1">
      <alignment horizontal="center" vertical="center" wrapText="1"/>
    </xf>
    <xf numFmtId="9" fontId="45" fillId="0" borderId="29" xfId="303" applyFont="1" applyFill="1" applyBorder="1" applyAlignment="1">
      <alignment horizontal="center" vertical="center" wrapText="1"/>
    </xf>
    <xf numFmtId="10" fontId="45" fillId="0" borderId="27" xfId="303" applyNumberFormat="1" applyFont="1" applyFill="1" applyBorder="1" applyAlignment="1">
      <alignment horizontal="center" vertical="center" wrapText="1"/>
    </xf>
    <xf numFmtId="10" fontId="45" fillId="0" borderId="29" xfId="303" applyNumberFormat="1" applyFont="1" applyFill="1" applyBorder="1" applyAlignment="1">
      <alignment horizontal="center" vertical="center" wrapText="1"/>
    </xf>
    <xf numFmtId="0" fontId="80" fillId="0" borderId="1" xfId="0" applyFont="1" applyBorder="1" applyAlignment="1">
      <alignment horizontal="center" vertical="center" wrapText="1"/>
    </xf>
    <xf numFmtId="0" fontId="79" fillId="0" borderId="1" xfId="0" applyFont="1" applyBorder="1" applyAlignment="1">
      <alignment horizontal="center" vertical="center" wrapText="1"/>
    </xf>
    <xf numFmtId="167" fontId="68" fillId="0" borderId="1" xfId="0" applyNumberFormat="1" applyFont="1" applyBorder="1" applyAlignment="1">
      <alignment horizontal="center" vertical="center"/>
    </xf>
    <xf numFmtId="3" fontId="8" fillId="0" borderId="1" xfId="0" applyNumberFormat="1" applyFont="1" applyBorder="1" applyAlignment="1">
      <alignment horizontal="center" vertical="center"/>
    </xf>
    <xf numFmtId="0" fontId="45" fillId="0" borderId="1" xfId="0" applyFont="1" applyBorder="1" applyAlignment="1">
      <alignment horizontal="left" vertical="center" wrapText="1"/>
    </xf>
    <xf numFmtId="1" fontId="0" fillId="0" borderId="27" xfId="0" applyNumberFormat="1" applyBorder="1" applyAlignment="1">
      <alignment horizontal="center"/>
    </xf>
    <xf numFmtId="1" fontId="0" fillId="0" borderId="29" xfId="0" applyNumberFormat="1" applyBorder="1" applyAlignment="1">
      <alignment horizontal="center"/>
    </xf>
    <xf numFmtId="0" fontId="78"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15" xfId="0" applyFont="1" applyBorder="1" applyAlignment="1">
      <alignment horizontal="center" vertical="center"/>
    </xf>
    <xf numFmtId="0" fontId="6" fillId="0" borderId="1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74" fillId="41" borderId="2" xfId="0" applyFont="1" applyFill="1" applyBorder="1" applyAlignment="1">
      <alignment horizontal="center" vertical="center"/>
    </xf>
    <xf numFmtId="0" fontId="74" fillId="41" borderId="4" xfId="0" applyFont="1" applyFill="1" applyBorder="1" applyAlignment="1">
      <alignment horizontal="center" vertical="center"/>
    </xf>
    <xf numFmtId="0" fontId="70" fillId="0" borderId="64" xfId="0" applyFont="1" applyBorder="1" applyAlignment="1">
      <alignment horizontal="justify" vertical="center" wrapText="1"/>
    </xf>
    <xf numFmtId="0" fontId="70" fillId="0" borderId="65" xfId="0" applyFont="1" applyBorder="1" applyAlignment="1">
      <alignment horizontal="justify" vertical="center" wrapText="1"/>
    </xf>
    <xf numFmtId="10" fontId="57" fillId="0" borderId="64" xfId="0" applyNumberFormat="1" applyFont="1" applyBorder="1" applyAlignment="1">
      <alignment horizontal="justify" vertical="center" wrapText="1"/>
    </xf>
    <xf numFmtId="10" fontId="57" fillId="0" borderId="65" xfId="0" applyNumberFormat="1" applyFont="1" applyBorder="1" applyAlignment="1">
      <alignment horizontal="justify" vertical="center" wrapText="1"/>
    </xf>
    <xf numFmtId="0" fontId="74" fillId="41" borderId="27" xfId="0" applyFont="1" applyFill="1" applyBorder="1" applyAlignment="1">
      <alignment horizontal="center" vertical="center"/>
    </xf>
    <xf numFmtId="0" fontId="74" fillId="41" borderId="29" xfId="0" applyFont="1" applyFill="1" applyBorder="1" applyAlignment="1">
      <alignment horizontal="center" vertical="center"/>
    </xf>
    <xf numFmtId="0" fontId="74" fillId="41" borderId="1" xfId="0" applyFont="1" applyFill="1" applyBorder="1" applyAlignment="1">
      <alignment horizontal="center"/>
    </xf>
    <xf numFmtId="0" fontId="23" fillId="5" borderId="2" xfId="1" applyFont="1" applyFill="1" applyBorder="1" applyAlignment="1">
      <alignment horizontal="center" vertical="center"/>
    </xf>
    <xf numFmtId="0" fontId="23" fillId="5" borderId="3" xfId="1" applyFont="1" applyFill="1" applyBorder="1" applyAlignment="1">
      <alignment horizontal="center" vertical="center"/>
    </xf>
    <xf numFmtId="0" fontId="23" fillId="5" borderId="4" xfId="1" applyFont="1" applyFill="1" applyBorder="1" applyAlignment="1">
      <alignment horizontal="center" vertical="center"/>
    </xf>
    <xf numFmtId="0" fontId="25" fillId="0" borderId="1" xfId="1" applyFont="1" applyBorder="1" applyAlignment="1">
      <alignment horizontal="center" vertical="center"/>
    </xf>
    <xf numFmtId="0" fontId="23" fillId="5" borderId="1" xfId="1" applyFont="1" applyFill="1" applyBorder="1" applyAlignment="1">
      <alignment horizontal="center" vertical="center"/>
    </xf>
    <xf numFmtId="0" fontId="25" fillId="0" borderId="1" xfId="1" applyFont="1" applyBorder="1" applyAlignment="1">
      <alignment horizontal="center" vertical="center" wrapText="1"/>
    </xf>
    <xf numFmtId="0" fontId="25" fillId="0" borderId="1" xfId="1" applyFont="1" applyBorder="1" applyAlignment="1">
      <alignment horizontal="center" wrapText="1"/>
    </xf>
    <xf numFmtId="0" fontId="23" fillId="5" borderId="6" xfId="1" applyFont="1" applyFill="1" applyBorder="1" applyAlignment="1">
      <alignment horizontal="center" vertical="center"/>
    </xf>
    <xf numFmtId="0" fontId="23" fillId="5" borderId="7" xfId="1" applyFont="1" applyFill="1" applyBorder="1" applyAlignment="1">
      <alignment horizontal="center" vertical="center"/>
    </xf>
    <xf numFmtId="0" fontId="23" fillId="5" borderId="8" xfId="1" applyFont="1" applyFill="1" applyBorder="1" applyAlignment="1">
      <alignment horizontal="center" vertical="center"/>
    </xf>
  </cellXfs>
  <cellStyles count="306">
    <cellStyle name="20% - Énfasis1" xfId="24" builtinId="30" customBuiltin="1"/>
    <cellStyle name="20% - Énfasis2" xfId="27" builtinId="34" customBuiltin="1"/>
    <cellStyle name="20% - Énfasis3" xfId="30" builtinId="38" customBuiltin="1"/>
    <cellStyle name="20% - Énfasis4" xfId="33" builtinId="42" customBuiltin="1"/>
    <cellStyle name="20% - Énfasis5" xfId="36" builtinId="46" customBuiltin="1"/>
    <cellStyle name="20% - Énfasis6" xfId="39" builtinId="50" customBuiltin="1"/>
    <cellStyle name="40% - Énfasis1" xfId="25" builtinId="31" customBuiltin="1"/>
    <cellStyle name="40% - Énfasis2" xfId="28" builtinId="35" customBuiltin="1"/>
    <cellStyle name="40% - Énfasis3" xfId="31" builtinId="39" customBuiltin="1"/>
    <cellStyle name="40% - Énfasis4" xfId="34" builtinId="43" customBuiltin="1"/>
    <cellStyle name="40% - Énfasis5" xfId="37" builtinId="47" customBuiltin="1"/>
    <cellStyle name="40% - Énfasis6" xfId="40" builtinId="51" customBuiltin="1"/>
    <cellStyle name="60% - Énfasis1 2" xfId="196" xr:uid="{00000000-0005-0000-0000-00000C000000}"/>
    <cellStyle name="60% - Énfasis2 2" xfId="197" xr:uid="{00000000-0005-0000-0000-00000D000000}"/>
    <cellStyle name="60% - Énfasis3 2" xfId="198" xr:uid="{00000000-0005-0000-0000-00000E000000}"/>
    <cellStyle name="60% - Énfasis4 2" xfId="199" xr:uid="{00000000-0005-0000-0000-00000F000000}"/>
    <cellStyle name="60% - Énfasis5 2" xfId="200" xr:uid="{00000000-0005-0000-0000-000010000000}"/>
    <cellStyle name="60% - Énfasis6 2" xfId="201" xr:uid="{00000000-0005-0000-0000-000011000000}"/>
    <cellStyle name="BodyStyle" xfId="5" xr:uid="{00000000-0005-0000-0000-000012000000}"/>
    <cellStyle name="Bueno" xfId="12" builtinId="26" customBuiltin="1"/>
    <cellStyle name="Cálculo" xfId="16" builtinId="22" customBuiltin="1"/>
    <cellStyle name="Celda de comprobación" xfId="18" builtinId="23" customBuiltin="1"/>
    <cellStyle name="Celda vinculada" xfId="17" builtinId="24" customBuiltin="1"/>
    <cellStyle name="Encabezado 1" xfId="8" builtinId="16" customBuiltin="1"/>
    <cellStyle name="Encabezado 4" xfId="11" builtinId="19" customBuiltin="1"/>
    <cellStyle name="Énfasis1" xfId="23" builtinId="29" customBuiltin="1"/>
    <cellStyle name="Énfasis2" xfId="26" builtinId="33" customBuiltin="1"/>
    <cellStyle name="Énfasis3" xfId="29" builtinId="37" customBuiltin="1"/>
    <cellStyle name="Énfasis4" xfId="32" builtinId="41" customBuiltin="1"/>
    <cellStyle name="Énfasis5" xfId="35" builtinId="45" customBuiltin="1"/>
    <cellStyle name="Énfasis6" xfId="38" builtinId="49" customBuiltin="1"/>
    <cellStyle name="Entrada" xfId="14" builtinId="20" customBuiltin="1"/>
    <cellStyle name="HeaderStyle" xfId="4" xr:uid="{00000000-0005-0000-0000-000020000000}"/>
    <cellStyle name="Hipervínculo" xfId="305" builtinId="8"/>
    <cellStyle name="Incorrecto" xfId="13" builtinId="27" customBuiltin="1"/>
    <cellStyle name="Millares 10" xfId="41" xr:uid="{00000000-0005-0000-0000-000023000000}"/>
    <cellStyle name="Millares 2" xfId="3" xr:uid="{00000000-0005-0000-0000-000024000000}"/>
    <cellStyle name="Millares 2 2" xfId="130" xr:uid="{00000000-0005-0000-0000-000025000000}"/>
    <cellStyle name="Millares 2 2 2" xfId="209" xr:uid="{00000000-0005-0000-0000-000026000000}"/>
    <cellStyle name="Millares 2 2 2 2" xfId="227" xr:uid="{00000000-0005-0000-0000-000027000000}"/>
    <cellStyle name="Millares 2 2 2 2 2" xfId="299" xr:uid="{00000000-0005-0000-0000-000028000000}"/>
    <cellStyle name="Millares 2 2 2 2 3" xfId="263" xr:uid="{00000000-0005-0000-0000-000029000000}"/>
    <cellStyle name="Millares 2 2 2 3" xfId="281" xr:uid="{00000000-0005-0000-0000-00002A000000}"/>
    <cellStyle name="Millares 2 2 2 4" xfId="245" xr:uid="{00000000-0005-0000-0000-00002B000000}"/>
    <cellStyle name="Millares 2 2 3" xfId="218" xr:uid="{00000000-0005-0000-0000-00002C000000}"/>
    <cellStyle name="Millares 2 2 3 2" xfId="290" xr:uid="{00000000-0005-0000-0000-00002D000000}"/>
    <cellStyle name="Millares 2 2 3 3" xfId="254" xr:uid="{00000000-0005-0000-0000-00002E000000}"/>
    <cellStyle name="Millares 2 2 4" xfId="272" xr:uid="{00000000-0005-0000-0000-00002F000000}"/>
    <cellStyle name="Millares 2 2 5" xfId="236" xr:uid="{00000000-0005-0000-0000-000030000000}"/>
    <cellStyle name="Millares 2 3" xfId="202" xr:uid="{00000000-0005-0000-0000-000031000000}"/>
    <cellStyle name="Millares 2 3 2" xfId="211" xr:uid="{00000000-0005-0000-0000-000032000000}"/>
    <cellStyle name="Millares 2 3 2 2" xfId="229" xr:uid="{00000000-0005-0000-0000-000033000000}"/>
    <cellStyle name="Millares 2 3 2 2 2" xfId="301" xr:uid="{00000000-0005-0000-0000-000034000000}"/>
    <cellStyle name="Millares 2 3 2 2 3" xfId="265" xr:uid="{00000000-0005-0000-0000-000035000000}"/>
    <cellStyle name="Millares 2 3 2 3" xfId="283" xr:uid="{00000000-0005-0000-0000-000036000000}"/>
    <cellStyle name="Millares 2 3 2 4" xfId="247" xr:uid="{00000000-0005-0000-0000-000037000000}"/>
    <cellStyle name="Millares 2 3 3" xfId="220" xr:uid="{00000000-0005-0000-0000-000038000000}"/>
    <cellStyle name="Millares 2 3 3 2" xfId="292" xr:uid="{00000000-0005-0000-0000-000039000000}"/>
    <cellStyle name="Millares 2 3 3 3" xfId="256" xr:uid="{00000000-0005-0000-0000-00003A000000}"/>
    <cellStyle name="Millares 2 3 4" xfId="274" xr:uid="{00000000-0005-0000-0000-00003B000000}"/>
    <cellStyle name="Millares 2 3 5" xfId="238" xr:uid="{00000000-0005-0000-0000-00003C000000}"/>
    <cellStyle name="Millares 2 4" xfId="207" xr:uid="{00000000-0005-0000-0000-00003D000000}"/>
    <cellStyle name="Millares 2 4 2" xfId="225" xr:uid="{00000000-0005-0000-0000-00003E000000}"/>
    <cellStyle name="Millares 2 4 2 2" xfId="297" xr:uid="{00000000-0005-0000-0000-00003F000000}"/>
    <cellStyle name="Millares 2 4 2 3" xfId="261" xr:uid="{00000000-0005-0000-0000-000040000000}"/>
    <cellStyle name="Millares 2 4 3" xfId="279" xr:uid="{00000000-0005-0000-0000-000041000000}"/>
    <cellStyle name="Millares 2 4 4" xfId="243" xr:uid="{00000000-0005-0000-0000-000042000000}"/>
    <cellStyle name="Millares 2 5" xfId="216" xr:uid="{00000000-0005-0000-0000-000043000000}"/>
    <cellStyle name="Millares 2 5 2" xfId="288" xr:uid="{00000000-0005-0000-0000-000044000000}"/>
    <cellStyle name="Millares 2 5 3" xfId="252" xr:uid="{00000000-0005-0000-0000-000045000000}"/>
    <cellStyle name="Millares 2 6" xfId="270" xr:uid="{00000000-0005-0000-0000-000046000000}"/>
    <cellStyle name="Millares 2 7" xfId="234" xr:uid="{00000000-0005-0000-0000-000047000000}"/>
    <cellStyle name="Millares 2 8" xfId="59" xr:uid="{00000000-0005-0000-0000-000048000000}"/>
    <cellStyle name="Millares 3" xfId="124" xr:uid="{00000000-0005-0000-0000-000049000000}"/>
    <cellStyle name="Millares 3 2" xfId="208" xr:uid="{00000000-0005-0000-0000-00004A000000}"/>
    <cellStyle name="Millares 3 2 2" xfId="226" xr:uid="{00000000-0005-0000-0000-00004B000000}"/>
    <cellStyle name="Millares 3 2 2 2" xfId="298" xr:uid="{00000000-0005-0000-0000-00004C000000}"/>
    <cellStyle name="Millares 3 2 2 3" xfId="262" xr:uid="{00000000-0005-0000-0000-00004D000000}"/>
    <cellStyle name="Millares 3 2 3" xfId="280" xr:uid="{00000000-0005-0000-0000-00004E000000}"/>
    <cellStyle name="Millares 3 2 4" xfId="244" xr:uid="{00000000-0005-0000-0000-00004F000000}"/>
    <cellStyle name="Millares 3 3" xfId="217" xr:uid="{00000000-0005-0000-0000-000050000000}"/>
    <cellStyle name="Millares 3 3 2" xfId="289" xr:uid="{00000000-0005-0000-0000-000051000000}"/>
    <cellStyle name="Millares 3 3 3" xfId="253" xr:uid="{00000000-0005-0000-0000-000052000000}"/>
    <cellStyle name="Millares 3 4" xfId="271" xr:uid="{00000000-0005-0000-0000-000053000000}"/>
    <cellStyle name="Millares 3 5" xfId="235" xr:uid="{00000000-0005-0000-0000-000054000000}"/>
    <cellStyle name="Millares 4" xfId="194" xr:uid="{00000000-0005-0000-0000-000055000000}"/>
    <cellStyle name="Millares 4 2" xfId="210" xr:uid="{00000000-0005-0000-0000-000056000000}"/>
    <cellStyle name="Millares 4 2 2" xfId="228" xr:uid="{00000000-0005-0000-0000-000057000000}"/>
    <cellStyle name="Millares 4 2 2 2" xfId="300" xr:uid="{00000000-0005-0000-0000-000058000000}"/>
    <cellStyle name="Millares 4 2 2 3" xfId="264" xr:uid="{00000000-0005-0000-0000-000059000000}"/>
    <cellStyle name="Millares 4 2 3" xfId="282" xr:uid="{00000000-0005-0000-0000-00005A000000}"/>
    <cellStyle name="Millares 4 2 4" xfId="246" xr:uid="{00000000-0005-0000-0000-00005B000000}"/>
    <cellStyle name="Millares 4 3" xfId="219" xr:uid="{00000000-0005-0000-0000-00005C000000}"/>
    <cellStyle name="Millares 4 3 2" xfId="291" xr:uid="{00000000-0005-0000-0000-00005D000000}"/>
    <cellStyle name="Millares 4 3 3" xfId="255" xr:uid="{00000000-0005-0000-0000-00005E000000}"/>
    <cellStyle name="Millares 4 4" xfId="273" xr:uid="{00000000-0005-0000-0000-00005F000000}"/>
    <cellStyle name="Millares 4 5" xfId="237" xr:uid="{00000000-0005-0000-0000-000060000000}"/>
    <cellStyle name="Millares 5" xfId="206" xr:uid="{00000000-0005-0000-0000-000061000000}"/>
    <cellStyle name="Millares 5 2" xfId="224" xr:uid="{00000000-0005-0000-0000-000062000000}"/>
    <cellStyle name="Millares 5 2 2" xfId="296" xr:uid="{00000000-0005-0000-0000-000063000000}"/>
    <cellStyle name="Millares 5 2 3" xfId="260" xr:uid="{00000000-0005-0000-0000-000064000000}"/>
    <cellStyle name="Millares 5 3" xfId="278" xr:uid="{00000000-0005-0000-0000-000065000000}"/>
    <cellStyle name="Millares 5 4" xfId="242" xr:uid="{00000000-0005-0000-0000-000066000000}"/>
    <cellStyle name="Millares 6" xfId="215" xr:uid="{00000000-0005-0000-0000-000067000000}"/>
    <cellStyle name="Millares 6 2" xfId="287" xr:uid="{00000000-0005-0000-0000-000068000000}"/>
    <cellStyle name="Millares 6 3" xfId="251" xr:uid="{00000000-0005-0000-0000-000069000000}"/>
    <cellStyle name="Millares 7" xfId="269" xr:uid="{00000000-0005-0000-0000-00006A000000}"/>
    <cellStyle name="Millares 8" xfId="233" xr:uid="{00000000-0005-0000-0000-00006B000000}"/>
    <cellStyle name="Millares 9" xfId="53" xr:uid="{00000000-0005-0000-0000-00006C000000}"/>
    <cellStyle name="Moneda" xfId="304" builtinId="4"/>
    <cellStyle name="Moneda [0] 2" xfId="48" xr:uid="{00000000-0005-0000-0000-00006E000000}"/>
    <cellStyle name="Moneda [0] 2 2" xfId="55" xr:uid="{00000000-0005-0000-0000-00006F000000}"/>
    <cellStyle name="Moneda [0] 2 2 2" xfId="126" xr:uid="{00000000-0005-0000-0000-000070000000}"/>
    <cellStyle name="Moneda [0] 2 3" xfId="121" xr:uid="{00000000-0005-0000-0000-000071000000}"/>
    <cellStyle name="Moneda [0] 3" xfId="51" xr:uid="{00000000-0005-0000-0000-000072000000}"/>
    <cellStyle name="Moneda [0] 3 2" xfId="204" xr:uid="{00000000-0005-0000-0000-000073000000}"/>
    <cellStyle name="Moneda [0] 3 2 2" xfId="222" xr:uid="{00000000-0005-0000-0000-000074000000}"/>
    <cellStyle name="Moneda [0] 3 2 2 2" xfId="294" xr:uid="{00000000-0005-0000-0000-000075000000}"/>
    <cellStyle name="Moneda [0] 3 2 2 3" xfId="258" xr:uid="{00000000-0005-0000-0000-000076000000}"/>
    <cellStyle name="Moneda [0] 3 2 3" xfId="276" xr:uid="{00000000-0005-0000-0000-000077000000}"/>
    <cellStyle name="Moneda [0] 3 2 4" xfId="240" xr:uid="{00000000-0005-0000-0000-000078000000}"/>
    <cellStyle name="Moneda [0] 3 3" xfId="213" xr:uid="{00000000-0005-0000-0000-000079000000}"/>
    <cellStyle name="Moneda [0] 3 3 2" xfId="285" xr:uid="{00000000-0005-0000-0000-00007A000000}"/>
    <cellStyle name="Moneda [0] 3 3 3" xfId="249" xr:uid="{00000000-0005-0000-0000-00007B000000}"/>
    <cellStyle name="Moneda [0] 3 4" xfId="267" xr:uid="{00000000-0005-0000-0000-00007C000000}"/>
    <cellStyle name="Moneda [0] 3 5" xfId="231" xr:uid="{00000000-0005-0000-0000-00007D000000}"/>
    <cellStyle name="Moneda [0] 4" xfId="205" xr:uid="{00000000-0005-0000-0000-00007E000000}"/>
    <cellStyle name="Moneda [0] 4 2" xfId="223" xr:uid="{00000000-0005-0000-0000-00007F000000}"/>
    <cellStyle name="Moneda [0] 4 2 2" xfId="295" xr:uid="{00000000-0005-0000-0000-000080000000}"/>
    <cellStyle name="Moneda [0] 4 2 3" xfId="259" xr:uid="{00000000-0005-0000-0000-000081000000}"/>
    <cellStyle name="Moneda [0] 4 3" xfId="277" xr:uid="{00000000-0005-0000-0000-000082000000}"/>
    <cellStyle name="Moneda [0] 4 4" xfId="241" xr:uid="{00000000-0005-0000-0000-000083000000}"/>
    <cellStyle name="Moneda [0] 5" xfId="214" xr:uid="{00000000-0005-0000-0000-000084000000}"/>
    <cellStyle name="Moneda [0] 5 2" xfId="286" xr:uid="{00000000-0005-0000-0000-000085000000}"/>
    <cellStyle name="Moneda [0] 5 3" xfId="250" xr:uid="{00000000-0005-0000-0000-000086000000}"/>
    <cellStyle name="Moneda [0] 6" xfId="268" xr:uid="{00000000-0005-0000-0000-000087000000}"/>
    <cellStyle name="Moneda [0] 7" xfId="232" xr:uid="{00000000-0005-0000-0000-000088000000}"/>
    <cellStyle name="Moneda [0] 8" xfId="52" xr:uid="{00000000-0005-0000-0000-000089000000}"/>
    <cellStyle name="Moneda [0] 9" xfId="45" xr:uid="{00000000-0005-0000-0000-00008A000000}"/>
    <cellStyle name="Moneda 10" xfId="66" xr:uid="{00000000-0005-0000-0000-00008B000000}"/>
    <cellStyle name="Moneda 10 2" xfId="137" xr:uid="{00000000-0005-0000-0000-00008C000000}"/>
    <cellStyle name="Moneda 11" xfId="67" xr:uid="{00000000-0005-0000-0000-00008D000000}"/>
    <cellStyle name="Moneda 11 2" xfId="138" xr:uid="{00000000-0005-0000-0000-00008E000000}"/>
    <cellStyle name="Moneda 12" xfId="68" xr:uid="{00000000-0005-0000-0000-00008F000000}"/>
    <cellStyle name="Moneda 12 2" xfId="139" xr:uid="{00000000-0005-0000-0000-000090000000}"/>
    <cellStyle name="Moneda 13" xfId="69" xr:uid="{00000000-0005-0000-0000-000091000000}"/>
    <cellStyle name="Moneda 13 2" xfId="140" xr:uid="{00000000-0005-0000-0000-000092000000}"/>
    <cellStyle name="Moneda 14" xfId="70" xr:uid="{00000000-0005-0000-0000-000093000000}"/>
    <cellStyle name="Moneda 14 2" xfId="141" xr:uid="{00000000-0005-0000-0000-000094000000}"/>
    <cellStyle name="Moneda 15" xfId="71" xr:uid="{00000000-0005-0000-0000-000095000000}"/>
    <cellStyle name="Moneda 15 2" xfId="142" xr:uid="{00000000-0005-0000-0000-000096000000}"/>
    <cellStyle name="Moneda 16" xfId="72" xr:uid="{00000000-0005-0000-0000-000097000000}"/>
    <cellStyle name="Moneda 16 2" xfId="143" xr:uid="{00000000-0005-0000-0000-000098000000}"/>
    <cellStyle name="Moneda 17" xfId="73" xr:uid="{00000000-0005-0000-0000-000099000000}"/>
    <cellStyle name="Moneda 17 2" xfId="144" xr:uid="{00000000-0005-0000-0000-00009A000000}"/>
    <cellStyle name="Moneda 18" xfId="74" xr:uid="{00000000-0005-0000-0000-00009B000000}"/>
    <cellStyle name="Moneda 18 2" xfId="145" xr:uid="{00000000-0005-0000-0000-00009C000000}"/>
    <cellStyle name="Moneda 19" xfId="75" xr:uid="{00000000-0005-0000-0000-00009D000000}"/>
    <cellStyle name="Moneda 19 2" xfId="146" xr:uid="{00000000-0005-0000-0000-00009E000000}"/>
    <cellStyle name="Moneda 2" xfId="2" xr:uid="{00000000-0005-0000-0000-00009F000000}"/>
    <cellStyle name="Moneda 2 2" xfId="128" xr:uid="{00000000-0005-0000-0000-0000A0000000}"/>
    <cellStyle name="Moneda 2 3" xfId="57" xr:uid="{00000000-0005-0000-0000-0000A1000000}"/>
    <cellStyle name="Moneda 20" xfId="76" xr:uid="{00000000-0005-0000-0000-0000A2000000}"/>
    <cellStyle name="Moneda 20 2" xfId="147" xr:uid="{00000000-0005-0000-0000-0000A3000000}"/>
    <cellStyle name="Moneda 21" xfId="79" xr:uid="{00000000-0005-0000-0000-0000A4000000}"/>
    <cellStyle name="Moneda 21 2" xfId="150" xr:uid="{00000000-0005-0000-0000-0000A5000000}"/>
    <cellStyle name="Moneda 22" xfId="78" xr:uid="{00000000-0005-0000-0000-0000A6000000}"/>
    <cellStyle name="Moneda 22 2" xfId="149" xr:uid="{00000000-0005-0000-0000-0000A7000000}"/>
    <cellStyle name="Moneda 23" xfId="56" xr:uid="{00000000-0005-0000-0000-0000A8000000}"/>
    <cellStyle name="Moneda 23 2" xfId="127" xr:uid="{00000000-0005-0000-0000-0000A9000000}"/>
    <cellStyle name="Moneda 24" xfId="77" xr:uid="{00000000-0005-0000-0000-0000AA000000}"/>
    <cellStyle name="Moneda 24 2" xfId="148" xr:uid="{00000000-0005-0000-0000-0000AB000000}"/>
    <cellStyle name="Moneda 25" xfId="80" xr:uid="{00000000-0005-0000-0000-0000AC000000}"/>
    <cellStyle name="Moneda 25 2" xfId="151" xr:uid="{00000000-0005-0000-0000-0000AD000000}"/>
    <cellStyle name="Moneda 26" xfId="81" xr:uid="{00000000-0005-0000-0000-0000AE000000}"/>
    <cellStyle name="Moneda 26 2" xfId="152" xr:uid="{00000000-0005-0000-0000-0000AF000000}"/>
    <cellStyle name="Moneda 27" xfId="82" xr:uid="{00000000-0005-0000-0000-0000B0000000}"/>
    <cellStyle name="Moneda 27 2" xfId="153" xr:uid="{00000000-0005-0000-0000-0000B1000000}"/>
    <cellStyle name="Moneda 28" xfId="83" xr:uid="{00000000-0005-0000-0000-0000B2000000}"/>
    <cellStyle name="Moneda 28 2" xfId="154" xr:uid="{00000000-0005-0000-0000-0000B3000000}"/>
    <cellStyle name="Moneda 29" xfId="84" xr:uid="{00000000-0005-0000-0000-0000B4000000}"/>
    <cellStyle name="Moneda 29 2" xfId="155" xr:uid="{00000000-0005-0000-0000-0000B5000000}"/>
    <cellStyle name="Moneda 3" xfId="58" xr:uid="{00000000-0005-0000-0000-0000B6000000}"/>
    <cellStyle name="Moneda 3 2" xfId="129" xr:uid="{00000000-0005-0000-0000-0000B7000000}"/>
    <cellStyle name="Moneda 30" xfId="85" xr:uid="{00000000-0005-0000-0000-0000B8000000}"/>
    <cellStyle name="Moneda 30 2" xfId="156" xr:uid="{00000000-0005-0000-0000-0000B9000000}"/>
    <cellStyle name="Moneda 31" xfId="86" xr:uid="{00000000-0005-0000-0000-0000BA000000}"/>
    <cellStyle name="Moneda 31 2" xfId="157" xr:uid="{00000000-0005-0000-0000-0000BB000000}"/>
    <cellStyle name="Moneda 32" xfId="87" xr:uid="{00000000-0005-0000-0000-0000BC000000}"/>
    <cellStyle name="Moneda 32 2" xfId="158" xr:uid="{00000000-0005-0000-0000-0000BD000000}"/>
    <cellStyle name="Moneda 33" xfId="88" xr:uid="{00000000-0005-0000-0000-0000BE000000}"/>
    <cellStyle name="Moneda 33 2" xfId="159" xr:uid="{00000000-0005-0000-0000-0000BF000000}"/>
    <cellStyle name="Moneda 34" xfId="89" xr:uid="{00000000-0005-0000-0000-0000C0000000}"/>
    <cellStyle name="Moneda 34 2" xfId="160" xr:uid="{00000000-0005-0000-0000-0000C1000000}"/>
    <cellStyle name="Moneda 35" xfId="90" xr:uid="{00000000-0005-0000-0000-0000C2000000}"/>
    <cellStyle name="Moneda 35 2" xfId="161" xr:uid="{00000000-0005-0000-0000-0000C3000000}"/>
    <cellStyle name="Moneda 36" xfId="91" xr:uid="{00000000-0005-0000-0000-0000C4000000}"/>
    <cellStyle name="Moneda 36 2" xfId="162" xr:uid="{00000000-0005-0000-0000-0000C5000000}"/>
    <cellStyle name="Moneda 37" xfId="92" xr:uid="{00000000-0005-0000-0000-0000C6000000}"/>
    <cellStyle name="Moneda 37 2" xfId="163" xr:uid="{00000000-0005-0000-0000-0000C7000000}"/>
    <cellStyle name="Moneda 38" xfId="93" xr:uid="{00000000-0005-0000-0000-0000C8000000}"/>
    <cellStyle name="Moneda 38 2" xfId="164" xr:uid="{00000000-0005-0000-0000-0000C9000000}"/>
    <cellStyle name="Moneda 39" xfId="94" xr:uid="{00000000-0005-0000-0000-0000CA000000}"/>
    <cellStyle name="Moneda 39 2" xfId="165" xr:uid="{00000000-0005-0000-0000-0000CB000000}"/>
    <cellStyle name="Moneda 4" xfId="63" xr:uid="{00000000-0005-0000-0000-0000CC000000}"/>
    <cellStyle name="Moneda 4 2" xfId="134" xr:uid="{00000000-0005-0000-0000-0000CD000000}"/>
    <cellStyle name="Moneda 40" xfId="95" xr:uid="{00000000-0005-0000-0000-0000CE000000}"/>
    <cellStyle name="Moneda 40 2" xfId="166" xr:uid="{00000000-0005-0000-0000-0000CF000000}"/>
    <cellStyle name="Moneda 41" xfId="96" xr:uid="{00000000-0005-0000-0000-0000D0000000}"/>
    <cellStyle name="Moneda 41 2" xfId="167" xr:uid="{00000000-0005-0000-0000-0000D1000000}"/>
    <cellStyle name="Moneda 42" xfId="97" xr:uid="{00000000-0005-0000-0000-0000D2000000}"/>
    <cellStyle name="Moneda 42 2" xfId="168" xr:uid="{00000000-0005-0000-0000-0000D3000000}"/>
    <cellStyle name="Moneda 43" xfId="98" xr:uid="{00000000-0005-0000-0000-0000D4000000}"/>
    <cellStyle name="Moneda 43 2" xfId="169" xr:uid="{00000000-0005-0000-0000-0000D5000000}"/>
    <cellStyle name="Moneda 44" xfId="99" xr:uid="{00000000-0005-0000-0000-0000D6000000}"/>
    <cellStyle name="Moneda 44 2" xfId="170" xr:uid="{00000000-0005-0000-0000-0000D7000000}"/>
    <cellStyle name="Moneda 45" xfId="100" xr:uid="{00000000-0005-0000-0000-0000D8000000}"/>
    <cellStyle name="Moneda 45 2" xfId="171" xr:uid="{00000000-0005-0000-0000-0000D9000000}"/>
    <cellStyle name="Moneda 46" xfId="101" xr:uid="{00000000-0005-0000-0000-0000DA000000}"/>
    <cellStyle name="Moneda 46 2" xfId="172" xr:uid="{00000000-0005-0000-0000-0000DB000000}"/>
    <cellStyle name="Moneda 47" xfId="102" xr:uid="{00000000-0005-0000-0000-0000DC000000}"/>
    <cellStyle name="Moneda 47 2" xfId="173" xr:uid="{00000000-0005-0000-0000-0000DD000000}"/>
    <cellStyle name="Moneda 48" xfId="103" xr:uid="{00000000-0005-0000-0000-0000DE000000}"/>
    <cellStyle name="Moneda 48 2" xfId="174" xr:uid="{00000000-0005-0000-0000-0000DF000000}"/>
    <cellStyle name="Moneda 49" xfId="104" xr:uid="{00000000-0005-0000-0000-0000E0000000}"/>
    <cellStyle name="Moneda 49 2" xfId="175" xr:uid="{00000000-0005-0000-0000-0000E1000000}"/>
    <cellStyle name="Moneda 5" xfId="61" xr:uid="{00000000-0005-0000-0000-0000E2000000}"/>
    <cellStyle name="Moneda 5 2" xfId="132" xr:uid="{00000000-0005-0000-0000-0000E3000000}"/>
    <cellStyle name="Moneda 50" xfId="105" xr:uid="{00000000-0005-0000-0000-0000E4000000}"/>
    <cellStyle name="Moneda 50 2" xfId="176" xr:uid="{00000000-0005-0000-0000-0000E5000000}"/>
    <cellStyle name="Moneda 51" xfId="106" xr:uid="{00000000-0005-0000-0000-0000E6000000}"/>
    <cellStyle name="Moneda 51 2" xfId="177" xr:uid="{00000000-0005-0000-0000-0000E7000000}"/>
    <cellStyle name="Moneda 52" xfId="107" xr:uid="{00000000-0005-0000-0000-0000E8000000}"/>
    <cellStyle name="Moneda 52 2" xfId="178" xr:uid="{00000000-0005-0000-0000-0000E9000000}"/>
    <cellStyle name="Moneda 53" xfId="108" xr:uid="{00000000-0005-0000-0000-0000EA000000}"/>
    <cellStyle name="Moneda 53 2" xfId="179" xr:uid="{00000000-0005-0000-0000-0000EB000000}"/>
    <cellStyle name="Moneda 54" xfId="109" xr:uid="{00000000-0005-0000-0000-0000EC000000}"/>
    <cellStyle name="Moneda 54 2" xfId="180" xr:uid="{00000000-0005-0000-0000-0000ED000000}"/>
    <cellStyle name="Moneda 55" xfId="110" xr:uid="{00000000-0005-0000-0000-0000EE000000}"/>
    <cellStyle name="Moneda 55 2" xfId="181" xr:uid="{00000000-0005-0000-0000-0000EF000000}"/>
    <cellStyle name="Moneda 56" xfId="111" xr:uid="{00000000-0005-0000-0000-0000F0000000}"/>
    <cellStyle name="Moneda 56 2" xfId="182" xr:uid="{00000000-0005-0000-0000-0000F1000000}"/>
    <cellStyle name="Moneda 57" xfId="112" xr:uid="{00000000-0005-0000-0000-0000F2000000}"/>
    <cellStyle name="Moneda 57 2" xfId="183" xr:uid="{00000000-0005-0000-0000-0000F3000000}"/>
    <cellStyle name="Moneda 58" xfId="113" xr:uid="{00000000-0005-0000-0000-0000F4000000}"/>
    <cellStyle name="Moneda 58 2" xfId="184" xr:uid="{00000000-0005-0000-0000-0000F5000000}"/>
    <cellStyle name="Moneda 59" xfId="114" xr:uid="{00000000-0005-0000-0000-0000F6000000}"/>
    <cellStyle name="Moneda 59 2" xfId="185" xr:uid="{00000000-0005-0000-0000-0000F7000000}"/>
    <cellStyle name="Moneda 6" xfId="54" xr:uid="{00000000-0005-0000-0000-0000F8000000}"/>
    <cellStyle name="Moneda 6 2" xfId="125" xr:uid="{00000000-0005-0000-0000-0000F9000000}"/>
    <cellStyle name="Moneda 60" xfId="117" xr:uid="{00000000-0005-0000-0000-0000FA000000}"/>
    <cellStyle name="Moneda 60 2" xfId="188" xr:uid="{00000000-0005-0000-0000-0000FB000000}"/>
    <cellStyle name="Moneda 61" xfId="115" xr:uid="{00000000-0005-0000-0000-0000FC000000}"/>
    <cellStyle name="Moneda 61 2" xfId="186" xr:uid="{00000000-0005-0000-0000-0000FD000000}"/>
    <cellStyle name="Moneda 62" xfId="60" xr:uid="{00000000-0005-0000-0000-0000FE000000}"/>
    <cellStyle name="Moneda 62 2" xfId="131" xr:uid="{00000000-0005-0000-0000-0000FF000000}"/>
    <cellStyle name="Moneda 63" xfId="116" xr:uid="{00000000-0005-0000-0000-000000010000}"/>
    <cellStyle name="Moneda 63 2" xfId="187" xr:uid="{00000000-0005-0000-0000-000001010000}"/>
    <cellStyle name="Moneda 64" xfId="118" xr:uid="{00000000-0005-0000-0000-000002010000}"/>
    <cellStyle name="Moneda 64 2" xfId="189" xr:uid="{00000000-0005-0000-0000-000003010000}"/>
    <cellStyle name="Moneda 65" xfId="119" xr:uid="{00000000-0005-0000-0000-000004010000}"/>
    <cellStyle name="Moneda 65 2" xfId="190" xr:uid="{00000000-0005-0000-0000-000005010000}"/>
    <cellStyle name="Moneda 66" xfId="120" xr:uid="{00000000-0005-0000-0000-000006010000}"/>
    <cellStyle name="Moneda 66 2" xfId="191" xr:uid="{00000000-0005-0000-0000-000007010000}"/>
    <cellStyle name="Moneda 67" xfId="122" xr:uid="{00000000-0005-0000-0000-000008010000}"/>
    <cellStyle name="Moneda 68" xfId="123" xr:uid="{00000000-0005-0000-0000-000009010000}"/>
    <cellStyle name="Moneda 69" xfId="192" xr:uid="{00000000-0005-0000-0000-00000A010000}"/>
    <cellStyle name="Moneda 7" xfId="62" xr:uid="{00000000-0005-0000-0000-00000B010000}"/>
    <cellStyle name="Moneda 7 2" xfId="133" xr:uid="{00000000-0005-0000-0000-00000C010000}"/>
    <cellStyle name="Moneda 70" xfId="203" xr:uid="{00000000-0005-0000-0000-00000D010000}"/>
    <cellStyle name="Moneda 70 2" xfId="212" xr:uid="{00000000-0005-0000-0000-00000E010000}"/>
    <cellStyle name="Moneda 70 2 2" xfId="230" xr:uid="{00000000-0005-0000-0000-00000F010000}"/>
    <cellStyle name="Moneda 70 2 2 2" xfId="302" xr:uid="{00000000-0005-0000-0000-000010010000}"/>
    <cellStyle name="Moneda 70 2 2 3" xfId="266" xr:uid="{00000000-0005-0000-0000-000011010000}"/>
    <cellStyle name="Moneda 70 2 3" xfId="284" xr:uid="{00000000-0005-0000-0000-000012010000}"/>
    <cellStyle name="Moneda 70 2 4" xfId="248" xr:uid="{00000000-0005-0000-0000-000013010000}"/>
    <cellStyle name="Moneda 70 3" xfId="221" xr:uid="{00000000-0005-0000-0000-000014010000}"/>
    <cellStyle name="Moneda 70 3 2" xfId="293" xr:uid="{00000000-0005-0000-0000-000015010000}"/>
    <cellStyle name="Moneda 70 3 3" xfId="257" xr:uid="{00000000-0005-0000-0000-000016010000}"/>
    <cellStyle name="Moneda 70 4" xfId="275" xr:uid="{00000000-0005-0000-0000-000017010000}"/>
    <cellStyle name="Moneda 70 5" xfId="239" xr:uid="{00000000-0005-0000-0000-000018010000}"/>
    <cellStyle name="Moneda 71" xfId="50" xr:uid="{00000000-0005-0000-0000-000019010000}"/>
    <cellStyle name="Moneda 72" xfId="47" xr:uid="{00000000-0005-0000-0000-00001A010000}"/>
    <cellStyle name="Moneda 73" xfId="193" xr:uid="{00000000-0005-0000-0000-00001B010000}"/>
    <cellStyle name="Moneda 8" xfId="64" xr:uid="{00000000-0005-0000-0000-00001C010000}"/>
    <cellStyle name="Moneda 8 2" xfId="135" xr:uid="{00000000-0005-0000-0000-00001D010000}"/>
    <cellStyle name="Moneda 9" xfId="65" xr:uid="{00000000-0005-0000-0000-00001E010000}"/>
    <cellStyle name="Moneda 9 2" xfId="136" xr:uid="{00000000-0005-0000-0000-00001F010000}"/>
    <cellStyle name="Neutral 2" xfId="195" xr:uid="{00000000-0005-0000-0000-000020010000}"/>
    <cellStyle name="Normal" xfId="0" builtinId="0"/>
    <cellStyle name="Normal 2" xfId="1" xr:uid="{00000000-0005-0000-0000-000022010000}"/>
    <cellStyle name="Normal 2 2" xfId="44" xr:uid="{00000000-0005-0000-0000-000023010000}"/>
    <cellStyle name="Normal 2 2 2" xfId="43" xr:uid="{00000000-0005-0000-0000-000024010000}"/>
    <cellStyle name="Normal 3" xfId="42" xr:uid="{00000000-0005-0000-0000-000025010000}"/>
    <cellStyle name="Normal 4" xfId="46" xr:uid="{00000000-0005-0000-0000-000026010000}"/>
    <cellStyle name="Notas" xfId="20" builtinId="10" customBuiltin="1"/>
    <cellStyle name="Numeric" xfId="6" xr:uid="{00000000-0005-0000-0000-000028010000}"/>
    <cellStyle name="Porcentaje" xfId="303" builtinId="5"/>
    <cellStyle name="Porcentaje 2" xfId="49" xr:uid="{00000000-0005-0000-0000-00002A010000}"/>
    <cellStyle name="Salida" xfId="15" builtinId="21" customBuiltin="1"/>
    <cellStyle name="Texto de advertencia" xfId="19" builtinId="11" customBuiltin="1"/>
    <cellStyle name="Texto explicativo" xfId="21" builtinId="53" customBuiltin="1"/>
    <cellStyle name="Título" xfId="7" builtinId="15" customBuiltin="1"/>
    <cellStyle name="Título 2" xfId="9" builtinId="17" customBuiltin="1"/>
    <cellStyle name="Título 3" xfId="10" builtinId="18" customBuiltin="1"/>
    <cellStyle name="Total" xfId="22"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Avances del IPCC Dic 30</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Hoja1!$B$2:$B$6</c:f>
              <c:strCache>
                <c:ptCount val="5"/>
                <c:pt idx="0">
                  <c:v>Avance Plan de acción Institucional a corte dic 30</c:v>
                </c:pt>
                <c:pt idx="1">
                  <c:v>Avance Plan de Desarrollo al Cuatrienio</c:v>
                </c:pt>
                <c:pt idx="2">
                  <c:v>Ejecución Proyectos IPCC a dic 30</c:v>
                </c:pt>
                <c:pt idx="3">
                  <c:v>Ejecución Presupuestal Según Compromisos</c:v>
                </c:pt>
                <c:pt idx="4">
                  <c:v>Ejecución Presupuestal Según Obligaciones</c:v>
                </c:pt>
              </c:strCache>
            </c:strRef>
          </c:cat>
          <c:val>
            <c:numRef>
              <c:f>Hoja1!$C$2:$C$6</c:f>
              <c:numCache>
                <c:formatCode>0.00%</c:formatCode>
                <c:ptCount val="5"/>
                <c:pt idx="0">
                  <c:v>0.60694755578031412</c:v>
                </c:pt>
                <c:pt idx="1">
                  <c:v>0.78690508175464102</c:v>
                </c:pt>
                <c:pt idx="2">
                  <c:v>0</c:v>
                </c:pt>
                <c:pt idx="3">
                  <c:v>0</c:v>
                </c:pt>
                <c:pt idx="4">
                  <c:v>0</c:v>
                </c:pt>
              </c:numCache>
            </c:numRef>
          </c:val>
          <c:extLst>
            <c:ext xmlns:c16="http://schemas.microsoft.com/office/drawing/2014/chart" uri="{C3380CC4-5D6E-409C-BE32-E72D297353CC}">
              <c16:uniqueId val="{00000000-2DFE-4FE2-8F1F-0DD172B4C856}"/>
            </c:ext>
          </c:extLst>
        </c:ser>
        <c:dLbls>
          <c:showLegendKey val="0"/>
          <c:showVal val="0"/>
          <c:showCatName val="0"/>
          <c:showSerName val="0"/>
          <c:showPercent val="0"/>
          <c:showBubbleSize val="0"/>
        </c:dLbls>
        <c:gapWidth val="219"/>
        <c:overlap val="-27"/>
        <c:axId val="419403800"/>
        <c:axId val="419409680"/>
      </c:barChart>
      <c:catAx>
        <c:axId val="419403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19409680"/>
        <c:crosses val="autoZero"/>
        <c:auto val="1"/>
        <c:lblAlgn val="ctr"/>
        <c:lblOffset val="100"/>
        <c:noMultiLvlLbl val="0"/>
      </c:catAx>
      <c:valAx>
        <c:axId val="4194096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1940380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Comparativos avances sept vs dic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Hoja1!$C$10</c:f>
              <c:strCache>
                <c:ptCount val="1"/>
                <c:pt idx="0">
                  <c:v>Avance Sept 15</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Hoja1!$B$11:$B$15</c:f>
              <c:strCache>
                <c:ptCount val="5"/>
                <c:pt idx="0">
                  <c:v>Plan de accion institucional </c:v>
                </c:pt>
                <c:pt idx="1">
                  <c:v>Ejecución de Proyectos</c:v>
                </c:pt>
                <c:pt idx="2">
                  <c:v>Ejecución Presupuestal por Compromisos</c:v>
                </c:pt>
                <c:pt idx="3">
                  <c:v>Ejecución Presupuestal por Obligaciones</c:v>
                </c:pt>
                <c:pt idx="4">
                  <c:v>Plan de Desarrollo al Cuatrienio</c:v>
                </c:pt>
              </c:strCache>
            </c:strRef>
          </c:cat>
          <c:val>
            <c:numRef>
              <c:f>Hoja1!$C$11:$C$15</c:f>
              <c:numCache>
                <c:formatCode>0.00%</c:formatCode>
                <c:ptCount val="5"/>
                <c:pt idx="0">
                  <c:v>0.74360000000000004</c:v>
                </c:pt>
                <c:pt idx="1">
                  <c:v>0.54210000000000003</c:v>
                </c:pt>
                <c:pt idx="2">
                  <c:v>0.36120000000000002</c:v>
                </c:pt>
                <c:pt idx="3">
                  <c:v>0.36120000000000002</c:v>
                </c:pt>
                <c:pt idx="4">
                  <c:v>0.56359999999999999</c:v>
                </c:pt>
              </c:numCache>
            </c:numRef>
          </c:val>
          <c:extLst>
            <c:ext xmlns:c16="http://schemas.microsoft.com/office/drawing/2014/chart" uri="{C3380CC4-5D6E-409C-BE32-E72D297353CC}">
              <c16:uniqueId val="{00000000-7296-466C-85CC-43550AF77CFA}"/>
            </c:ext>
          </c:extLst>
        </c:ser>
        <c:ser>
          <c:idx val="1"/>
          <c:order val="1"/>
          <c:tx>
            <c:strRef>
              <c:f>Hoja1!$D$10</c:f>
              <c:strCache>
                <c:ptCount val="1"/>
                <c:pt idx="0">
                  <c:v>Avance Dic 30</c:v>
                </c:pt>
              </c:strCache>
            </c:strRef>
          </c:tx>
          <c:spPr>
            <a:solidFill>
              <a:schemeClr val="accent2"/>
            </a:solidFill>
            <a:ln>
              <a:noFill/>
            </a:ln>
            <a:effectLst/>
          </c:spPr>
          <c:invertIfNegative val="0"/>
          <c:dLbls>
            <c:dLbl>
              <c:idx val="2"/>
              <c:layout>
                <c:manualLayout>
                  <c:x val="-1.8596004582524771E-3"/>
                  <c:y val="-3.78548895899053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A39-47AD-BF1D-E418910C3BF3}"/>
                </c:ext>
              </c:extLst>
            </c:dLbl>
            <c:dLbl>
              <c:idx val="3"/>
              <c:layout>
                <c:manualLayout>
                  <c:x val="-5.5788013747572265E-3"/>
                  <c:y val="-5.467928496319663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A39-47AD-BF1D-E418910C3BF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Hoja1!$B$11:$B$15</c:f>
              <c:strCache>
                <c:ptCount val="5"/>
                <c:pt idx="0">
                  <c:v>Plan de accion institucional </c:v>
                </c:pt>
                <c:pt idx="1">
                  <c:v>Ejecución de Proyectos</c:v>
                </c:pt>
                <c:pt idx="2">
                  <c:v>Ejecución Presupuestal por Compromisos</c:v>
                </c:pt>
                <c:pt idx="3">
                  <c:v>Ejecución Presupuestal por Obligaciones</c:v>
                </c:pt>
                <c:pt idx="4">
                  <c:v>Plan de Desarrollo al Cuatrienio</c:v>
                </c:pt>
              </c:strCache>
            </c:strRef>
          </c:cat>
          <c:val>
            <c:numRef>
              <c:f>Hoja1!$D$11:$D$15</c:f>
              <c:numCache>
                <c:formatCode>0.00%</c:formatCode>
                <c:ptCount val="5"/>
                <c:pt idx="0">
                  <c:v>0.9126496609169984</c:v>
                </c:pt>
                <c:pt idx="1">
                  <c:v>0.76447342757765879</c:v>
                </c:pt>
                <c:pt idx="2">
                  <c:v>0.40113298861917629</c:v>
                </c:pt>
                <c:pt idx="3">
                  <c:v>0.40113298861917629</c:v>
                </c:pt>
                <c:pt idx="4">
                  <c:v>0.73210708057437635</c:v>
                </c:pt>
              </c:numCache>
            </c:numRef>
          </c:val>
          <c:extLst>
            <c:ext xmlns:c16="http://schemas.microsoft.com/office/drawing/2014/chart" uri="{C3380CC4-5D6E-409C-BE32-E72D297353CC}">
              <c16:uniqueId val="{00000001-7296-466C-85CC-43550AF77CFA}"/>
            </c:ext>
          </c:extLst>
        </c:ser>
        <c:dLbls>
          <c:showLegendKey val="0"/>
          <c:showVal val="0"/>
          <c:showCatName val="0"/>
          <c:showSerName val="0"/>
          <c:showPercent val="0"/>
          <c:showBubbleSize val="0"/>
        </c:dLbls>
        <c:gapWidth val="219"/>
        <c:overlap val="-27"/>
        <c:axId val="419405368"/>
        <c:axId val="419405760"/>
      </c:barChart>
      <c:catAx>
        <c:axId val="419405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19405760"/>
        <c:crosses val="autoZero"/>
        <c:auto val="1"/>
        <c:lblAlgn val="ctr"/>
        <c:lblOffset val="100"/>
        <c:noMultiLvlLbl val="0"/>
      </c:catAx>
      <c:valAx>
        <c:axId val="41940576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194053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1168854</xdr:colOff>
      <xdr:row>0</xdr:row>
      <xdr:rowOff>0</xdr:rowOff>
    </xdr:from>
    <xdr:ext cx="1413010" cy="1047750"/>
    <xdr:pic>
      <xdr:nvPicPr>
        <xdr:cNvPr id="2" name="Imagen 1">
          <a:extLst>
            <a:ext uri="{FF2B5EF4-FFF2-40B4-BE49-F238E27FC236}">
              <a16:creationId xmlns:a16="http://schemas.microsoft.com/office/drawing/2014/main" id="{528B11AA-17B4-4B1B-A760-F3C3E36FFE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8854" y="0"/>
          <a:ext cx="1413010"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1035504</xdr:colOff>
      <xdr:row>0</xdr:row>
      <xdr:rowOff>47625</xdr:rowOff>
    </xdr:from>
    <xdr:ext cx="1374321" cy="1114425"/>
    <xdr:pic>
      <xdr:nvPicPr>
        <xdr:cNvPr id="2" name="Imagen 1">
          <a:extLst>
            <a:ext uri="{FF2B5EF4-FFF2-40B4-BE49-F238E27FC236}">
              <a16:creationId xmlns:a16="http://schemas.microsoft.com/office/drawing/2014/main" id="{5DBAA519-CAA4-45AA-B408-E2835DDD48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oneCellAnchor>
    <xdr:from>
      <xdr:col>0</xdr:col>
      <xdr:colOff>1035504</xdr:colOff>
      <xdr:row>0</xdr:row>
      <xdr:rowOff>47625</xdr:rowOff>
    </xdr:from>
    <xdr:ext cx="1374321" cy="1114425"/>
    <xdr:pic>
      <xdr:nvPicPr>
        <xdr:cNvPr id="3" name="Imagen 2">
          <a:extLst>
            <a:ext uri="{FF2B5EF4-FFF2-40B4-BE49-F238E27FC236}">
              <a16:creationId xmlns:a16="http://schemas.microsoft.com/office/drawing/2014/main" id="{0996B8CE-F6BD-49D2-BB75-458AA82E6D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0"/>
          <a:ext cx="1374321" cy="11144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498927</xdr:colOff>
      <xdr:row>0</xdr:row>
      <xdr:rowOff>0</xdr:rowOff>
    </xdr:from>
    <xdr:ext cx="1339010" cy="1209675"/>
    <xdr:pic>
      <xdr:nvPicPr>
        <xdr:cNvPr id="2" name="Imagen 1">
          <a:extLst>
            <a:ext uri="{FF2B5EF4-FFF2-40B4-BE49-F238E27FC236}">
              <a16:creationId xmlns:a16="http://schemas.microsoft.com/office/drawing/2014/main" id="{A5445BB9-DB29-4C68-86FE-4F74FA157B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8927" y="0"/>
          <a:ext cx="1339010" cy="120967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5</xdr:col>
      <xdr:colOff>180975</xdr:colOff>
      <xdr:row>3</xdr:row>
      <xdr:rowOff>4760</xdr:rowOff>
    </xdr:from>
    <xdr:to>
      <xdr:col>11</xdr:col>
      <xdr:colOff>180975</xdr:colOff>
      <xdr:row>9</xdr:row>
      <xdr:rowOff>533399</xdr:rowOff>
    </xdr:to>
    <xdr:graphicFrame macro="">
      <xdr:nvGraphicFramePr>
        <xdr:cNvPr id="2" name="Gráfico 1">
          <a:extLst>
            <a:ext uri="{FF2B5EF4-FFF2-40B4-BE49-F238E27FC236}">
              <a16:creationId xmlns:a16="http://schemas.microsoft.com/office/drawing/2014/main" id="{D796B6AC-7E30-E900-07F1-AEE56553F2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419099</xdr:colOff>
      <xdr:row>9</xdr:row>
      <xdr:rowOff>390524</xdr:rowOff>
    </xdr:from>
    <xdr:to>
      <xdr:col>13</xdr:col>
      <xdr:colOff>457199</xdr:colOff>
      <xdr:row>20</xdr:row>
      <xdr:rowOff>19050</xdr:rowOff>
    </xdr:to>
    <xdr:graphicFrame macro="">
      <xdr:nvGraphicFramePr>
        <xdr:cNvPr id="3" name="Gráfico 2">
          <a:extLst>
            <a:ext uri="{FF2B5EF4-FFF2-40B4-BE49-F238E27FC236}">
              <a16:creationId xmlns:a16="http://schemas.microsoft.com/office/drawing/2014/main" id="{D23D164A-2E49-46BE-7019-2872C65D784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lcart-my.sharepoint.com/personal/calidad_cartagena_gov_co/Documents/35.%20Proyectos%20de%20Inversi&#243;n%20Secretar&#237;a%20General/Proyectos%20SecGeneral%202024.xlsx" TargetMode="External"/><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zoomScale="53" zoomScaleNormal="80" workbookViewId="0">
      <selection activeCell="J48" sqref="J48"/>
    </sheetView>
  </sheetViews>
  <sheetFormatPr baseColWidth="10" defaultColWidth="10.7109375" defaultRowHeight="15"/>
  <cols>
    <col min="1" max="1" width="34.140625" style="15" customWidth="1"/>
    <col min="2" max="2" width="10.7109375" style="7"/>
    <col min="3" max="3" width="28.140625" style="7" customWidth="1"/>
    <col min="4" max="4" width="21.140625" style="7" customWidth="1"/>
    <col min="5" max="5" width="19.140625" style="7" customWidth="1"/>
    <col min="6" max="6" width="27.140625" style="7" customWidth="1"/>
    <col min="7" max="7" width="17.140625" style="7" customWidth="1"/>
    <col min="8" max="8" width="27.140625" style="7" customWidth="1"/>
    <col min="9" max="9" width="15.140625" style="7" customWidth="1"/>
    <col min="10" max="10" width="17.7109375" style="7" customWidth="1"/>
    <col min="11" max="11" width="19.140625" style="7" customWidth="1"/>
    <col min="12" max="12" width="25.140625" style="7" customWidth="1"/>
    <col min="13" max="13" width="20.7109375" style="7" customWidth="1"/>
    <col min="14" max="15" width="10.7109375" style="7"/>
    <col min="16" max="16" width="16.7109375" style="7" customWidth="1"/>
    <col min="17" max="17" width="20.140625" style="7" customWidth="1"/>
    <col min="18" max="18" width="18.7109375" style="7" customWidth="1"/>
    <col min="19" max="19" width="22.7109375" style="7" customWidth="1"/>
    <col min="20" max="20" width="22.140625" style="7" customWidth="1"/>
    <col min="21" max="21" width="25.140625" style="7" customWidth="1"/>
    <col min="22" max="22" width="21.140625" style="7" customWidth="1"/>
    <col min="23" max="23" width="19.140625" style="7" customWidth="1"/>
    <col min="24" max="24" width="17.140625" style="7" customWidth="1"/>
    <col min="25" max="26" width="16.140625" style="7" customWidth="1"/>
    <col min="27" max="27" width="28.7109375" style="7" customWidth="1"/>
    <col min="28" max="28" width="19.140625" style="7" customWidth="1"/>
    <col min="29" max="29" width="21.140625" style="7" customWidth="1"/>
    <col min="30" max="30" width="21.7109375" style="7" customWidth="1"/>
    <col min="31" max="31" width="25.140625" style="7" customWidth="1"/>
    <col min="32" max="32" width="22.140625" style="7" customWidth="1"/>
    <col min="33" max="33" width="29.7109375" style="7" customWidth="1"/>
    <col min="34" max="34" width="18.7109375" style="7" customWidth="1"/>
    <col min="35" max="35" width="18.140625" style="7" customWidth="1"/>
    <col min="36" max="36" width="22.140625" style="7" customWidth="1"/>
    <col min="37" max="16384" width="10.7109375" style="7"/>
  </cols>
  <sheetData>
    <row r="1" spans="1:50" ht="55.15" customHeight="1">
      <c r="A1" s="439" t="s">
        <v>155</v>
      </c>
      <c r="B1" s="439"/>
      <c r="C1" s="439"/>
      <c r="D1" s="439"/>
      <c r="E1" s="439"/>
      <c r="F1" s="439"/>
      <c r="G1" s="439"/>
      <c r="H1" s="439"/>
    </row>
    <row r="2" spans="1:50" ht="33" customHeight="1">
      <c r="A2" s="422" t="s">
        <v>173</v>
      </c>
      <c r="B2" s="422"/>
      <c r="C2" s="422"/>
      <c r="D2" s="422"/>
      <c r="E2" s="422"/>
      <c r="F2" s="422"/>
      <c r="G2" s="422"/>
      <c r="H2" s="422"/>
      <c r="I2" s="8"/>
      <c r="J2" s="8"/>
      <c r="K2" s="8"/>
      <c r="L2" s="8"/>
      <c r="M2" s="8"/>
      <c r="N2" s="8"/>
      <c r="O2" s="8"/>
      <c r="P2" s="8"/>
      <c r="Q2" s="8"/>
      <c r="R2" s="8"/>
      <c r="S2" s="8"/>
      <c r="T2" s="8"/>
      <c r="U2" s="8"/>
      <c r="V2" s="8"/>
      <c r="W2" s="8"/>
      <c r="X2" s="8"/>
      <c r="Y2" s="8"/>
      <c r="Z2" s="8"/>
      <c r="AA2" s="9"/>
      <c r="AB2" s="9"/>
      <c r="AC2" s="9"/>
      <c r="AD2" s="9"/>
      <c r="AE2" s="9"/>
      <c r="AF2" s="9"/>
      <c r="AG2" s="10"/>
      <c r="AH2" s="10"/>
      <c r="AI2" s="10"/>
      <c r="AJ2" s="10"/>
      <c r="AK2" s="10"/>
      <c r="AL2" s="10"/>
      <c r="AM2" s="10"/>
      <c r="AN2" s="10"/>
      <c r="AO2" s="10"/>
      <c r="AP2" s="10"/>
      <c r="AQ2" s="8"/>
      <c r="AR2" s="8"/>
      <c r="AS2" s="8"/>
      <c r="AT2" s="8"/>
      <c r="AU2" s="8"/>
      <c r="AV2" s="8"/>
      <c r="AW2" s="8"/>
      <c r="AX2" s="8"/>
    </row>
    <row r="3" spans="1:50" ht="48" customHeight="1">
      <c r="A3" s="11" t="s">
        <v>91</v>
      </c>
      <c r="B3" s="418" t="s">
        <v>103</v>
      </c>
      <c r="C3" s="418"/>
      <c r="D3" s="418"/>
      <c r="E3" s="418"/>
      <c r="F3" s="418"/>
      <c r="G3" s="418"/>
      <c r="H3" s="418"/>
    </row>
    <row r="4" spans="1:50" ht="48" customHeight="1">
      <c r="A4" s="11" t="s">
        <v>161</v>
      </c>
      <c r="B4" s="411" t="s">
        <v>179</v>
      </c>
      <c r="C4" s="412"/>
      <c r="D4" s="412"/>
      <c r="E4" s="412"/>
      <c r="F4" s="412"/>
      <c r="G4" s="412"/>
      <c r="H4" s="413"/>
    </row>
    <row r="5" spans="1:50" ht="31.9" customHeight="1">
      <c r="A5" s="11" t="s">
        <v>178</v>
      </c>
      <c r="B5" s="418" t="s">
        <v>104</v>
      </c>
      <c r="C5" s="418"/>
      <c r="D5" s="418"/>
      <c r="E5" s="418"/>
      <c r="F5" s="418"/>
      <c r="G5" s="418"/>
      <c r="H5" s="418"/>
    </row>
    <row r="6" spans="1:50" ht="40.9" customHeight="1">
      <c r="A6" s="11" t="s">
        <v>79</v>
      </c>
      <c r="B6" s="411" t="s">
        <v>105</v>
      </c>
      <c r="C6" s="412"/>
      <c r="D6" s="412"/>
      <c r="E6" s="412"/>
      <c r="F6" s="412"/>
      <c r="G6" s="412"/>
      <c r="H6" s="413"/>
    </row>
    <row r="7" spans="1:50" ht="40.9" customHeight="1">
      <c r="A7" s="11" t="s">
        <v>96</v>
      </c>
      <c r="B7" s="418" t="s">
        <v>106</v>
      </c>
      <c r="C7" s="418"/>
      <c r="D7" s="418"/>
      <c r="E7" s="418"/>
      <c r="F7" s="418"/>
      <c r="G7" s="418"/>
      <c r="H7" s="418"/>
    </row>
    <row r="8" spans="1:50" ht="49.15" customHeight="1">
      <c r="A8" s="11" t="s">
        <v>31</v>
      </c>
      <c r="B8" s="418" t="s">
        <v>187</v>
      </c>
      <c r="C8" s="418"/>
      <c r="D8" s="418"/>
      <c r="E8" s="418"/>
      <c r="F8" s="418"/>
      <c r="G8" s="418"/>
      <c r="H8" s="418"/>
    </row>
    <row r="9" spans="1:50" ht="49.15" customHeight="1">
      <c r="A9" s="11" t="s">
        <v>188</v>
      </c>
      <c r="B9" s="411" t="s">
        <v>189</v>
      </c>
      <c r="C9" s="412"/>
      <c r="D9" s="412"/>
      <c r="E9" s="412"/>
      <c r="F9" s="412"/>
      <c r="G9" s="412"/>
      <c r="H9" s="413"/>
    </row>
    <row r="10" spans="1:50" ht="30">
      <c r="A10" s="11" t="s">
        <v>32</v>
      </c>
      <c r="B10" s="418" t="s">
        <v>107</v>
      </c>
      <c r="C10" s="418"/>
      <c r="D10" s="418"/>
      <c r="E10" s="418"/>
      <c r="F10" s="418"/>
      <c r="G10" s="418"/>
      <c r="H10" s="418"/>
    </row>
    <row r="11" spans="1:50" ht="30">
      <c r="A11" s="11" t="s">
        <v>7</v>
      </c>
      <c r="B11" s="418" t="s">
        <v>108</v>
      </c>
      <c r="C11" s="418"/>
      <c r="D11" s="418"/>
      <c r="E11" s="418"/>
      <c r="F11" s="418"/>
      <c r="G11" s="418"/>
      <c r="H11" s="418"/>
    </row>
    <row r="12" spans="1:50" ht="34.15" customHeight="1">
      <c r="A12" s="11" t="s">
        <v>80</v>
      </c>
      <c r="B12" s="418" t="s">
        <v>109</v>
      </c>
      <c r="C12" s="418"/>
      <c r="D12" s="418"/>
      <c r="E12" s="418"/>
      <c r="F12" s="418"/>
      <c r="G12" s="418"/>
      <c r="H12" s="418"/>
    </row>
    <row r="13" spans="1:50" ht="30">
      <c r="A13" s="11" t="s">
        <v>28</v>
      </c>
      <c r="B13" s="418" t="s">
        <v>110</v>
      </c>
      <c r="C13" s="418"/>
      <c r="D13" s="418"/>
      <c r="E13" s="418"/>
      <c r="F13" s="418"/>
      <c r="G13" s="418"/>
      <c r="H13" s="418"/>
    </row>
    <row r="14" spans="1:50" ht="30">
      <c r="A14" s="11" t="s">
        <v>100</v>
      </c>
      <c r="B14" s="418" t="s">
        <v>111</v>
      </c>
      <c r="C14" s="418"/>
      <c r="D14" s="418"/>
      <c r="E14" s="418"/>
      <c r="F14" s="418"/>
      <c r="G14" s="418"/>
      <c r="H14" s="418"/>
    </row>
    <row r="15" spans="1:50" ht="44.25" customHeight="1">
      <c r="A15" s="11" t="s">
        <v>97</v>
      </c>
      <c r="B15" s="418" t="s">
        <v>112</v>
      </c>
      <c r="C15" s="418"/>
      <c r="D15" s="418"/>
      <c r="E15" s="418"/>
      <c r="F15" s="418"/>
      <c r="G15" s="418"/>
      <c r="H15" s="418"/>
    </row>
    <row r="16" spans="1:50" ht="60">
      <c r="A16" s="11" t="s">
        <v>8</v>
      </c>
      <c r="B16" s="418" t="s">
        <v>113</v>
      </c>
      <c r="C16" s="418"/>
      <c r="D16" s="418"/>
      <c r="E16" s="418"/>
      <c r="F16" s="418"/>
      <c r="G16" s="418"/>
      <c r="H16" s="418"/>
    </row>
    <row r="17" spans="1:8" ht="58.9" customHeight="1">
      <c r="A17" s="11" t="s">
        <v>29</v>
      </c>
      <c r="B17" s="418" t="s">
        <v>114</v>
      </c>
      <c r="C17" s="418"/>
      <c r="D17" s="418"/>
      <c r="E17" s="418"/>
      <c r="F17" s="418"/>
      <c r="G17" s="418"/>
      <c r="H17" s="418"/>
    </row>
    <row r="18" spans="1:8" ht="30">
      <c r="A18" s="11" t="s">
        <v>81</v>
      </c>
      <c r="B18" s="418" t="s">
        <v>115</v>
      </c>
      <c r="C18" s="418"/>
      <c r="D18" s="418"/>
      <c r="E18" s="418"/>
      <c r="F18" s="418"/>
      <c r="G18" s="418"/>
      <c r="H18" s="418"/>
    </row>
    <row r="19" spans="1:8" ht="30" customHeight="1">
      <c r="A19" s="436"/>
      <c r="B19" s="437"/>
      <c r="C19" s="437"/>
      <c r="D19" s="437"/>
      <c r="E19" s="437"/>
      <c r="F19" s="437"/>
      <c r="G19" s="437"/>
      <c r="H19" s="438"/>
    </row>
    <row r="20" spans="1:8" ht="37.5" customHeight="1">
      <c r="A20" s="422" t="s">
        <v>174</v>
      </c>
      <c r="B20" s="422"/>
      <c r="C20" s="422"/>
      <c r="D20" s="422"/>
      <c r="E20" s="422"/>
      <c r="F20" s="422"/>
      <c r="G20" s="422"/>
      <c r="H20" s="422"/>
    </row>
    <row r="21" spans="1:8" ht="117" customHeight="1">
      <c r="A21" s="419" t="s">
        <v>33</v>
      </c>
      <c r="B21" s="419"/>
      <c r="C21" s="419"/>
      <c r="D21" s="419"/>
      <c r="E21" s="419"/>
      <c r="F21" s="419"/>
      <c r="G21" s="419"/>
      <c r="H21" s="419"/>
    </row>
    <row r="22" spans="1:8" ht="117" customHeight="1">
      <c r="A22" s="11" t="s">
        <v>96</v>
      </c>
      <c r="B22" s="418" t="s">
        <v>106</v>
      </c>
      <c r="C22" s="418"/>
      <c r="D22" s="418"/>
      <c r="E22" s="418"/>
      <c r="F22" s="418"/>
      <c r="G22" s="418"/>
      <c r="H22" s="418"/>
    </row>
    <row r="23" spans="1:8" ht="166.9" customHeight="1">
      <c r="A23" s="11" t="s">
        <v>82</v>
      </c>
      <c r="B23" s="419" t="s">
        <v>116</v>
      </c>
      <c r="C23" s="419"/>
      <c r="D23" s="419"/>
      <c r="E23" s="419"/>
      <c r="F23" s="419"/>
      <c r="G23" s="419"/>
      <c r="H23" s="419"/>
    </row>
    <row r="24" spans="1:8" ht="69.75" customHeight="1">
      <c r="A24" s="11" t="s">
        <v>180</v>
      </c>
      <c r="B24" s="419" t="s">
        <v>117</v>
      </c>
      <c r="C24" s="419"/>
      <c r="D24" s="419"/>
      <c r="E24" s="419"/>
      <c r="F24" s="419"/>
      <c r="G24" s="419"/>
      <c r="H24" s="419"/>
    </row>
    <row r="25" spans="1:8" ht="60" customHeight="1">
      <c r="A25" s="11" t="s">
        <v>181</v>
      </c>
      <c r="B25" s="419" t="s">
        <v>119</v>
      </c>
      <c r="C25" s="419"/>
      <c r="D25" s="419"/>
      <c r="E25" s="419"/>
      <c r="F25" s="419"/>
      <c r="G25" s="419"/>
      <c r="H25" s="419"/>
    </row>
    <row r="26" spans="1:8" ht="24.75" customHeight="1">
      <c r="A26" s="12" t="s">
        <v>84</v>
      </c>
      <c r="B26" s="420" t="s">
        <v>118</v>
      </c>
      <c r="C26" s="420"/>
      <c r="D26" s="420"/>
      <c r="E26" s="420"/>
      <c r="F26" s="420"/>
      <c r="G26" s="420"/>
      <c r="H26" s="420"/>
    </row>
    <row r="27" spans="1:8" ht="26.25" customHeight="1">
      <c r="A27" s="12" t="s">
        <v>85</v>
      </c>
      <c r="B27" s="420" t="s">
        <v>98</v>
      </c>
      <c r="C27" s="420"/>
      <c r="D27" s="420"/>
      <c r="E27" s="420"/>
      <c r="F27" s="420"/>
      <c r="G27" s="420"/>
      <c r="H27" s="420"/>
    </row>
    <row r="28" spans="1:8" ht="53.25" customHeight="1">
      <c r="A28" s="11" t="s">
        <v>162</v>
      </c>
      <c r="B28" s="419" t="s">
        <v>167</v>
      </c>
      <c r="C28" s="419"/>
      <c r="D28" s="419"/>
      <c r="E28" s="419"/>
      <c r="F28" s="419"/>
      <c r="G28" s="419"/>
      <c r="H28" s="419"/>
    </row>
    <row r="29" spans="1:8" ht="45" customHeight="1">
      <c r="A29" s="11" t="s">
        <v>164</v>
      </c>
      <c r="B29" s="414" t="s">
        <v>168</v>
      </c>
      <c r="C29" s="415"/>
      <c r="D29" s="415"/>
      <c r="E29" s="415"/>
      <c r="F29" s="415"/>
      <c r="G29" s="415"/>
      <c r="H29" s="416"/>
    </row>
    <row r="30" spans="1:8" ht="45" customHeight="1">
      <c r="A30" s="11" t="s">
        <v>163</v>
      </c>
      <c r="B30" s="414" t="s">
        <v>169</v>
      </c>
      <c r="C30" s="415"/>
      <c r="D30" s="415"/>
      <c r="E30" s="415"/>
      <c r="F30" s="415"/>
      <c r="G30" s="415"/>
      <c r="H30" s="416"/>
    </row>
    <row r="31" spans="1:8" ht="45" customHeight="1">
      <c r="A31" s="11" t="s">
        <v>153</v>
      </c>
      <c r="B31" s="414" t="s">
        <v>170</v>
      </c>
      <c r="C31" s="415"/>
      <c r="D31" s="415"/>
      <c r="E31" s="415"/>
      <c r="F31" s="415"/>
      <c r="G31" s="415"/>
      <c r="H31" s="416"/>
    </row>
    <row r="32" spans="1:8" ht="33" customHeight="1">
      <c r="A32" s="12" t="s">
        <v>182</v>
      </c>
      <c r="B32" s="419" t="s">
        <v>120</v>
      </c>
      <c r="C32" s="419"/>
      <c r="D32" s="419"/>
      <c r="E32" s="419"/>
      <c r="F32" s="419"/>
      <c r="G32" s="419"/>
      <c r="H32" s="419"/>
    </row>
    <row r="33" spans="1:8" ht="39" customHeight="1">
      <c r="A33" s="11" t="s">
        <v>86</v>
      </c>
      <c r="B33" s="420" t="s">
        <v>171</v>
      </c>
      <c r="C33" s="420"/>
      <c r="D33" s="420"/>
      <c r="E33" s="420"/>
      <c r="F33" s="420"/>
      <c r="G33" s="420"/>
      <c r="H33" s="420"/>
    </row>
    <row r="34" spans="1:8" ht="39" customHeight="1">
      <c r="A34" s="422" t="s">
        <v>205</v>
      </c>
      <c r="B34" s="422"/>
      <c r="C34" s="422"/>
      <c r="D34" s="422"/>
      <c r="E34" s="422"/>
      <c r="F34" s="422"/>
      <c r="G34" s="422"/>
      <c r="H34" s="422"/>
    </row>
    <row r="35" spans="1:8" ht="79.5" customHeight="1">
      <c r="A35" s="411" t="s">
        <v>206</v>
      </c>
      <c r="B35" s="412"/>
      <c r="C35" s="412"/>
      <c r="D35" s="412"/>
      <c r="E35" s="412"/>
      <c r="F35" s="412"/>
      <c r="G35" s="412"/>
      <c r="H35" s="413"/>
    </row>
    <row r="36" spans="1:8" ht="33" customHeight="1">
      <c r="A36" s="11" t="s">
        <v>25</v>
      </c>
      <c r="B36" s="419" t="s">
        <v>143</v>
      </c>
      <c r="C36" s="419"/>
      <c r="D36" s="419"/>
      <c r="E36" s="419"/>
      <c r="F36" s="419"/>
      <c r="G36" s="419"/>
      <c r="H36" s="419"/>
    </row>
    <row r="37" spans="1:8" ht="33" customHeight="1">
      <c r="A37" s="11" t="s">
        <v>26</v>
      </c>
      <c r="B37" s="419" t="s">
        <v>144</v>
      </c>
      <c r="C37" s="419"/>
      <c r="D37" s="419"/>
      <c r="E37" s="419"/>
      <c r="F37" s="419"/>
      <c r="G37" s="419"/>
      <c r="H37" s="419"/>
    </row>
    <row r="38" spans="1:8" ht="33" customHeight="1">
      <c r="A38" s="16"/>
      <c r="B38" s="17"/>
      <c r="C38" s="17"/>
      <c r="D38" s="17"/>
      <c r="E38" s="17"/>
      <c r="F38" s="17"/>
      <c r="G38" s="17"/>
      <c r="H38" s="18"/>
    </row>
    <row r="39" spans="1:8" ht="34.5" customHeight="1">
      <c r="A39" s="422" t="s">
        <v>175</v>
      </c>
      <c r="B39" s="422"/>
      <c r="C39" s="422"/>
      <c r="D39" s="422"/>
      <c r="E39" s="422"/>
      <c r="F39" s="422"/>
      <c r="G39" s="422"/>
      <c r="H39" s="422"/>
    </row>
    <row r="40" spans="1:8" ht="34.5" customHeight="1">
      <c r="A40" s="11" t="s">
        <v>9</v>
      </c>
      <c r="B40" s="419" t="s">
        <v>121</v>
      </c>
      <c r="C40" s="419"/>
      <c r="D40" s="419"/>
      <c r="E40" s="419"/>
      <c r="F40" s="419"/>
      <c r="G40" s="419"/>
      <c r="H40" s="419"/>
    </row>
    <row r="41" spans="1:8" ht="29.25" customHeight="1">
      <c r="A41" s="11" t="s">
        <v>10</v>
      </c>
      <c r="B41" s="419" t="s">
        <v>122</v>
      </c>
      <c r="C41" s="419"/>
      <c r="D41" s="419"/>
      <c r="E41" s="419"/>
      <c r="F41" s="419"/>
      <c r="G41" s="419"/>
      <c r="H41" s="419"/>
    </row>
    <row r="42" spans="1:8" ht="42" customHeight="1">
      <c r="A42" s="11" t="s">
        <v>145</v>
      </c>
      <c r="B42" s="419" t="s">
        <v>191</v>
      </c>
      <c r="C42" s="419"/>
      <c r="D42" s="419"/>
      <c r="E42" s="419"/>
      <c r="F42" s="419"/>
      <c r="G42" s="419"/>
      <c r="H42" s="419"/>
    </row>
    <row r="43" spans="1:8" ht="42" customHeight="1">
      <c r="A43" s="11" t="s">
        <v>193</v>
      </c>
      <c r="B43" s="414" t="s">
        <v>194</v>
      </c>
      <c r="C43" s="415"/>
      <c r="D43" s="415"/>
      <c r="E43" s="415"/>
      <c r="F43" s="415"/>
      <c r="G43" s="415"/>
      <c r="H43" s="416"/>
    </row>
    <row r="44" spans="1:8" ht="42" customHeight="1">
      <c r="A44" s="11" t="s">
        <v>146</v>
      </c>
      <c r="B44" s="414" t="s">
        <v>195</v>
      </c>
      <c r="C44" s="415"/>
      <c r="D44" s="415"/>
      <c r="E44" s="415"/>
      <c r="F44" s="415"/>
      <c r="G44" s="415"/>
      <c r="H44" s="416"/>
    </row>
    <row r="45" spans="1:8" ht="42" customHeight="1">
      <c r="A45" s="11" t="s">
        <v>196</v>
      </c>
      <c r="B45" s="414" t="s">
        <v>198</v>
      </c>
      <c r="C45" s="415"/>
      <c r="D45" s="415"/>
      <c r="E45" s="415"/>
      <c r="F45" s="415"/>
      <c r="G45" s="415"/>
      <c r="H45" s="416"/>
    </row>
    <row r="46" spans="1:8" ht="85.9" customHeight="1">
      <c r="A46" s="13" t="s">
        <v>200</v>
      </c>
      <c r="B46" s="425" t="s">
        <v>123</v>
      </c>
      <c r="C46" s="425"/>
      <c r="D46" s="425"/>
      <c r="E46" s="425"/>
      <c r="F46" s="425"/>
      <c r="G46" s="425"/>
      <c r="H46" s="425"/>
    </row>
    <row r="47" spans="1:8" ht="39.75" customHeight="1">
      <c r="A47" s="13" t="s">
        <v>204</v>
      </c>
      <c r="B47" s="433" t="s">
        <v>207</v>
      </c>
      <c r="C47" s="434"/>
      <c r="D47" s="434"/>
      <c r="E47" s="434"/>
      <c r="F47" s="434"/>
      <c r="G47" s="434"/>
      <c r="H47" s="435"/>
    </row>
    <row r="48" spans="1:8" ht="31.9" customHeight="1">
      <c r="A48" s="13" t="s">
        <v>11</v>
      </c>
      <c r="B48" s="425" t="s">
        <v>199</v>
      </c>
      <c r="C48" s="425"/>
      <c r="D48" s="425"/>
      <c r="E48" s="425"/>
      <c r="F48" s="425"/>
      <c r="G48" s="425"/>
      <c r="H48" s="425"/>
    </row>
    <row r="49" spans="1:8" ht="45">
      <c r="A49" s="13" t="s">
        <v>201</v>
      </c>
      <c r="B49" s="425" t="s">
        <v>124</v>
      </c>
      <c r="C49" s="425"/>
      <c r="D49" s="425"/>
      <c r="E49" s="425"/>
      <c r="F49" s="425"/>
      <c r="G49" s="425"/>
      <c r="H49" s="425"/>
    </row>
    <row r="50" spans="1:8" ht="43.5" customHeight="1">
      <c r="A50" s="13" t="s">
        <v>13</v>
      </c>
      <c r="B50" s="425" t="s">
        <v>125</v>
      </c>
      <c r="C50" s="425"/>
      <c r="D50" s="425"/>
      <c r="E50" s="425"/>
      <c r="F50" s="425"/>
      <c r="G50" s="425"/>
      <c r="H50" s="425"/>
    </row>
    <row r="51" spans="1:8" ht="40.9" customHeight="1">
      <c r="A51" s="13" t="s">
        <v>14</v>
      </c>
      <c r="B51" s="425" t="s">
        <v>126</v>
      </c>
      <c r="C51" s="425"/>
      <c r="D51" s="425"/>
      <c r="E51" s="425"/>
      <c r="F51" s="425"/>
      <c r="G51" s="425"/>
      <c r="H51" s="425"/>
    </row>
    <row r="52" spans="1:8" ht="75.75" customHeight="1">
      <c r="A52" s="14" t="s">
        <v>15</v>
      </c>
      <c r="B52" s="421" t="s">
        <v>127</v>
      </c>
      <c r="C52" s="421"/>
      <c r="D52" s="421"/>
      <c r="E52" s="421"/>
      <c r="F52" s="421"/>
      <c r="G52" s="421"/>
      <c r="H52" s="421"/>
    </row>
    <row r="53" spans="1:8" ht="41.25" customHeight="1">
      <c r="A53" s="14" t="s">
        <v>16</v>
      </c>
      <c r="B53" s="421" t="s">
        <v>128</v>
      </c>
      <c r="C53" s="421"/>
      <c r="D53" s="421"/>
      <c r="E53" s="421"/>
      <c r="F53" s="421"/>
      <c r="G53" s="421"/>
      <c r="H53" s="421"/>
    </row>
    <row r="54" spans="1:8" ht="47.65" customHeight="1">
      <c r="A54" s="14" t="s">
        <v>160</v>
      </c>
      <c r="B54" s="421" t="s">
        <v>129</v>
      </c>
      <c r="C54" s="421"/>
      <c r="D54" s="421"/>
      <c r="E54" s="421"/>
      <c r="F54" s="421"/>
      <c r="G54" s="421"/>
      <c r="H54" s="421"/>
    </row>
    <row r="55" spans="1:8" ht="57.4" customHeight="1">
      <c r="A55" s="14" t="s">
        <v>34</v>
      </c>
      <c r="B55" s="421" t="s">
        <v>130</v>
      </c>
      <c r="C55" s="421"/>
      <c r="D55" s="421"/>
      <c r="E55" s="421"/>
      <c r="F55" s="421"/>
      <c r="G55" s="421"/>
      <c r="H55" s="421"/>
    </row>
    <row r="56" spans="1:8" ht="31.9" customHeight="1">
      <c r="A56" s="14" t="s">
        <v>101</v>
      </c>
      <c r="B56" s="421" t="s">
        <v>131</v>
      </c>
      <c r="C56" s="421"/>
      <c r="D56" s="421"/>
      <c r="E56" s="421"/>
      <c r="F56" s="421"/>
      <c r="G56" s="421"/>
      <c r="H56" s="421"/>
    </row>
    <row r="57" spans="1:8" ht="70.5" customHeight="1">
      <c r="A57" s="14" t="s">
        <v>102</v>
      </c>
      <c r="B57" s="421" t="s">
        <v>132</v>
      </c>
      <c r="C57" s="421"/>
      <c r="D57" s="421"/>
      <c r="E57" s="421"/>
      <c r="F57" s="421"/>
      <c r="G57" s="421"/>
      <c r="H57" s="421"/>
    </row>
    <row r="58" spans="1:8" ht="33.75" customHeight="1">
      <c r="A58" s="426"/>
      <c r="B58" s="426"/>
      <c r="C58" s="426"/>
      <c r="D58" s="426"/>
      <c r="E58" s="426"/>
      <c r="F58" s="426"/>
      <c r="G58" s="426"/>
      <c r="H58" s="427"/>
    </row>
    <row r="59" spans="1:8" ht="32.25" customHeight="1">
      <c r="A59" s="417" t="s">
        <v>177</v>
      </c>
      <c r="B59" s="417"/>
      <c r="C59" s="417"/>
      <c r="D59" s="417"/>
      <c r="E59" s="417"/>
      <c r="F59" s="417"/>
      <c r="G59" s="417"/>
      <c r="H59" s="417"/>
    </row>
    <row r="60" spans="1:8" ht="34.5" customHeight="1">
      <c r="A60" s="11" t="s">
        <v>21</v>
      </c>
      <c r="B60" s="423" t="s">
        <v>138</v>
      </c>
      <c r="C60" s="423"/>
      <c r="D60" s="423"/>
      <c r="E60" s="423"/>
      <c r="F60" s="423"/>
      <c r="G60" s="423"/>
      <c r="H60" s="423"/>
    </row>
    <row r="61" spans="1:8" ht="60" customHeight="1">
      <c r="A61" s="11" t="s">
        <v>30</v>
      </c>
      <c r="B61" s="432" t="s">
        <v>139</v>
      </c>
      <c r="C61" s="432"/>
      <c r="D61" s="432"/>
      <c r="E61" s="432"/>
      <c r="F61" s="432"/>
      <c r="G61" s="432"/>
      <c r="H61" s="432"/>
    </row>
    <row r="62" spans="1:8" ht="41.25" customHeight="1">
      <c r="A62" s="11" t="s">
        <v>202</v>
      </c>
      <c r="B62" s="429" t="s">
        <v>203</v>
      </c>
      <c r="C62" s="430"/>
      <c r="D62" s="430"/>
      <c r="E62" s="430"/>
      <c r="F62" s="430"/>
      <c r="G62" s="430"/>
      <c r="H62" s="431"/>
    </row>
    <row r="63" spans="1:8" ht="42" customHeight="1">
      <c r="A63" s="11" t="s">
        <v>22</v>
      </c>
      <c r="B63" s="419" t="s">
        <v>140</v>
      </c>
      <c r="C63" s="419"/>
      <c r="D63" s="419"/>
      <c r="E63" s="419"/>
      <c r="F63" s="419"/>
      <c r="G63" s="419"/>
      <c r="H63" s="419"/>
    </row>
    <row r="64" spans="1:8" ht="31.9" customHeight="1">
      <c r="A64" s="11" t="s">
        <v>23</v>
      </c>
      <c r="B64" s="423" t="s">
        <v>141</v>
      </c>
      <c r="C64" s="423"/>
      <c r="D64" s="423"/>
      <c r="E64" s="423"/>
      <c r="F64" s="423"/>
      <c r="G64" s="423"/>
      <c r="H64" s="423"/>
    </row>
    <row r="65" spans="1:8" ht="46.15" customHeight="1">
      <c r="A65" s="11" t="s">
        <v>24</v>
      </c>
      <c r="B65" s="423" t="s">
        <v>142</v>
      </c>
      <c r="C65" s="423"/>
      <c r="D65" s="423"/>
      <c r="E65" s="423"/>
      <c r="F65" s="423"/>
      <c r="G65" s="423"/>
      <c r="H65" s="423"/>
    </row>
    <row r="66" spans="1:8" ht="30.75" customHeight="1">
      <c r="A66" s="428"/>
      <c r="B66" s="428"/>
      <c r="C66" s="428"/>
      <c r="D66" s="428"/>
      <c r="E66" s="428"/>
      <c r="F66" s="428"/>
      <c r="G66" s="428"/>
      <c r="H66" s="428"/>
    </row>
    <row r="67" spans="1:8" ht="34.5" customHeight="1">
      <c r="A67" s="417" t="s">
        <v>176</v>
      </c>
      <c r="B67" s="417"/>
      <c r="C67" s="417"/>
      <c r="D67" s="417"/>
      <c r="E67" s="417"/>
      <c r="F67" s="417"/>
      <c r="G67" s="417"/>
      <c r="H67" s="417"/>
    </row>
    <row r="68" spans="1:8" ht="39.75" customHeight="1">
      <c r="A68" s="14" t="s">
        <v>18</v>
      </c>
      <c r="B68" s="423" t="s">
        <v>133</v>
      </c>
      <c r="C68" s="423"/>
      <c r="D68" s="423"/>
      <c r="E68" s="423"/>
      <c r="F68" s="423"/>
      <c r="G68" s="423"/>
      <c r="H68" s="423"/>
    </row>
    <row r="69" spans="1:8" ht="39.75" customHeight="1">
      <c r="A69" s="14" t="s">
        <v>12</v>
      </c>
      <c r="B69" s="423" t="s">
        <v>134</v>
      </c>
      <c r="C69" s="423"/>
      <c r="D69" s="423"/>
      <c r="E69" s="423"/>
      <c r="F69" s="423"/>
      <c r="G69" s="423"/>
      <c r="H69" s="423"/>
    </row>
    <row r="70" spans="1:8" ht="42" customHeight="1">
      <c r="A70" s="14" t="s">
        <v>17</v>
      </c>
      <c r="B70" s="421" t="s">
        <v>135</v>
      </c>
      <c r="C70" s="421"/>
      <c r="D70" s="421"/>
      <c r="E70" s="421"/>
      <c r="F70" s="421"/>
      <c r="G70" s="421"/>
      <c r="H70" s="421"/>
    </row>
    <row r="71" spans="1:8" ht="33.75" customHeight="1">
      <c r="A71" s="14" t="s">
        <v>19</v>
      </c>
      <c r="B71" s="423" t="s">
        <v>136</v>
      </c>
      <c r="C71" s="423"/>
      <c r="D71" s="423"/>
      <c r="E71" s="423"/>
      <c r="F71" s="423"/>
      <c r="G71" s="423"/>
      <c r="H71" s="423"/>
    </row>
    <row r="72" spans="1:8" ht="33" customHeight="1">
      <c r="A72" s="14" t="s">
        <v>20</v>
      </c>
      <c r="B72" s="423" t="s">
        <v>137</v>
      </c>
      <c r="C72" s="423"/>
      <c r="D72" s="423"/>
      <c r="E72" s="423"/>
      <c r="F72" s="423"/>
      <c r="G72" s="423"/>
      <c r="H72" s="423"/>
    </row>
    <row r="73" spans="1:8" ht="33.75" customHeight="1">
      <c r="A73" s="424"/>
      <c r="B73" s="424"/>
      <c r="C73" s="424"/>
      <c r="D73" s="424"/>
      <c r="E73" s="424"/>
      <c r="F73" s="424"/>
      <c r="G73" s="424"/>
      <c r="H73" s="424"/>
    </row>
    <row r="74" spans="1:8" ht="55.15" customHeight="1"/>
    <row r="76" spans="1:8" ht="134.65" customHeight="1"/>
    <row r="77" spans="1:8" ht="64.5" customHeight="1"/>
    <row r="78" spans="1:8" ht="49.9" customHeight="1"/>
    <row r="87" ht="40.9" customHeight="1"/>
  </sheetData>
  <mergeCells count="72">
    <mergeCell ref="B8:H8"/>
    <mergeCell ref="A1:H1"/>
    <mergeCell ref="B5:H5"/>
    <mergeCell ref="B6:H6"/>
    <mergeCell ref="B7:H7"/>
    <mergeCell ref="A2:H2"/>
    <mergeCell ref="B3:H3"/>
    <mergeCell ref="B4:H4"/>
    <mergeCell ref="B27:H27"/>
    <mergeCell ref="A19:H19"/>
    <mergeCell ref="B16:H16"/>
    <mergeCell ref="B17:H17"/>
    <mergeCell ref="A20:H20"/>
    <mergeCell ref="B23:H23"/>
    <mergeCell ref="B24:H24"/>
    <mergeCell ref="B22:H22"/>
    <mergeCell ref="B42:H42"/>
    <mergeCell ref="B46:H46"/>
    <mergeCell ref="B50:H50"/>
    <mergeCell ref="B51:H51"/>
    <mergeCell ref="B55:H55"/>
    <mergeCell ref="B47:H47"/>
    <mergeCell ref="B69:H69"/>
    <mergeCell ref="B68:H68"/>
    <mergeCell ref="B52:H52"/>
    <mergeCell ref="B53:H53"/>
    <mergeCell ref="B54:H54"/>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28:H28"/>
    <mergeCell ref="B32:H32"/>
    <mergeCell ref="A39:H39"/>
    <mergeCell ref="B40:H40"/>
    <mergeCell ref="B41:H41"/>
    <mergeCell ref="B29:H29"/>
    <mergeCell ref="B30:H30"/>
    <mergeCell ref="B31:H31"/>
    <mergeCell ref="B33:H33"/>
    <mergeCell ref="A34:H34"/>
    <mergeCell ref="B36:H36"/>
    <mergeCell ref="B37:H37"/>
    <mergeCell ref="A35:H35"/>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43"/>
  <sheetViews>
    <sheetView tabSelected="1" topLeftCell="F9" zoomScale="55" zoomScaleNormal="55" workbookViewId="0">
      <pane xSplit="6" ySplit="1" topLeftCell="U41" activePane="bottomRight" state="frozen"/>
      <selection activeCell="F9" sqref="F9"/>
      <selection pane="topRight" activeCell="L9" sqref="L9"/>
      <selection pane="bottomLeft" activeCell="F10" sqref="F10"/>
      <selection pane="bottomRight" activeCell="V45" sqref="V45"/>
    </sheetView>
  </sheetViews>
  <sheetFormatPr baseColWidth="10" defaultColWidth="11.140625" defaultRowHeight="18.75"/>
  <cols>
    <col min="1" max="1" width="26.140625" customWidth="1"/>
    <col min="2" max="2" width="22.7109375" style="226" customWidth="1"/>
    <col min="3" max="4" width="22.140625" customWidth="1"/>
    <col min="5" max="5" width="38.140625" customWidth="1"/>
    <col min="6" max="6" width="28" customWidth="1"/>
    <col min="7" max="7" width="23.7109375" hidden="1" customWidth="1"/>
    <col min="8" max="8" width="25.28515625" hidden="1" customWidth="1"/>
    <col min="9" max="9" width="27.7109375" hidden="1" customWidth="1"/>
    <col min="10" max="10" width="21" hidden="1" customWidth="1"/>
    <col min="11" max="11" width="35.140625" style="129" customWidth="1"/>
    <col min="12" max="12" width="21.7109375" style="129" customWidth="1"/>
    <col min="13" max="13" width="24.7109375" style="129" hidden="1" customWidth="1"/>
    <col min="14" max="14" width="26.28515625" style="129" hidden="1" customWidth="1"/>
    <col min="15" max="16" width="27.140625" style="280" customWidth="1"/>
    <col min="17" max="25" width="28.140625" style="281" customWidth="1"/>
    <col min="26" max="26" width="28.7109375" style="281" customWidth="1"/>
    <col min="27" max="27" width="32.140625" style="281" hidden="1" customWidth="1"/>
    <col min="28" max="28" width="29.7109375" style="281" hidden="1" customWidth="1"/>
    <col min="29" max="32" width="28.140625" style="282" customWidth="1"/>
    <col min="33" max="33" width="54.42578125" customWidth="1"/>
    <col min="34" max="34" width="27.140625" customWidth="1"/>
    <col min="35" max="35" width="0" hidden="1" customWidth="1"/>
  </cols>
  <sheetData>
    <row r="1" spans="1:35" ht="21" customHeight="1">
      <c r="A1" s="399"/>
      <c r="B1" s="400"/>
      <c r="C1" s="405" t="s">
        <v>0</v>
      </c>
      <c r="D1" s="406"/>
      <c r="E1" s="406"/>
      <c r="F1" s="406"/>
      <c r="G1" s="406"/>
      <c r="H1" s="406"/>
      <c r="I1" s="406"/>
      <c r="J1" s="406"/>
      <c r="K1" s="406"/>
      <c r="L1" s="406"/>
      <c r="M1" s="406"/>
      <c r="N1" s="406"/>
      <c r="O1" s="406"/>
      <c r="P1" s="406"/>
      <c r="Q1" s="406"/>
      <c r="R1" s="406"/>
      <c r="S1" s="406"/>
      <c r="T1" s="406"/>
      <c r="U1" s="406"/>
      <c r="V1" s="406"/>
      <c r="W1" s="406"/>
      <c r="X1" s="406"/>
      <c r="Y1" s="406"/>
      <c r="Z1" s="406"/>
      <c r="AA1" s="406"/>
      <c r="AB1" s="406"/>
      <c r="AC1" s="406"/>
      <c r="AD1" s="406"/>
      <c r="AE1" s="406"/>
      <c r="AF1" s="407"/>
      <c r="AG1" s="225" t="s">
        <v>209</v>
      </c>
      <c r="AH1" s="225"/>
    </row>
    <row r="2" spans="1:35" ht="21" customHeight="1">
      <c r="A2" s="401"/>
      <c r="B2" s="402"/>
      <c r="C2" s="405" t="s">
        <v>1</v>
      </c>
      <c r="D2" s="406"/>
      <c r="E2" s="406"/>
      <c r="F2" s="406"/>
      <c r="G2" s="406"/>
      <c r="H2" s="406"/>
      <c r="I2" s="406"/>
      <c r="J2" s="406"/>
      <c r="K2" s="406"/>
      <c r="L2" s="406"/>
      <c r="M2" s="406"/>
      <c r="N2" s="406"/>
      <c r="O2" s="406"/>
      <c r="P2" s="406"/>
      <c r="Q2" s="406"/>
      <c r="R2" s="406"/>
      <c r="S2" s="406"/>
      <c r="T2" s="406"/>
      <c r="U2" s="406"/>
      <c r="V2" s="406"/>
      <c r="W2" s="406"/>
      <c r="X2" s="406"/>
      <c r="Y2" s="406"/>
      <c r="Z2" s="406"/>
      <c r="AA2" s="406"/>
      <c r="AB2" s="406"/>
      <c r="AC2" s="406"/>
      <c r="AD2" s="406"/>
      <c r="AE2" s="406"/>
      <c r="AF2" s="407"/>
      <c r="AG2" s="225" t="s">
        <v>2</v>
      </c>
      <c r="AH2" s="225"/>
    </row>
    <row r="3" spans="1:35" ht="21" customHeight="1">
      <c r="A3" s="401"/>
      <c r="B3" s="402"/>
      <c r="C3" s="405" t="s">
        <v>3</v>
      </c>
      <c r="D3" s="406"/>
      <c r="E3" s="406"/>
      <c r="F3" s="406"/>
      <c r="G3" s="406"/>
      <c r="H3" s="406"/>
      <c r="I3" s="406"/>
      <c r="J3" s="406"/>
      <c r="K3" s="406"/>
      <c r="L3" s="406"/>
      <c r="M3" s="406"/>
      <c r="N3" s="406"/>
      <c r="O3" s="406"/>
      <c r="P3" s="406"/>
      <c r="Q3" s="406"/>
      <c r="R3" s="406"/>
      <c r="S3" s="406"/>
      <c r="T3" s="406"/>
      <c r="U3" s="406"/>
      <c r="V3" s="406"/>
      <c r="W3" s="406"/>
      <c r="X3" s="406"/>
      <c r="Y3" s="406"/>
      <c r="Z3" s="406"/>
      <c r="AA3" s="406"/>
      <c r="AB3" s="406"/>
      <c r="AC3" s="406"/>
      <c r="AD3" s="406"/>
      <c r="AE3" s="406"/>
      <c r="AF3" s="407"/>
      <c r="AG3" s="225" t="s">
        <v>208</v>
      </c>
      <c r="AH3" s="225"/>
    </row>
    <row r="4" spans="1:35" ht="21" customHeight="1">
      <c r="A4" s="403"/>
      <c r="B4" s="404"/>
      <c r="C4" s="405" t="s">
        <v>154</v>
      </c>
      <c r="D4" s="406"/>
      <c r="E4" s="406"/>
      <c r="F4" s="406"/>
      <c r="G4" s="406"/>
      <c r="H4" s="406"/>
      <c r="I4" s="406"/>
      <c r="J4" s="406"/>
      <c r="K4" s="406"/>
      <c r="L4" s="406"/>
      <c r="M4" s="406"/>
      <c r="N4" s="406"/>
      <c r="O4" s="406"/>
      <c r="P4" s="406"/>
      <c r="Q4" s="406"/>
      <c r="R4" s="406"/>
      <c r="S4" s="406"/>
      <c r="T4" s="406"/>
      <c r="U4" s="406"/>
      <c r="V4" s="406"/>
      <c r="W4" s="406"/>
      <c r="X4" s="406"/>
      <c r="Y4" s="406"/>
      <c r="Z4" s="406"/>
      <c r="AA4" s="406"/>
      <c r="AB4" s="406"/>
      <c r="AC4" s="406"/>
      <c r="AD4" s="406"/>
      <c r="AE4" s="406"/>
      <c r="AF4" s="407"/>
      <c r="AG4" s="225" t="s">
        <v>211</v>
      </c>
      <c r="AH4" s="225"/>
    </row>
    <row r="5" spans="1:35" ht="26.25" customHeight="1">
      <c r="A5" s="397" t="s">
        <v>165</v>
      </c>
      <c r="B5" s="398"/>
      <c r="C5" s="226"/>
      <c r="D5" s="227"/>
      <c r="E5" s="227"/>
      <c r="F5" s="227"/>
      <c r="G5" s="227"/>
      <c r="H5" s="227"/>
      <c r="I5" s="227"/>
      <c r="J5" s="227"/>
      <c r="K5" s="227"/>
      <c r="L5" s="227"/>
      <c r="M5" s="227"/>
      <c r="N5" s="227"/>
      <c r="O5" s="227"/>
      <c r="P5" s="227"/>
      <c r="Q5" s="227"/>
      <c r="R5" s="227"/>
      <c r="S5" s="227"/>
      <c r="T5" s="227"/>
      <c r="U5" s="227"/>
      <c r="V5" s="227"/>
      <c r="W5" s="227"/>
      <c r="X5" s="227"/>
      <c r="Y5" s="227"/>
      <c r="Z5" s="227"/>
      <c r="AA5" s="227"/>
      <c r="AB5" s="227"/>
      <c r="AC5" s="228"/>
      <c r="AD5" s="228"/>
      <c r="AE5" s="228"/>
      <c r="AF5" s="228"/>
      <c r="AG5" s="229"/>
    </row>
    <row r="6" spans="1:35" ht="39" customHeight="1">
      <c r="A6" s="394" t="s">
        <v>156</v>
      </c>
      <c r="B6" s="395"/>
      <c r="C6" s="395"/>
      <c r="D6" s="395"/>
      <c r="E6" s="395"/>
      <c r="F6" s="395"/>
      <c r="G6" s="395"/>
      <c r="H6" s="395"/>
      <c r="I6" s="395"/>
      <c r="J6" s="395"/>
      <c r="K6" s="395"/>
      <c r="L6" s="395"/>
      <c r="M6" s="395"/>
      <c r="N6" s="395"/>
      <c r="O6" s="395"/>
      <c r="P6" s="395"/>
      <c r="Q6" s="395"/>
      <c r="R6" s="395"/>
      <c r="S6" s="395"/>
      <c r="T6" s="395"/>
      <c r="U6" s="395"/>
      <c r="V6" s="395"/>
      <c r="W6" s="395"/>
      <c r="X6" s="395"/>
      <c r="Y6" s="395"/>
      <c r="Z6" s="395"/>
      <c r="AA6" s="395"/>
      <c r="AB6" s="395"/>
      <c r="AC6" s="395"/>
      <c r="AD6" s="395"/>
      <c r="AE6" s="395"/>
      <c r="AF6" s="395"/>
      <c r="AG6" s="396"/>
    </row>
    <row r="7" spans="1:35" ht="39" customHeight="1">
      <c r="A7" s="230"/>
      <c r="B7" s="231"/>
      <c r="C7" s="231"/>
      <c r="D7" s="231"/>
      <c r="E7" s="231"/>
      <c r="F7" s="231"/>
      <c r="G7" s="231"/>
      <c r="H7" s="231"/>
      <c r="I7" s="231"/>
      <c r="J7" s="231"/>
      <c r="K7" s="231"/>
      <c r="L7" s="231"/>
      <c r="M7" s="231"/>
      <c r="N7" s="231"/>
      <c r="O7" s="231"/>
      <c r="P7" s="231"/>
      <c r="Q7" s="231"/>
      <c r="R7" s="231"/>
      <c r="S7" s="231"/>
      <c r="T7" s="231"/>
      <c r="U7" s="231"/>
      <c r="V7" s="231"/>
      <c r="W7" s="231"/>
      <c r="X7" s="231"/>
      <c r="Y7" s="231"/>
      <c r="Z7" s="231"/>
      <c r="AA7" s="231"/>
      <c r="AB7" s="231"/>
      <c r="AC7" s="231"/>
      <c r="AD7" s="231"/>
      <c r="AE7" s="231"/>
      <c r="AF7" s="231"/>
      <c r="AG7" s="232"/>
    </row>
    <row r="8" spans="1:35" ht="15">
      <c r="A8" s="408" t="s">
        <v>595</v>
      </c>
      <c r="B8" s="408"/>
      <c r="C8" s="408"/>
      <c r="D8" s="408"/>
      <c r="E8" s="408"/>
      <c r="F8" s="408"/>
      <c r="G8" s="408"/>
      <c r="H8" s="408"/>
      <c r="I8" s="408"/>
      <c r="J8" s="408"/>
      <c r="K8" s="408"/>
      <c r="L8" s="408"/>
      <c r="M8" s="408"/>
      <c r="N8" s="408"/>
      <c r="O8" s="408"/>
      <c r="P8" s="408" t="s">
        <v>596</v>
      </c>
      <c r="Q8" s="408"/>
      <c r="R8" s="408"/>
      <c r="S8" s="408"/>
      <c r="T8" s="408" t="s">
        <v>597</v>
      </c>
      <c r="U8" s="408"/>
      <c r="V8" s="408"/>
      <c r="W8" s="408"/>
      <c r="X8" s="408"/>
      <c r="Y8" s="394" t="s">
        <v>598</v>
      </c>
      <c r="Z8" s="395"/>
      <c r="AA8" s="395"/>
      <c r="AB8" s="395"/>
      <c r="AC8" s="409" t="s">
        <v>599</v>
      </c>
      <c r="AD8" s="410"/>
      <c r="AE8" s="410"/>
      <c r="AF8" s="410"/>
    </row>
    <row r="9" spans="1:35" s="36" customFormat="1" ht="75.75" customHeight="1">
      <c r="A9" s="233" t="s">
        <v>91</v>
      </c>
      <c r="B9" s="233" t="s">
        <v>161</v>
      </c>
      <c r="C9" s="233" t="s">
        <v>152</v>
      </c>
      <c r="D9" s="233" t="s">
        <v>27</v>
      </c>
      <c r="E9" s="233" t="s">
        <v>99</v>
      </c>
      <c r="F9" s="233" t="s">
        <v>31</v>
      </c>
      <c r="G9" s="233" t="s">
        <v>188</v>
      </c>
      <c r="H9" s="233" t="s">
        <v>32</v>
      </c>
      <c r="I9" s="233" t="s">
        <v>7</v>
      </c>
      <c r="J9" s="82" t="s">
        <v>151</v>
      </c>
      <c r="K9" s="233" t="s">
        <v>95</v>
      </c>
      <c r="L9" s="233" t="s">
        <v>94</v>
      </c>
      <c r="M9" s="233" t="s">
        <v>172</v>
      </c>
      <c r="N9" s="233" t="s">
        <v>8</v>
      </c>
      <c r="O9" s="233" t="s">
        <v>29</v>
      </c>
      <c r="P9" s="233" t="s">
        <v>589</v>
      </c>
      <c r="Q9" s="233" t="s">
        <v>158</v>
      </c>
      <c r="R9" s="233" t="s">
        <v>159</v>
      </c>
      <c r="S9" s="233" t="s">
        <v>157</v>
      </c>
      <c r="T9" s="233" t="s">
        <v>590</v>
      </c>
      <c r="U9" s="233" t="s">
        <v>591</v>
      </c>
      <c r="V9" s="233" t="s">
        <v>592</v>
      </c>
      <c r="W9" s="233" t="s">
        <v>593</v>
      </c>
      <c r="X9" s="233" t="s">
        <v>594</v>
      </c>
      <c r="Y9" s="233" t="s">
        <v>648</v>
      </c>
      <c r="Z9" s="233" t="s">
        <v>649</v>
      </c>
      <c r="AA9" s="233" t="s">
        <v>650</v>
      </c>
      <c r="AB9" s="234" t="s">
        <v>651</v>
      </c>
      <c r="AC9" s="233" t="s">
        <v>576</v>
      </c>
      <c r="AD9" s="233" t="s">
        <v>577</v>
      </c>
      <c r="AE9" s="233" t="s">
        <v>578</v>
      </c>
      <c r="AF9" s="233" t="s">
        <v>577</v>
      </c>
      <c r="AG9" s="235"/>
      <c r="AH9" s="236"/>
    </row>
    <row r="10" spans="1:35" ht="69" customHeight="1">
      <c r="A10" s="385" t="s">
        <v>229</v>
      </c>
      <c r="B10" s="386" t="s">
        <v>230</v>
      </c>
      <c r="C10" s="122" t="s">
        <v>231</v>
      </c>
      <c r="D10" s="237" t="s">
        <v>232</v>
      </c>
      <c r="E10" s="238" t="s">
        <v>238</v>
      </c>
      <c r="F10" s="237" t="s">
        <v>239</v>
      </c>
      <c r="G10" s="239" t="s">
        <v>250</v>
      </c>
      <c r="H10" s="237" t="s">
        <v>251</v>
      </c>
      <c r="I10" s="122" t="s">
        <v>282</v>
      </c>
      <c r="J10" s="240" t="s">
        <v>283</v>
      </c>
      <c r="K10" s="237" t="s">
        <v>284</v>
      </c>
      <c r="L10" s="83">
        <v>0.05</v>
      </c>
      <c r="M10" s="122" t="s">
        <v>184</v>
      </c>
      <c r="N10" s="241" t="s">
        <v>318</v>
      </c>
      <c r="O10" s="237">
        <v>18</v>
      </c>
      <c r="P10" s="237"/>
      <c r="Q10" s="241">
        <v>18</v>
      </c>
      <c r="R10" s="122">
        <v>18</v>
      </c>
      <c r="S10" s="122">
        <v>18</v>
      </c>
      <c r="T10" s="242">
        <v>2</v>
      </c>
      <c r="U10" s="243">
        <v>28</v>
      </c>
      <c r="V10" s="243">
        <f xml:space="preserve"> Y10+Z10+AA10+AB10</f>
        <v>17</v>
      </c>
      <c r="W10" s="241"/>
      <c r="X10" s="243">
        <f>+T10+U10+V10+W10</f>
        <v>47</v>
      </c>
      <c r="Y10" s="241">
        <v>17</v>
      </c>
      <c r="Z10" s="241">
        <v>0</v>
      </c>
      <c r="AA10" s="112"/>
      <c r="AB10" s="112"/>
      <c r="AC10" s="84">
        <f t="shared" ref="AC10:AC15" si="0">+(V10/R10)*L10</f>
        <v>4.7222222222222221E-2</v>
      </c>
      <c r="AD10" s="84">
        <f>+(X10/O10)*L10</f>
        <v>0.13055555555555556</v>
      </c>
      <c r="AE10" s="85">
        <f>+V10/R10</f>
        <v>0.94444444444444442</v>
      </c>
      <c r="AF10" s="85">
        <f>+(T10/18)+((U10/(18*4)))</f>
        <v>0.5</v>
      </c>
      <c r="AG10" s="114"/>
    </row>
    <row r="11" spans="1:35" ht="90">
      <c r="A11" s="385"/>
      <c r="B11" s="387"/>
      <c r="C11" s="122" t="s">
        <v>231</v>
      </c>
      <c r="D11" s="237" t="s">
        <v>232</v>
      </c>
      <c r="E11" s="238" t="s">
        <v>238</v>
      </c>
      <c r="F11" s="237" t="s">
        <v>239</v>
      </c>
      <c r="G11" s="239" t="s">
        <v>250</v>
      </c>
      <c r="H11" s="237" t="s">
        <v>252</v>
      </c>
      <c r="I11" s="122" t="s">
        <v>282</v>
      </c>
      <c r="J11" s="237" t="s">
        <v>285</v>
      </c>
      <c r="K11" s="237" t="s">
        <v>286</v>
      </c>
      <c r="L11" s="83">
        <v>0.15</v>
      </c>
      <c r="M11" s="122" t="s">
        <v>184</v>
      </c>
      <c r="N11" s="241" t="s">
        <v>319</v>
      </c>
      <c r="O11" s="122">
        <v>34</v>
      </c>
      <c r="P11" s="122"/>
      <c r="Q11" s="242">
        <v>34</v>
      </c>
      <c r="R11" s="122">
        <v>19</v>
      </c>
      <c r="S11" s="122">
        <v>19</v>
      </c>
      <c r="T11" s="242">
        <v>34</v>
      </c>
      <c r="U11" s="243">
        <v>30</v>
      </c>
      <c r="V11" s="243">
        <f t="shared" ref="V11:V41" si="1" xml:space="preserve"> Y11+Z11+AA11+AB11</f>
        <v>5</v>
      </c>
      <c r="W11" s="242"/>
      <c r="X11" s="243">
        <f t="shared" ref="X11:X41" si="2">+T11+U11+V11+W11</f>
        <v>69</v>
      </c>
      <c r="Y11" s="242">
        <v>1</v>
      </c>
      <c r="Z11" s="242">
        <v>4</v>
      </c>
      <c r="AA11" s="115"/>
      <c r="AB11" s="115"/>
      <c r="AC11" s="84">
        <f t="shared" si="0"/>
        <v>3.9473684210526314E-2</v>
      </c>
      <c r="AD11" s="84">
        <f>+(X11/O11)*L11</f>
        <v>0.30441176470588233</v>
      </c>
      <c r="AE11" s="85">
        <f t="shared" ref="AE11:AE15" si="3">+V11/R11</f>
        <v>0.26315789473684209</v>
      </c>
      <c r="AF11" s="85">
        <f>+(T11)/(O11*4)+ ((U11)/(34*4))</f>
        <v>0.47058823529411764</v>
      </c>
      <c r="AG11" s="114"/>
      <c r="AI11" t="s">
        <v>183</v>
      </c>
    </row>
    <row r="12" spans="1:35" ht="76.900000000000006" customHeight="1">
      <c r="A12" s="385"/>
      <c r="B12" s="387"/>
      <c r="C12" s="122" t="s">
        <v>231</v>
      </c>
      <c r="D12" s="237" t="s">
        <v>232</v>
      </c>
      <c r="E12" s="238" t="s">
        <v>238</v>
      </c>
      <c r="F12" s="237" t="s">
        <v>239</v>
      </c>
      <c r="G12" s="239" t="s">
        <v>250</v>
      </c>
      <c r="H12" s="237" t="s">
        <v>253</v>
      </c>
      <c r="I12" s="122" t="s">
        <v>282</v>
      </c>
      <c r="J12" s="237" t="s">
        <v>287</v>
      </c>
      <c r="K12" s="237" t="s">
        <v>288</v>
      </c>
      <c r="L12" s="83">
        <v>0.2</v>
      </c>
      <c r="M12" s="122" t="s">
        <v>184</v>
      </c>
      <c r="N12" s="237" t="s">
        <v>320</v>
      </c>
      <c r="O12" s="244">
        <v>306059</v>
      </c>
      <c r="P12" s="244"/>
      <c r="Q12" s="245">
        <v>88693</v>
      </c>
      <c r="R12" s="245">
        <v>65498.5</v>
      </c>
      <c r="S12" s="245">
        <v>65498.5</v>
      </c>
      <c r="T12" s="245">
        <v>47985</v>
      </c>
      <c r="U12" s="243">
        <v>127077</v>
      </c>
      <c r="V12" s="243">
        <f t="shared" si="1"/>
        <v>94680</v>
      </c>
      <c r="W12" s="245"/>
      <c r="X12" s="243">
        <f t="shared" si="2"/>
        <v>269742</v>
      </c>
      <c r="Y12" s="242">
        <v>35351</v>
      </c>
      <c r="Z12" s="245">
        <v>59329</v>
      </c>
      <c r="AA12" s="111"/>
      <c r="AB12" s="111"/>
      <c r="AC12" s="84">
        <f t="shared" si="0"/>
        <v>0.28910585738604699</v>
      </c>
      <c r="AD12" s="84">
        <f>+(X12/O12)*L12</f>
        <v>0.17626797447550963</v>
      </c>
      <c r="AE12" s="85">
        <f t="shared" si="3"/>
        <v>1.445529286930235</v>
      </c>
      <c r="AF12" s="85">
        <f>+X12/O12</f>
        <v>0.88133987237754807</v>
      </c>
      <c r="AG12" s="246"/>
      <c r="AH12" s="247"/>
      <c r="AI12" t="s">
        <v>184</v>
      </c>
    </row>
    <row r="13" spans="1:35" ht="75.75" customHeight="1">
      <c r="A13" s="385"/>
      <c r="B13" s="387"/>
      <c r="C13" s="122" t="s">
        <v>231</v>
      </c>
      <c r="D13" s="237" t="s">
        <v>232</v>
      </c>
      <c r="E13" s="238" t="s">
        <v>238</v>
      </c>
      <c r="F13" s="237" t="s">
        <v>239</v>
      </c>
      <c r="G13" s="239" t="s">
        <v>250</v>
      </c>
      <c r="H13" s="237" t="s">
        <v>254</v>
      </c>
      <c r="I13" s="122" t="s">
        <v>282</v>
      </c>
      <c r="J13" s="237" t="s">
        <v>289</v>
      </c>
      <c r="K13" s="237" t="s">
        <v>290</v>
      </c>
      <c r="L13" s="83">
        <v>0.15</v>
      </c>
      <c r="M13" s="122" t="s">
        <v>184</v>
      </c>
      <c r="N13" s="237" t="s">
        <v>321</v>
      </c>
      <c r="O13" s="244">
        <v>1800</v>
      </c>
      <c r="P13" s="244"/>
      <c r="Q13" s="244">
        <v>1800</v>
      </c>
      <c r="R13" s="248">
        <v>840</v>
      </c>
      <c r="S13" s="248">
        <v>840</v>
      </c>
      <c r="T13" s="245">
        <v>15168</v>
      </c>
      <c r="U13" s="243">
        <v>1533</v>
      </c>
      <c r="V13" s="243">
        <f t="shared" si="1"/>
        <v>257</v>
      </c>
      <c r="W13" s="244"/>
      <c r="X13" s="243">
        <f t="shared" si="2"/>
        <v>16958</v>
      </c>
      <c r="Y13" s="242">
        <v>85</v>
      </c>
      <c r="Z13" s="241">
        <v>172</v>
      </c>
      <c r="AA13" s="112"/>
      <c r="AB13" s="112"/>
      <c r="AC13" s="84">
        <f t="shared" si="0"/>
        <v>4.5892857142857145E-2</v>
      </c>
      <c r="AD13" s="84">
        <v>0.15</v>
      </c>
      <c r="AE13" s="85">
        <f t="shared" si="3"/>
        <v>0.30595238095238098</v>
      </c>
      <c r="AF13" s="85">
        <v>0.13500000000000001</v>
      </c>
      <c r="AG13" s="249"/>
    </row>
    <row r="14" spans="1:35" ht="57.4" customHeight="1">
      <c r="A14" s="385"/>
      <c r="B14" s="387"/>
      <c r="C14" s="122" t="s">
        <v>231</v>
      </c>
      <c r="D14" s="237" t="s">
        <v>232</v>
      </c>
      <c r="E14" s="238" t="s">
        <v>238</v>
      </c>
      <c r="F14" s="237" t="s">
        <v>239</v>
      </c>
      <c r="G14" s="239" t="s">
        <v>250</v>
      </c>
      <c r="H14" s="237" t="s">
        <v>255</v>
      </c>
      <c r="I14" s="122" t="s">
        <v>282</v>
      </c>
      <c r="J14" s="237" t="s">
        <v>291</v>
      </c>
      <c r="K14" s="237" t="s">
        <v>292</v>
      </c>
      <c r="L14" s="83">
        <v>0.1</v>
      </c>
      <c r="M14" s="122" t="s">
        <v>183</v>
      </c>
      <c r="N14" s="237" t="s">
        <v>322</v>
      </c>
      <c r="O14" s="122">
        <v>1</v>
      </c>
      <c r="P14" s="122"/>
      <c r="Q14" s="241">
        <v>0.3</v>
      </c>
      <c r="R14" s="122">
        <v>0.25</v>
      </c>
      <c r="S14" s="122">
        <v>0.25</v>
      </c>
      <c r="T14" s="242">
        <v>0.2</v>
      </c>
      <c r="U14" s="283">
        <v>1</v>
      </c>
      <c r="V14" s="243">
        <f t="shared" si="1"/>
        <v>0.22793750000000002</v>
      </c>
      <c r="W14" s="241"/>
      <c r="X14" s="283">
        <f t="shared" si="2"/>
        <v>1.4279375000000001</v>
      </c>
      <c r="Y14" s="241">
        <v>0.13</v>
      </c>
      <c r="Z14" s="365">
        <v>9.7937499999999997E-2</v>
      </c>
      <c r="AA14" s="113"/>
      <c r="AB14" s="113"/>
      <c r="AC14" s="84">
        <f t="shared" si="0"/>
        <v>9.1175000000000006E-2</v>
      </c>
      <c r="AD14" s="84">
        <f>+(X14/O14)*L14</f>
        <v>0.14279375000000002</v>
      </c>
      <c r="AE14" s="85">
        <f>+V14/R14</f>
        <v>0.91175000000000006</v>
      </c>
      <c r="AF14" s="85">
        <v>1</v>
      </c>
      <c r="AG14" s="114"/>
    </row>
    <row r="15" spans="1:35" ht="60">
      <c r="A15" s="385"/>
      <c r="B15" s="387"/>
      <c r="C15" s="122" t="s">
        <v>231</v>
      </c>
      <c r="D15" s="237" t="s">
        <v>232</v>
      </c>
      <c r="E15" s="238" t="s">
        <v>238</v>
      </c>
      <c r="F15" s="237" t="s">
        <v>239</v>
      </c>
      <c r="G15" s="239" t="s">
        <v>250</v>
      </c>
      <c r="H15" s="237" t="s">
        <v>256</v>
      </c>
      <c r="I15" s="122" t="s">
        <v>282</v>
      </c>
      <c r="J15" s="237">
        <v>0</v>
      </c>
      <c r="K15" s="237" t="s">
        <v>293</v>
      </c>
      <c r="L15" s="83">
        <v>0.1</v>
      </c>
      <c r="M15" s="122" t="s">
        <v>183</v>
      </c>
      <c r="N15" s="237" t="s">
        <v>322</v>
      </c>
      <c r="O15" s="122">
        <v>1</v>
      </c>
      <c r="P15" s="122"/>
      <c r="Q15" s="241">
        <v>0.3</v>
      </c>
      <c r="R15" s="122">
        <v>0.25</v>
      </c>
      <c r="S15" s="122">
        <v>0.25</v>
      </c>
      <c r="T15" s="242">
        <v>0.2</v>
      </c>
      <c r="U15" s="243">
        <v>1</v>
      </c>
      <c r="V15" s="243">
        <f t="shared" si="1"/>
        <v>0.22793750000000002</v>
      </c>
      <c r="W15" s="241"/>
      <c r="X15" s="283">
        <f t="shared" si="2"/>
        <v>1.4279375000000001</v>
      </c>
      <c r="Y15" s="241">
        <v>0.13</v>
      </c>
      <c r="Z15" s="365">
        <v>9.7937499999999997E-2</v>
      </c>
      <c r="AA15" s="113"/>
      <c r="AB15" s="113"/>
      <c r="AC15" s="84">
        <f t="shared" si="0"/>
        <v>9.1175000000000006E-2</v>
      </c>
      <c r="AD15" s="84">
        <f>+(X15/O15)*L15</f>
        <v>0.14279375000000002</v>
      </c>
      <c r="AE15" s="85">
        <f t="shared" si="3"/>
        <v>0.91175000000000006</v>
      </c>
      <c r="AF15" s="85">
        <v>1</v>
      </c>
      <c r="AG15" s="114"/>
    </row>
    <row r="16" spans="1:35" ht="60">
      <c r="A16" s="385"/>
      <c r="B16" s="387"/>
      <c r="C16" s="122" t="s">
        <v>231</v>
      </c>
      <c r="D16" s="237" t="s">
        <v>232</v>
      </c>
      <c r="E16" s="238" t="s">
        <v>238</v>
      </c>
      <c r="F16" s="237" t="s">
        <v>239</v>
      </c>
      <c r="G16" s="239" t="s">
        <v>250</v>
      </c>
      <c r="H16" s="237" t="s">
        <v>256</v>
      </c>
      <c r="I16" s="122" t="s">
        <v>282</v>
      </c>
      <c r="J16" s="237">
        <v>0</v>
      </c>
      <c r="K16" s="237" t="s">
        <v>294</v>
      </c>
      <c r="L16" s="83">
        <v>0.05</v>
      </c>
      <c r="M16" s="122" t="s">
        <v>183</v>
      </c>
      <c r="N16" s="237" t="s">
        <v>322</v>
      </c>
      <c r="O16" s="122">
        <v>2</v>
      </c>
      <c r="P16" s="122"/>
      <c r="Q16" s="241">
        <v>1</v>
      </c>
      <c r="R16" s="122">
        <v>0</v>
      </c>
      <c r="S16" s="122">
        <v>0</v>
      </c>
      <c r="T16" s="242">
        <v>0</v>
      </c>
      <c r="U16" s="243">
        <v>0.625</v>
      </c>
      <c r="V16" s="243">
        <f t="shared" si="1"/>
        <v>0</v>
      </c>
      <c r="W16" s="241"/>
      <c r="X16" s="243">
        <f t="shared" si="2"/>
        <v>0.625</v>
      </c>
      <c r="Y16" s="241">
        <v>0</v>
      </c>
      <c r="Z16" s="241">
        <v>0</v>
      </c>
      <c r="AA16" s="113"/>
      <c r="AB16" s="250"/>
      <c r="AC16" s="84"/>
      <c r="AD16" s="84">
        <f>+(X16/O16)*L16</f>
        <v>1.5625E-2</v>
      </c>
      <c r="AE16" s="85"/>
      <c r="AF16" s="85">
        <f>+X16/O16</f>
        <v>0.3125</v>
      </c>
      <c r="AG16" s="114"/>
    </row>
    <row r="17" spans="1:57" ht="409.5">
      <c r="A17" s="385"/>
      <c r="B17" s="388"/>
      <c r="C17" s="122" t="s">
        <v>231</v>
      </c>
      <c r="D17" s="237" t="s">
        <v>232</v>
      </c>
      <c r="E17" s="237" t="s">
        <v>238</v>
      </c>
      <c r="F17" s="237" t="s">
        <v>239</v>
      </c>
      <c r="G17" s="239" t="s">
        <v>250</v>
      </c>
      <c r="H17" s="237" t="s">
        <v>257</v>
      </c>
      <c r="I17" s="122" t="s">
        <v>282</v>
      </c>
      <c r="J17" s="237" t="s">
        <v>295</v>
      </c>
      <c r="K17" s="237" t="s">
        <v>296</v>
      </c>
      <c r="L17" s="83">
        <v>0.2</v>
      </c>
      <c r="M17" s="122" t="s">
        <v>184</v>
      </c>
      <c r="N17" s="237" t="s">
        <v>323</v>
      </c>
      <c r="O17" s="122">
        <v>34</v>
      </c>
      <c r="P17" s="122"/>
      <c r="Q17" s="241">
        <v>34</v>
      </c>
      <c r="R17" s="122">
        <v>19</v>
      </c>
      <c r="S17" s="122">
        <v>19</v>
      </c>
      <c r="T17" s="242">
        <v>34</v>
      </c>
      <c r="U17" s="243">
        <v>44</v>
      </c>
      <c r="V17" s="243">
        <f t="shared" si="1"/>
        <v>73.8</v>
      </c>
      <c r="W17" s="241"/>
      <c r="X17" s="243">
        <f t="shared" si="2"/>
        <v>151.80000000000001</v>
      </c>
      <c r="Y17" s="241">
        <v>8.8000000000000007</v>
      </c>
      <c r="Z17" s="255">
        <v>65</v>
      </c>
      <c r="AA17" s="113"/>
      <c r="AB17" s="113"/>
      <c r="AC17" s="84">
        <f>+(V17/R17)*L17</f>
        <v>0.77684210526315789</v>
      </c>
      <c r="AD17" s="84">
        <f>+(X17/O17)*L17</f>
        <v>0.89294117647058835</v>
      </c>
      <c r="AE17" s="85">
        <f>+V17/R17</f>
        <v>3.8842105263157891</v>
      </c>
      <c r="AF17" s="85">
        <f>+X17/136</f>
        <v>1.1161764705882353</v>
      </c>
      <c r="AG17" s="203" t="s">
        <v>734</v>
      </c>
    </row>
    <row r="18" spans="1:57" ht="48.75" customHeight="1">
      <c r="A18" s="237"/>
      <c r="B18" s="251"/>
      <c r="C18" s="122"/>
      <c r="D18" s="237"/>
      <c r="E18" s="252"/>
      <c r="F18" s="384" t="s">
        <v>579</v>
      </c>
      <c r="G18" s="384"/>
      <c r="H18" s="384"/>
      <c r="I18" s="384"/>
      <c r="J18" s="384"/>
      <c r="K18" s="384"/>
      <c r="L18" s="384"/>
      <c r="M18" s="384"/>
      <c r="N18" s="384"/>
      <c r="O18" s="384"/>
      <c r="P18" s="384"/>
      <c r="Q18" s="384"/>
      <c r="R18" s="392"/>
      <c r="S18" s="392"/>
      <c r="T18" s="392"/>
      <c r="U18" s="392"/>
      <c r="V18" s="392"/>
      <c r="W18" s="392"/>
      <c r="X18" s="392"/>
      <c r="Y18" s="392"/>
      <c r="Z18" s="392"/>
      <c r="AA18" s="392"/>
      <c r="AB18" s="392"/>
      <c r="AC18" s="287">
        <f>SUM(AC10:AC17)</f>
        <v>1.3808867262248106</v>
      </c>
      <c r="AD18" s="287">
        <f>AVERAGE(AD10:AD17)</f>
        <v>0.24442362140094198</v>
      </c>
      <c r="AE18" s="360">
        <f>AVERAGE(AE10:AE17)</f>
        <v>1.2381135047685274</v>
      </c>
      <c r="AF18" s="360">
        <f>AVERAGE(AF10:AF17)</f>
        <v>0.67695057228248767</v>
      </c>
      <c r="AG18" s="213"/>
    </row>
    <row r="19" spans="1:57" ht="75">
      <c r="A19" s="385" t="s">
        <v>233</v>
      </c>
      <c r="B19" s="389" t="s">
        <v>234</v>
      </c>
      <c r="C19" s="122" t="s">
        <v>231</v>
      </c>
      <c r="D19" s="237" t="s">
        <v>232</v>
      </c>
      <c r="E19" s="237" t="s">
        <v>240</v>
      </c>
      <c r="F19" s="253" t="s">
        <v>241</v>
      </c>
      <c r="G19" s="254" t="s">
        <v>258</v>
      </c>
      <c r="H19" s="253" t="s">
        <v>259</v>
      </c>
      <c r="I19" s="255" t="s">
        <v>282</v>
      </c>
      <c r="J19" s="253" t="s">
        <v>297</v>
      </c>
      <c r="K19" s="253" t="s">
        <v>298</v>
      </c>
      <c r="L19" s="124">
        <v>0.5</v>
      </c>
      <c r="M19" s="255" t="s">
        <v>184</v>
      </c>
      <c r="N19" s="253" t="s">
        <v>324</v>
      </c>
      <c r="O19" s="256">
        <v>1000</v>
      </c>
      <c r="P19" s="257"/>
      <c r="Q19" s="258">
        <v>250</v>
      </c>
      <c r="R19" s="122">
        <v>250</v>
      </c>
      <c r="S19" s="122">
        <v>250</v>
      </c>
      <c r="T19" s="242">
        <v>565</v>
      </c>
      <c r="U19" s="243">
        <v>572</v>
      </c>
      <c r="V19" s="243">
        <f t="shared" si="1"/>
        <v>280</v>
      </c>
      <c r="W19" s="117"/>
      <c r="X19" s="243">
        <f t="shared" si="2"/>
        <v>1417</v>
      </c>
      <c r="Y19" s="33">
        <v>246</v>
      </c>
      <c r="Z19" s="117">
        <v>34</v>
      </c>
      <c r="AA19" s="33"/>
      <c r="AB19" s="33"/>
      <c r="AC19" s="84">
        <f>+(V19/R19)*L19</f>
        <v>0.56000000000000005</v>
      </c>
      <c r="AD19" s="84">
        <v>0.5</v>
      </c>
      <c r="AE19" s="85">
        <f t="shared" ref="AE19:AE41" si="4">+V19/R19</f>
        <v>1.1200000000000001</v>
      </c>
      <c r="AF19" s="85">
        <v>1</v>
      </c>
      <c r="AG19" s="114"/>
      <c r="AH19" s="206"/>
      <c r="AI19" s="206"/>
      <c r="AJ19" s="206"/>
      <c r="AK19" s="206"/>
      <c r="AL19" s="206"/>
      <c r="AM19" s="206"/>
      <c r="AN19" s="206"/>
      <c r="AO19" s="206"/>
      <c r="AP19" s="206"/>
      <c r="AQ19" s="206"/>
      <c r="AR19" s="206"/>
      <c r="AS19" s="206"/>
      <c r="AT19" s="206"/>
      <c r="AU19" s="206"/>
      <c r="AV19" s="206"/>
      <c r="AW19" s="206"/>
      <c r="AX19" s="206"/>
      <c r="AY19" s="206"/>
      <c r="AZ19" s="206"/>
      <c r="BA19" s="206"/>
      <c r="BB19" s="206"/>
      <c r="BC19" s="206"/>
      <c r="BD19" s="206"/>
      <c r="BE19" s="206"/>
    </row>
    <row r="20" spans="1:57" ht="75">
      <c r="A20" s="385"/>
      <c r="B20" s="390"/>
      <c r="C20" s="122" t="s">
        <v>231</v>
      </c>
      <c r="D20" s="237" t="s">
        <v>232</v>
      </c>
      <c r="E20" s="237" t="s">
        <v>240</v>
      </c>
      <c r="F20" s="237" t="s">
        <v>241</v>
      </c>
      <c r="G20" s="239" t="s">
        <v>258</v>
      </c>
      <c r="H20" s="237" t="s">
        <v>260</v>
      </c>
      <c r="I20" s="122" t="s">
        <v>282</v>
      </c>
      <c r="J20" s="237">
        <v>0</v>
      </c>
      <c r="K20" s="237" t="s">
        <v>299</v>
      </c>
      <c r="L20" s="86">
        <v>0.25</v>
      </c>
      <c r="M20" s="122" t="s">
        <v>184</v>
      </c>
      <c r="N20" s="237" t="s">
        <v>324</v>
      </c>
      <c r="O20" s="122">
        <v>100</v>
      </c>
      <c r="P20" s="259"/>
      <c r="Q20" s="260">
        <v>25</v>
      </c>
      <c r="R20" s="122">
        <v>15</v>
      </c>
      <c r="S20" s="122">
        <v>25</v>
      </c>
      <c r="T20" s="242">
        <v>58</v>
      </c>
      <c r="U20" s="243">
        <v>37</v>
      </c>
      <c r="V20" s="243">
        <f t="shared" si="1"/>
        <v>1</v>
      </c>
      <c r="W20" s="117"/>
      <c r="X20" s="243">
        <f t="shared" si="2"/>
        <v>96</v>
      </c>
      <c r="Y20" s="33">
        <v>1</v>
      </c>
      <c r="Z20" s="117">
        <v>0</v>
      </c>
      <c r="AA20" s="33"/>
      <c r="AB20" s="33"/>
      <c r="AC20" s="84">
        <f t="shared" ref="AC20:AC41" si="5">+(V20/R20)*L20</f>
        <v>1.6666666666666666E-2</v>
      </c>
      <c r="AD20" s="84">
        <f t="shared" ref="AD20" si="6">+(X20/O20)*L20</f>
        <v>0.24</v>
      </c>
      <c r="AE20" s="85">
        <f t="shared" si="4"/>
        <v>6.6666666666666666E-2</v>
      </c>
      <c r="AF20" s="361">
        <f>72/100</f>
        <v>0.72</v>
      </c>
      <c r="AG20" s="114"/>
      <c r="AH20" s="206"/>
      <c r="AI20" s="206"/>
      <c r="AJ20" s="206"/>
      <c r="AK20" s="206"/>
      <c r="AL20" s="206"/>
      <c r="AM20" s="206"/>
      <c r="AN20" s="206"/>
      <c r="AO20" s="206"/>
      <c r="AP20" s="206"/>
      <c r="AQ20" s="206"/>
      <c r="AR20" s="206"/>
      <c r="AS20" s="206"/>
      <c r="AT20" s="206"/>
      <c r="AU20" s="206"/>
      <c r="AV20" s="206"/>
      <c r="AW20" s="206"/>
      <c r="AX20" s="206"/>
      <c r="AY20" s="206"/>
      <c r="AZ20" s="206"/>
      <c r="BA20" s="206"/>
      <c r="BB20" s="206"/>
      <c r="BC20" s="206"/>
      <c r="BD20" s="206"/>
      <c r="BE20" s="206"/>
    </row>
    <row r="21" spans="1:57" ht="75">
      <c r="A21" s="385"/>
      <c r="B21" s="390"/>
      <c r="C21" s="122" t="s">
        <v>231</v>
      </c>
      <c r="D21" s="237" t="s">
        <v>232</v>
      </c>
      <c r="E21" s="237" t="s">
        <v>240</v>
      </c>
      <c r="F21" s="237" t="s">
        <v>241</v>
      </c>
      <c r="G21" s="239" t="s">
        <v>258</v>
      </c>
      <c r="H21" s="237" t="s">
        <v>261</v>
      </c>
      <c r="I21" s="122" t="s">
        <v>282</v>
      </c>
      <c r="J21" s="237">
        <v>0</v>
      </c>
      <c r="K21" s="237" t="s">
        <v>300</v>
      </c>
      <c r="L21" s="86">
        <v>0.15</v>
      </c>
      <c r="M21" s="122" t="s">
        <v>184</v>
      </c>
      <c r="N21" s="237" t="s">
        <v>323</v>
      </c>
      <c r="O21" s="122">
        <v>6</v>
      </c>
      <c r="P21" s="261"/>
      <c r="Q21" s="261">
        <v>2</v>
      </c>
      <c r="R21" s="255">
        <v>1</v>
      </c>
      <c r="S21" s="255">
        <v>1</v>
      </c>
      <c r="T21" s="262">
        <v>2</v>
      </c>
      <c r="U21" s="243">
        <v>18</v>
      </c>
      <c r="V21" s="243">
        <f t="shared" si="1"/>
        <v>16</v>
      </c>
      <c r="W21" s="122"/>
      <c r="X21" s="243">
        <f t="shared" si="2"/>
        <v>36</v>
      </c>
      <c r="Y21" s="114">
        <v>6</v>
      </c>
      <c r="Z21" s="255">
        <v>10</v>
      </c>
      <c r="AA21" s="114"/>
      <c r="AB21" s="114"/>
      <c r="AC21" s="84">
        <v>0.15</v>
      </c>
      <c r="AD21" s="84">
        <f>+(Q21/U21)</f>
        <v>0.1111111111111111</v>
      </c>
      <c r="AE21" s="85">
        <v>1</v>
      </c>
      <c r="AF21" s="85">
        <v>1</v>
      </c>
      <c r="AG21" s="263"/>
    </row>
    <row r="22" spans="1:57" ht="105">
      <c r="A22" s="385"/>
      <c r="B22" s="391"/>
      <c r="C22" s="122" t="s">
        <v>231</v>
      </c>
      <c r="D22" s="237" t="s">
        <v>232</v>
      </c>
      <c r="E22" s="237" t="s">
        <v>240</v>
      </c>
      <c r="F22" s="238" t="s">
        <v>241</v>
      </c>
      <c r="G22" s="264" t="s">
        <v>258</v>
      </c>
      <c r="H22" s="238" t="s">
        <v>262</v>
      </c>
      <c r="I22" s="265" t="s">
        <v>282</v>
      </c>
      <c r="J22" s="238">
        <v>0</v>
      </c>
      <c r="K22" s="238" t="s">
        <v>301</v>
      </c>
      <c r="L22" s="123">
        <v>0.1</v>
      </c>
      <c r="M22" s="265" t="s">
        <v>184</v>
      </c>
      <c r="N22" s="266" t="s">
        <v>325</v>
      </c>
      <c r="O22" s="265">
        <v>150</v>
      </c>
      <c r="P22" s="259"/>
      <c r="Q22" s="267">
        <v>50</v>
      </c>
      <c r="R22" s="242">
        <v>25</v>
      </c>
      <c r="S22" s="268">
        <v>50</v>
      </c>
      <c r="T22" s="269">
        <v>0</v>
      </c>
      <c r="U22" s="243">
        <v>180</v>
      </c>
      <c r="V22" s="243">
        <f t="shared" si="1"/>
        <v>50</v>
      </c>
      <c r="W22" s="270"/>
      <c r="X22" s="243">
        <f t="shared" si="2"/>
        <v>230</v>
      </c>
      <c r="Y22" s="33">
        <v>0</v>
      </c>
      <c r="Z22" s="117">
        <v>50</v>
      </c>
      <c r="AA22" s="33"/>
      <c r="AB22" s="33"/>
      <c r="AC22" s="84">
        <f t="shared" si="5"/>
        <v>0.2</v>
      </c>
      <c r="AD22" s="85">
        <f>+(X22/O22)*L22</f>
        <v>0.15333333333333335</v>
      </c>
      <c r="AE22" s="85">
        <f t="shared" si="4"/>
        <v>2</v>
      </c>
      <c r="AF22" s="85">
        <v>1</v>
      </c>
      <c r="AG22" s="271"/>
    </row>
    <row r="23" spans="1:57" ht="57.75" customHeight="1">
      <c r="A23" s="385"/>
      <c r="B23" s="272"/>
      <c r="C23" s="122"/>
      <c r="D23" s="237"/>
      <c r="E23" s="252"/>
      <c r="F23" s="384" t="s">
        <v>580</v>
      </c>
      <c r="G23" s="384"/>
      <c r="H23" s="384"/>
      <c r="I23" s="384"/>
      <c r="J23" s="384"/>
      <c r="K23" s="384"/>
      <c r="L23" s="384"/>
      <c r="M23" s="384"/>
      <c r="N23" s="384"/>
      <c r="O23" s="384"/>
      <c r="P23" s="384"/>
      <c r="Q23" s="384"/>
      <c r="R23" s="384"/>
      <c r="S23" s="384"/>
      <c r="T23" s="384"/>
      <c r="U23" s="384"/>
      <c r="V23" s="384"/>
      <c r="W23" s="384"/>
      <c r="X23" s="384"/>
      <c r="Y23" s="384"/>
      <c r="Z23" s="384"/>
      <c r="AA23" s="384"/>
      <c r="AB23" s="384"/>
      <c r="AC23" s="286">
        <f>SUM(AC19:AC22)</f>
        <v>0.92666666666666675</v>
      </c>
      <c r="AD23" s="286">
        <f>SUM(AD19:AD22)</f>
        <v>1.0044444444444445</v>
      </c>
      <c r="AE23" s="362">
        <f>AVERAGE(AE19:AE22)</f>
        <v>1.0466666666666666</v>
      </c>
      <c r="AF23" s="362">
        <f>AVERAGE(AF19:AF22)</f>
        <v>0.92999999999999994</v>
      </c>
      <c r="AG23" s="114"/>
    </row>
    <row r="24" spans="1:57" ht="110.25" customHeight="1">
      <c r="A24" s="385"/>
      <c r="B24" s="389" t="s">
        <v>234</v>
      </c>
      <c r="C24" s="122" t="s">
        <v>231</v>
      </c>
      <c r="D24" s="237" t="s">
        <v>232</v>
      </c>
      <c r="E24" s="237" t="s">
        <v>240</v>
      </c>
      <c r="F24" s="253" t="s">
        <v>242</v>
      </c>
      <c r="G24" s="254" t="s">
        <v>263</v>
      </c>
      <c r="H24" s="253" t="s">
        <v>264</v>
      </c>
      <c r="I24" s="255" t="s">
        <v>282</v>
      </c>
      <c r="J24" s="253" t="s">
        <v>302</v>
      </c>
      <c r="K24" s="253" t="s">
        <v>303</v>
      </c>
      <c r="L24" s="87">
        <v>0.19019644256936799</v>
      </c>
      <c r="M24" s="255" t="s">
        <v>184</v>
      </c>
      <c r="N24" s="253" t="s">
        <v>326</v>
      </c>
      <c r="O24" s="256">
        <v>1800</v>
      </c>
      <c r="P24" s="273"/>
      <c r="Q24" s="274">
        <v>1800</v>
      </c>
      <c r="R24" s="248">
        <v>1800</v>
      </c>
      <c r="S24" s="248">
        <v>1800</v>
      </c>
      <c r="T24" s="275">
        <v>2952</v>
      </c>
      <c r="U24" s="243">
        <v>2756</v>
      </c>
      <c r="V24" s="243">
        <f t="shared" si="1"/>
        <v>25</v>
      </c>
      <c r="W24" s="274"/>
      <c r="X24" s="243">
        <f t="shared" si="2"/>
        <v>5733</v>
      </c>
      <c r="Y24" s="114">
        <v>0</v>
      </c>
      <c r="Z24" s="122">
        <v>25</v>
      </c>
      <c r="AA24" s="114"/>
      <c r="AB24" s="114"/>
      <c r="AC24" s="84">
        <f t="shared" si="5"/>
        <v>2.6416172579078888E-3</v>
      </c>
      <c r="AD24" s="85">
        <v>0.19</v>
      </c>
      <c r="AE24" s="85">
        <f t="shared" si="4"/>
        <v>1.3888888888888888E-2</v>
      </c>
      <c r="AF24" s="85">
        <f>+X24/7200</f>
        <v>0.79625000000000001</v>
      </c>
      <c r="AG24" s="249"/>
    </row>
    <row r="25" spans="1:57" ht="65.25" customHeight="1">
      <c r="A25" s="385"/>
      <c r="B25" s="391"/>
      <c r="C25" s="122" t="s">
        <v>231</v>
      </c>
      <c r="D25" s="237" t="s">
        <v>232</v>
      </c>
      <c r="E25" s="237" t="s">
        <v>240</v>
      </c>
      <c r="F25" s="237" t="s">
        <v>242</v>
      </c>
      <c r="G25" s="239" t="s">
        <v>263</v>
      </c>
      <c r="H25" s="237" t="s">
        <v>265</v>
      </c>
      <c r="I25" s="122" t="s">
        <v>282</v>
      </c>
      <c r="J25" s="237">
        <v>0</v>
      </c>
      <c r="K25" s="237" t="s">
        <v>304</v>
      </c>
      <c r="L25" s="88">
        <v>0.80980355743063204</v>
      </c>
      <c r="M25" s="122" t="s">
        <v>184</v>
      </c>
      <c r="N25" s="241" t="s">
        <v>327</v>
      </c>
      <c r="O25" s="122">
        <v>1</v>
      </c>
      <c r="P25" s="261"/>
      <c r="Q25" s="261">
        <v>0.25</v>
      </c>
      <c r="R25" s="122">
        <v>0.25</v>
      </c>
      <c r="S25" s="122">
        <v>0.2</v>
      </c>
      <c r="T25" s="276">
        <v>0.3</v>
      </c>
      <c r="U25" s="243">
        <v>0.2525</v>
      </c>
      <c r="V25" s="243">
        <f t="shared" si="1"/>
        <v>0.09</v>
      </c>
      <c r="W25" s="261"/>
      <c r="X25" s="243">
        <f t="shared" si="2"/>
        <v>0.64249999999999996</v>
      </c>
      <c r="Y25" s="114">
        <v>0.06</v>
      </c>
      <c r="Z25" s="122">
        <v>0.03</v>
      </c>
      <c r="AA25" s="114"/>
      <c r="AB25" s="114"/>
      <c r="AC25" s="84">
        <f t="shared" si="5"/>
        <v>0.29152928067502754</v>
      </c>
      <c r="AD25" s="85">
        <f>+(X25/O25)*L25</f>
        <v>0.52029878564918108</v>
      </c>
      <c r="AE25" s="85">
        <f t="shared" si="4"/>
        <v>0.36</v>
      </c>
      <c r="AF25" s="85">
        <f>+X25/O25</f>
        <v>0.64249999999999996</v>
      </c>
      <c r="AG25" s="114"/>
    </row>
    <row r="26" spans="1:57" ht="41.25" customHeight="1">
      <c r="A26" s="385"/>
      <c r="B26" s="272"/>
      <c r="C26" s="122"/>
      <c r="D26" s="237"/>
      <c r="E26" s="252"/>
      <c r="F26" s="384" t="s">
        <v>581</v>
      </c>
      <c r="G26" s="384"/>
      <c r="H26" s="384"/>
      <c r="I26" s="384"/>
      <c r="J26" s="384"/>
      <c r="K26" s="384"/>
      <c r="L26" s="384"/>
      <c r="M26" s="384"/>
      <c r="N26" s="384"/>
      <c r="O26" s="384"/>
      <c r="P26" s="384"/>
      <c r="Q26" s="384"/>
      <c r="R26" s="384"/>
      <c r="S26" s="384"/>
      <c r="T26" s="384"/>
      <c r="U26" s="384"/>
      <c r="V26" s="384"/>
      <c r="W26" s="384"/>
      <c r="X26" s="384"/>
      <c r="Y26" s="384"/>
      <c r="Z26" s="384"/>
      <c r="AA26" s="384"/>
      <c r="AB26" s="384"/>
      <c r="AC26" s="284">
        <f>SUM(AC24:AC25)</f>
        <v>0.29417089793293544</v>
      </c>
      <c r="AD26" s="284">
        <f>SUM(AD24:AD25)</f>
        <v>0.71029878564918114</v>
      </c>
      <c r="AE26" s="363">
        <f>AVERAGE(AE24:AE25)</f>
        <v>0.18694444444444444</v>
      </c>
      <c r="AF26" s="363">
        <f>AVERAGE(AF24:AF25)</f>
        <v>0.71937499999999999</v>
      </c>
      <c r="AG26" s="114"/>
    </row>
    <row r="27" spans="1:57" ht="105">
      <c r="A27" s="385"/>
      <c r="B27" s="389" t="s">
        <v>234</v>
      </c>
      <c r="C27" s="122" t="s">
        <v>231</v>
      </c>
      <c r="D27" s="237" t="s">
        <v>232</v>
      </c>
      <c r="E27" s="237" t="s">
        <v>243</v>
      </c>
      <c r="F27" s="237" t="s">
        <v>244</v>
      </c>
      <c r="G27" s="241" t="s">
        <v>266</v>
      </c>
      <c r="H27" s="237" t="s">
        <v>267</v>
      </c>
      <c r="I27" s="122" t="s">
        <v>282</v>
      </c>
      <c r="J27" s="237">
        <v>0</v>
      </c>
      <c r="K27" s="237" t="s">
        <v>305</v>
      </c>
      <c r="L27" s="83">
        <v>0.35</v>
      </c>
      <c r="M27" s="122" t="s">
        <v>184</v>
      </c>
      <c r="N27" s="237" t="s">
        <v>322</v>
      </c>
      <c r="O27" s="122">
        <v>1</v>
      </c>
      <c r="P27" s="261"/>
      <c r="Q27" s="261">
        <v>0.48</v>
      </c>
      <c r="R27" s="114">
        <v>5.5E-2</v>
      </c>
      <c r="S27" s="122">
        <v>0.23</v>
      </c>
      <c r="T27" s="276">
        <v>0.08</v>
      </c>
      <c r="U27" s="243">
        <v>0.81</v>
      </c>
      <c r="V27" s="243">
        <f t="shared" si="1"/>
        <v>5.7999999999999996E-2</v>
      </c>
      <c r="W27" s="261"/>
      <c r="X27" s="243">
        <f t="shared" si="2"/>
        <v>0.94799999999999995</v>
      </c>
      <c r="Y27" s="114">
        <v>3.6999999999999998E-2</v>
      </c>
      <c r="Z27" s="122">
        <v>2.1000000000000001E-2</v>
      </c>
      <c r="AA27" s="114"/>
      <c r="AB27" s="114"/>
      <c r="AC27" s="84">
        <f t="shared" si="5"/>
        <v>0.36909090909090903</v>
      </c>
      <c r="AD27" s="85">
        <f>+(X27/O27)*L27</f>
        <v>0.33179999999999998</v>
      </c>
      <c r="AE27" s="85">
        <f>+V27/R27</f>
        <v>1.0545454545454545</v>
      </c>
      <c r="AF27" s="85">
        <f>+X27/O27</f>
        <v>0.94799999999999995</v>
      </c>
      <c r="AG27" s="114"/>
    </row>
    <row r="28" spans="1:57" ht="75">
      <c r="A28" s="385"/>
      <c r="B28" s="390"/>
      <c r="C28" s="122" t="s">
        <v>231</v>
      </c>
      <c r="D28" s="237" t="s">
        <v>232</v>
      </c>
      <c r="E28" s="237" t="s">
        <v>243</v>
      </c>
      <c r="F28" s="237" t="s">
        <v>244</v>
      </c>
      <c r="G28" s="241" t="s">
        <v>266</v>
      </c>
      <c r="H28" s="237" t="s">
        <v>268</v>
      </c>
      <c r="I28" s="122" t="s">
        <v>282</v>
      </c>
      <c r="J28" s="237">
        <v>0</v>
      </c>
      <c r="K28" s="237" t="s">
        <v>306</v>
      </c>
      <c r="L28" s="83">
        <v>0.25</v>
      </c>
      <c r="M28" s="122" t="s">
        <v>184</v>
      </c>
      <c r="N28" s="241" t="s">
        <v>327</v>
      </c>
      <c r="O28" s="122">
        <v>1</v>
      </c>
      <c r="P28" s="261"/>
      <c r="Q28" s="261">
        <v>0.48</v>
      </c>
      <c r="R28" s="114">
        <v>0.245</v>
      </c>
      <c r="S28" s="122">
        <v>0.23</v>
      </c>
      <c r="T28" s="276">
        <v>7.0000000000000007E-2</v>
      </c>
      <c r="U28" s="243">
        <v>0.44</v>
      </c>
      <c r="V28" s="243">
        <f t="shared" si="1"/>
        <v>0.12</v>
      </c>
      <c r="W28" s="261"/>
      <c r="X28" s="243">
        <f t="shared" si="2"/>
        <v>0.63</v>
      </c>
      <c r="Y28" s="114">
        <v>0.09</v>
      </c>
      <c r="Z28" s="122">
        <v>0.03</v>
      </c>
      <c r="AA28" s="114"/>
      <c r="AB28" s="114"/>
      <c r="AC28" s="84">
        <f t="shared" si="5"/>
        <v>0.12244897959183673</v>
      </c>
      <c r="AD28" s="85">
        <f>+(X28/O28)*L28</f>
        <v>0.1575</v>
      </c>
      <c r="AE28" s="85">
        <f t="shared" si="4"/>
        <v>0.48979591836734693</v>
      </c>
      <c r="AF28" s="85">
        <f>+X28/O28</f>
        <v>0.63</v>
      </c>
      <c r="AG28" s="114"/>
    </row>
    <row r="29" spans="1:57" ht="90">
      <c r="A29" s="385"/>
      <c r="B29" s="390"/>
      <c r="C29" s="122" t="s">
        <v>231</v>
      </c>
      <c r="D29" s="237" t="s">
        <v>232</v>
      </c>
      <c r="E29" s="237" t="s">
        <v>243</v>
      </c>
      <c r="F29" s="237" t="s">
        <v>244</v>
      </c>
      <c r="G29" s="241" t="s">
        <v>266</v>
      </c>
      <c r="H29" s="237" t="s">
        <v>269</v>
      </c>
      <c r="I29" s="122" t="s">
        <v>282</v>
      </c>
      <c r="J29" s="237">
        <v>0</v>
      </c>
      <c r="K29" s="237" t="s">
        <v>307</v>
      </c>
      <c r="L29" s="83">
        <v>0.2</v>
      </c>
      <c r="M29" s="122" t="s">
        <v>184</v>
      </c>
      <c r="N29" s="237" t="s">
        <v>328</v>
      </c>
      <c r="O29" s="242">
        <v>1</v>
      </c>
      <c r="P29" s="276"/>
      <c r="Q29" s="276">
        <v>0.5</v>
      </c>
      <c r="R29" s="114">
        <v>0.5</v>
      </c>
      <c r="S29" s="122">
        <v>0</v>
      </c>
      <c r="T29" s="276">
        <v>0.5</v>
      </c>
      <c r="U29" s="243">
        <v>0.68</v>
      </c>
      <c r="V29" s="243">
        <f xml:space="preserve"> Y29+Z29+AA29+AB29</f>
        <v>0.1651</v>
      </c>
      <c r="W29" s="276"/>
      <c r="X29" s="243">
        <f t="shared" si="2"/>
        <v>1.3451000000000002</v>
      </c>
      <c r="Y29" s="115">
        <v>4.1700000000000001E-2</v>
      </c>
      <c r="Z29" s="242">
        <v>0.1234</v>
      </c>
      <c r="AA29" s="115"/>
      <c r="AB29" s="115"/>
      <c r="AC29" s="84">
        <f t="shared" si="5"/>
        <v>6.6040000000000001E-2</v>
      </c>
      <c r="AD29" s="85">
        <v>0.2</v>
      </c>
      <c r="AE29" s="85">
        <f t="shared" si="4"/>
        <v>0.33019999999999999</v>
      </c>
      <c r="AF29" s="85">
        <v>1</v>
      </c>
      <c r="AG29" s="114"/>
    </row>
    <row r="30" spans="1:57" ht="75">
      <c r="A30" s="385"/>
      <c r="B30" s="390"/>
      <c r="C30" s="122" t="s">
        <v>231</v>
      </c>
      <c r="D30" s="237" t="s">
        <v>232</v>
      </c>
      <c r="E30" s="237" t="s">
        <v>243</v>
      </c>
      <c r="F30" s="237" t="s">
        <v>244</v>
      </c>
      <c r="G30" s="241" t="s">
        <v>266</v>
      </c>
      <c r="H30" s="237" t="s">
        <v>270</v>
      </c>
      <c r="I30" s="122" t="s">
        <v>282</v>
      </c>
      <c r="J30" s="237">
        <v>0</v>
      </c>
      <c r="K30" s="237" t="s">
        <v>308</v>
      </c>
      <c r="L30" s="83">
        <v>0.1</v>
      </c>
      <c r="M30" s="122" t="s">
        <v>184</v>
      </c>
      <c r="N30" s="237" t="s">
        <v>329</v>
      </c>
      <c r="O30" s="122">
        <v>1</v>
      </c>
      <c r="P30" s="261"/>
      <c r="Q30" s="276">
        <v>1</v>
      </c>
      <c r="R30" s="114">
        <v>0.55000000000000004</v>
      </c>
      <c r="S30" s="122">
        <v>0</v>
      </c>
      <c r="T30" s="276">
        <v>0</v>
      </c>
      <c r="U30" s="243">
        <v>0.45</v>
      </c>
      <c r="V30" s="243">
        <f xml:space="preserve"> Y30+Z30+AA30+AB30</f>
        <v>0</v>
      </c>
      <c r="W30" s="276"/>
      <c r="X30" s="243">
        <f t="shared" si="2"/>
        <v>0.45</v>
      </c>
      <c r="Y30" s="115">
        <v>0</v>
      </c>
      <c r="Z30" s="242">
        <v>0</v>
      </c>
      <c r="AA30" s="115"/>
      <c r="AB30" s="115"/>
      <c r="AC30" s="84">
        <f t="shared" si="5"/>
        <v>0</v>
      </c>
      <c r="AD30" s="85">
        <f>+(X30/O30)*L30</f>
        <v>4.5000000000000005E-2</v>
      </c>
      <c r="AE30" s="85">
        <f t="shared" si="4"/>
        <v>0</v>
      </c>
      <c r="AF30" s="85">
        <f>+X30/O30</f>
        <v>0.45</v>
      </c>
      <c r="AG30" s="114"/>
    </row>
    <row r="31" spans="1:57" ht="53.65" customHeight="1">
      <c r="A31" s="385"/>
      <c r="B31" s="391"/>
      <c r="C31" s="122" t="s">
        <v>231</v>
      </c>
      <c r="D31" s="237" t="s">
        <v>232</v>
      </c>
      <c r="E31" s="237" t="s">
        <v>243</v>
      </c>
      <c r="F31" s="237" t="s">
        <v>244</v>
      </c>
      <c r="G31" s="241" t="s">
        <v>266</v>
      </c>
      <c r="H31" s="237" t="s">
        <v>271</v>
      </c>
      <c r="I31" s="122" t="s">
        <v>282</v>
      </c>
      <c r="J31" s="237">
        <v>0</v>
      </c>
      <c r="K31" s="237" t="s">
        <v>309</v>
      </c>
      <c r="L31" s="83">
        <v>0.1</v>
      </c>
      <c r="M31" s="122" t="s">
        <v>184</v>
      </c>
      <c r="N31" s="237" t="s">
        <v>322</v>
      </c>
      <c r="O31" s="122">
        <v>1</v>
      </c>
      <c r="P31" s="261"/>
      <c r="Q31" s="261">
        <v>0.4</v>
      </c>
      <c r="R31" s="114">
        <v>0.4</v>
      </c>
      <c r="S31" s="122">
        <v>0.2</v>
      </c>
      <c r="T31" s="276">
        <v>0</v>
      </c>
      <c r="U31" s="243">
        <v>0.35</v>
      </c>
      <c r="V31" s="243">
        <f t="shared" si="1"/>
        <v>0.09</v>
      </c>
      <c r="W31" s="261"/>
      <c r="X31" s="243">
        <f t="shared" si="2"/>
        <v>0.43999999999999995</v>
      </c>
      <c r="Y31" s="115">
        <v>0</v>
      </c>
      <c r="Z31" s="122">
        <v>0.09</v>
      </c>
      <c r="AA31" s="114"/>
      <c r="AB31" s="114"/>
      <c r="AC31" s="84">
        <f t="shared" si="5"/>
        <v>2.2499999999999999E-2</v>
      </c>
      <c r="AD31" s="85">
        <f>+(X31/O31)*L31</f>
        <v>4.3999999999999997E-2</v>
      </c>
      <c r="AE31" s="85">
        <f t="shared" si="4"/>
        <v>0.22499999999999998</v>
      </c>
      <c r="AF31" s="85">
        <f>+X31/O31</f>
        <v>0.43999999999999995</v>
      </c>
      <c r="AG31" s="114"/>
    </row>
    <row r="32" spans="1:57" ht="54" customHeight="1">
      <c r="A32" s="385"/>
      <c r="B32" s="272"/>
      <c r="C32" s="122"/>
      <c r="D32" s="237"/>
      <c r="E32" s="252"/>
      <c r="F32" s="393" t="s">
        <v>582</v>
      </c>
      <c r="G32" s="393"/>
      <c r="H32" s="393"/>
      <c r="I32" s="393"/>
      <c r="J32" s="393"/>
      <c r="K32" s="393"/>
      <c r="L32" s="393"/>
      <c r="M32" s="393"/>
      <c r="N32" s="393"/>
      <c r="O32" s="393"/>
      <c r="P32" s="393"/>
      <c r="Q32" s="393"/>
      <c r="R32" s="393"/>
      <c r="S32" s="393"/>
      <c r="T32" s="393"/>
      <c r="U32" s="393"/>
      <c r="V32" s="393"/>
      <c r="W32" s="393"/>
      <c r="X32" s="393"/>
      <c r="Y32" s="393"/>
      <c r="Z32" s="393"/>
      <c r="AA32" s="393"/>
      <c r="AB32" s="393"/>
      <c r="AC32" s="284">
        <f>SUM(AC27:AC31)</f>
        <v>0.58007988868274574</v>
      </c>
      <c r="AD32" s="284">
        <f>SUM(AD27:AD31)</f>
        <v>0.7783000000000001</v>
      </c>
      <c r="AE32" s="363">
        <f>AVERAGE(AE27:AE31)</f>
        <v>0.4199082745825603</v>
      </c>
      <c r="AF32" s="363">
        <f>AVERAGE(AF27:AF31)</f>
        <v>0.69359999999999999</v>
      </c>
      <c r="AG32" s="114"/>
    </row>
    <row r="33" spans="1:33" ht="409.5">
      <c r="A33" s="385"/>
      <c r="B33" s="389" t="s">
        <v>234</v>
      </c>
      <c r="C33" s="122" t="s">
        <v>231</v>
      </c>
      <c r="D33" s="237" t="s">
        <v>232</v>
      </c>
      <c r="E33" s="237" t="s">
        <v>243</v>
      </c>
      <c r="F33" s="237" t="s">
        <v>245</v>
      </c>
      <c r="G33" s="239" t="s">
        <v>272</v>
      </c>
      <c r="H33" s="237" t="s">
        <v>273</v>
      </c>
      <c r="I33" s="122" t="s">
        <v>282</v>
      </c>
      <c r="J33" s="237">
        <v>0</v>
      </c>
      <c r="K33" s="237" t="s">
        <v>310</v>
      </c>
      <c r="L33" s="83">
        <v>0.4</v>
      </c>
      <c r="M33" s="122" t="s">
        <v>184</v>
      </c>
      <c r="N33" s="237" t="s">
        <v>323</v>
      </c>
      <c r="O33" s="122">
        <v>16</v>
      </c>
      <c r="P33" s="261"/>
      <c r="Q33" s="261">
        <v>4</v>
      </c>
      <c r="R33" s="122">
        <v>4</v>
      </c>
      <c r="S33" s="122">
        <v>4</v>
      </c>
      <c r="T33" s="276">
        <v>8</v>
      </c>
      <c r="U33" s="243">
        <v>50</v>
      </c>
      <c r="V33" s="243">
        <f t="shared" si="1"/>
        <v>16</v>
      </c>
      <c r="W33" s="261"/>
      <c r="X33" s="243">
        <f t="shared" si="2"/>
        <v>74</v>
      </c>
      <c r="Y33" s="114">
        <v>2</v>
      </c>
      <c r="Z33" s="122">
        <v>14</v>
      </c>
      <c r="AA33" s="114"/>
      <c r="AB33" s="114"/>
      <c r="AC33" s="84">
        <f t="shared" si="5"/>
        <v>1.6</v>
      </c>
      <c r="AD33" s="85">
        <v>0.4</v>
      </c>
      <c r="AE33" s="85">
        <f t="shared" si="4"/>
        <v>4</v>
      </c>
      <c r="AF33" s="85">
        <v>1</v>
      </c>
      <c r="AG33" s="203" t="s">
        <v>735</v>
      </c>
    </row>
    <row r="34" spans="1:33" ht="75">
      <c r="A34" s="385"/>
      <c r="B34" s="390"/>
      <c r="C34" s="122" t="s">
        <v>231</v>
      </c>
      <c r="D34" s="237" t="s">
        <v>232</v>
      </c>
      <c r="E34" s="237" t="s">
        <v>243</v>
      </c>
      <c r="F34" s="237" t="s">
        <v>245</v>
      </c>
      <c r="G34" s="239" t="s">
        <v>272</v>
      </c>
      <c r="H34" s="237" t="s">
        <v>274</v>
      </c>
      <c r="I34" s="122" t="s">
        <v>282</v>
      </c>
      <c r="J34" s="237">
        <v>0</v>
      </c>
      <c r="K34" s="237" t="s">
        <v>311</v>
      </c>
      <c r="L34" s="83">
        <v>0.3</v>
      </c>
      <c r="M34" s="122" t="s">
        <v>184</v>
      </c>
      <c r="N34" s="237" t="s">
        <v>324</v>
      </c>
      <c r="O34" s="122">
        <v>1</v>
      </c>
      <c r="P34" s="261"/>
      <c r="Q34" s="261">
        <v>1</v>
      </c>
      <c r="R34" s="122">
        <v>1</v>
      </c>
      <c r="S34" s="122">
        <v>1</v>
      </c>
      <c r="T34" s="276">
        <v>0</v>
      </c>
      <c r="U34" s="243">
        <v>1</v>
      </c>
      <c r="V34" s="243">
        <f t="shared" si="1"/>
        <v>0</v>
      </c>
      <c r="W34" s="261"/>
      <c r="X34" s="243">
        <f t="shared" si="2"/>
        <v>1</v>
      </c>
      <c r="Y34" s="114">
        <v>0</v>
      </c>
      <c r="Z34" s="122">
        <v>0</v>
      </c>
      <c r="AA34" s="114"/>
      <c r="AB34" s="114"/>
      <c r="AC34" s="84">
        <f t="shared" si="5"/>
        <v>0</v>
      </c>
      <c r="AD34" s="85">
        <f>+(X34/O34)*L34</f>
        <v>0.3</v>
      </c>
      <c r="AE34" s="85">
        <f t="shared" si="4"/>
        <v>0</v>
      </c>
      <c r="AF34" s="85">
        <v>0.25</v>
      </c>
      <c r="AG34" s="114"/>
    </row>
    <row r="35" spans="1:33" ht="75">
      <c r="A35" s="385"/>
      <c r="B35" s="390"/>
      <c r="C35" s="122" t="s">
        <v>231</v>
      </c>
      <c r="D35" s="237" t="s">
        <v>232</v>
      </c>
      <c r="E35" s="237" t="s">
        <v>243</v>
      </c>
      <c r="F35" s="237" t="s">
        <v>245</v>
      </c>
      <c r="G35" s="239" t="s">
        <v>272</v>
      </c>
      <c r="H35" s="237" t="s">
        <v>275</v>
      </c>
      <c r="I35" s="122" t="s">
        <v>282</v>
      </c>
      <c r="J35" s="237">
        <v>0</v>
      </c>
      <c r="K35" s="237" t="s">
        <v>312</v>
      </c>
      <c r="L35" s="83">
        <v>0.1</v>
      </c>
      <c r="M35" s="122" t="s">
        <v>184</v>
      </c>
      <c r="N35" s="241" t="s">
        <v>327</v>
      </c>
      <c r="O35" s="122">
        <v>1</v>
      </c>
      <c r="P35" s="261"/>
      <c r="Q35" s="277">
        <v>0.47499999999999998</v>
      </c>
      <c r="R35" s="122">
        <v>0.25</v>
      </c>
      <c r="S35" s="122">
        <v>0.25</v>
      </c>
      <c r="T35" s="276">
        <v>2.5000000000000001E-2</v>
      </c>
      <c r="U35" s="243">
        <v>0.33329999999999999</v>
      </c>
      <c r="V35" s="243">
        <f t="shared" si="1"/>
        <v>0.04</v>
      </c>
      <c r="W35" s="277"/>
      <c r="X35" s="243">
        <f t="shared" si="2"/>
        <v>0.39829999999999999</v>
      </c>
      <c r="Y35" s="114">
        <v>0.01</v>
      </c>
      <c r="Z35" s="122">
        <v>0.03</v>
      </c>
      <c r="AA35" s="114"/>
      <c r="AB35" s="114"/>
      <c r="AC35" s="84">
        <f t="shared" si="5"/>
        <v>1.6E-2</v>
      </c>
      <c r="AD35" s="85">
        <f>+(X35/O35)*L35</f>
        <v>3.9830000000000004E-2</v>
      </c>
      <c r="AE35" s="85">
        <f t="shared" si="4"/>
        <v>0.16</v>
      </c>
      <c r="AF35" s="85">
        <f>+X35/O35</f>
        <v>0.39829999999999999</v>
      </c>
      <c r="AG35" s="114"/>
    </row>
    <row r="36" spans="1:33" ht="120">
      <c r="A36" s="385"/>
      <c r="B36" s="390"/>
      <c r="C36" s="122" t="s">
        <v>231</v>
      </c>
      <c r="D36" s="237" t="s">
        <v>232</v>
      </c>
      <c r="E36" s="237" t="s">
        <v>243</v>
      </c>
      <c r="F36" s="237" t="s">
        <v>245</v>
      </c>
      <c r="G36" s="239" t="s">
        <v>272</v>
      </c>
      <c r="H36" s="237" t="s">
        <v>276</v>
      </c>
      <c r="I36" s="122" t="s">
        <v>282</v>
      </c>
      <c r="J36" s="237">
        <v>0</v>
      </c>
      <c r="K36" s="237" t="s">
        <v>313</v>
      </c>
      <c r="L36" s="83">
        <v>0.1</v>
      </c>
      <c r="M36" s="122" t="s">
        <v>184</v>
      </c>
      <c r="N36" s="237" t="s">
        <v>323</v>
      </c>
      <c r="O36" s="122">
        <v>4</v>
      </c>
      <c r="P36" s="261"/>
      <c r="Q36" s="261">
        <v>1</v>
      </c>
      <c r="R36" s="122">
        <v>1</v>
      </c>
      <c r="S36" s="122">
        <v>1</v>
      </c>
      <c r="T36" s="276">
        <v>1</v>
      </c>
      <c r="U36" s="243">
        <v>1</v>
      </c>
      <c r="V36" s="243">
        <f t="shared" si="1"/>
        <v>0.55500000000000005</v>
      </c>
      <c r="W36" s="261"/>
      <c r="X36" s="243">
        <f t="shared" si="2"/>
        <v>2.5550000000000002</v>
      </c>
      <c r="Y36" s="114">
        <v>0.05</v>
      </c>
      <c r="Z36" s="122">
        <v>0.505</v>
      </c>
      <c r="AA36" s="114"/>
      <c r="AB36" s="114"/>
      <c r="AC36" s="84">
        <f t="shared" si="5"/>
        <v>5.5500000000000008E-2</v>
      </c>
      <c r="AD36" s="85">
        <f>+(X36/O36)*L36</f>
        <v>6.3875000000000001E-2</v>
      </c>
      <c r="AE36" s="85">
        <f t="shared" si="4"/>
        <v>0.55500000000000005</v>
      </c>
      <c r="AF36" s="85">
        <f>+X36/O36</f>
        <v>0.63875000000000004</v>
      </c>
      <c r="AG36" s="114"/>
    </row>
    <row r="37" spans="1:33" ht="75">
      <c r="A37" s="385"/>
      <c r="B37" s="391"/>
      <c r="C37" s="122" t="s">
        <v>231</v>
      </c>
      <c r="D37" s="237" t="s">
        <v>232</v>
      </c>
      <c r="E37" s="237" t="s">
        <v>243</v>
      </c>
      <c r="F37" s="237" t="s">
        <v>245</v>
      </c>
      <c r="G37" s="239" t="s">
        <v>272</v>
      </c>
      <c r="H37" s="237" t="s">
        <v>277</v>
      </c>
      <c r="I37" s="122" t="s">
        <v>282</v>
      </c>
      <c r="J37" s="237">
        <v>0</v>
      </c>
      <c r="K37" s="237" t="s">
        <v>314</v>
      </c>
      <c r="L37" s="83">
        <v>0.1</v>
      </c>
      <c r="M37" s="122" t="s">
        <v>184</v>
      </c>
      <c r="N37" s="237" t="s">
        <v>322</v>
      </c>
      <c r="O37" s="122">
        <v>1</v>
      </c>
      <c r="P37" s="261"/>
      <c r="Q37" s="276">
        <v>0.5</v>
      </c>
      <c r="R37" s="122">
        <v>0.25</v>
      </c>
      <c r="S37" s="122">
        <v>0.25</v>
      </c>
      <c r="T37" s="276">
        <v>0</v>
      </c>
      <c r="U37" s="243">
        <v>0.45</v>
      </c>
      <c r="V37" s="243">
        <f t="shared" si="1"/>
        <v>0.08</v>
      </c>
      <c r="W37" s="276"/>
      <c r="X37" s="243">
        <f t="shared" si="2"/>
        <v>0.53</v>
      </c>
      <c r="Y37" s="114">
        <v>0.01</v>
      </c>
      <c r="Z37" s="242">
        <v>7.0000000000000007E-2</v>
      </c>
      <c r="AA37" s="115"/>
      <c r="AB37" s="115"/>
      <c r="AC37" s="84">
        <f t="shared" si="5"/>
        <v>3.2000000000000001E-2</v>
      </c>
      <c r="AD37" s="85">
        <f>+(X37/O37)*L37</f>
        <v>5.3000000000000005E-2</v>
      </c>
      <c r="AE37" s="85">
        <f t="shared" si="4"/>
        <v>0.32</v>
      </c>
      <c r="AF37" s="85">
        <f>+X37/O37</f>
        <v>0.53</v>
      </c>
      <c r="AG37" s="114"/>
    </row>
    <row r="38" spans="1:33" ht="48" customHeight="1">
      <c r="A38" s="237"/>
      <c r="B38" s="253"/>
      <c r="C38" s="122"/>
      <c r="D38" s="237"/>
      <c r="E38" s="252"/>
      <c r="F38" s="384" t="s">
        <v>583</v>
      </c>
      <c r="G38" s="384"/>
      <c r="H38" s="384"/>
      <c r="I38" s="384"/>
      <c r="J38" s="384"/>
      <c r="K38" s="384"/>
      <c r="L38" s="384"/>
      <c r="M38" s="384"/>
      <c r="N38" s="384"/>
      <c r="O38" s="384"/>
      <c r="P38" s="384"/>
      <c r="Q38" s="384"/>
      <c r="R38" s="384"/>
      <c r="S38" s="384"/>
      <c r="T38" s="384"/>
      <c r="U38" s="384"/>
      <c r="V38" s="384"/>
      <c r="W38" s="384"/>
      <c r="X38" s="384"/>
      <c r="Y38" s="384"/>
      <c r="Z38" s="384"/>
      <c r="AA38" s="384"/>
      <c r="AB38" s="384"/>
      <c r="AC38" s="284">
        <f>SUM(AC33:AC37)</f>
        <v>1.7035000000000002</v>
      </c>
      <c r="AD38" s="284">
        <f>SUM(AD33:AD37)</f>
        <v>0.85670500000000005</v>
      </c>
      <c r="AE38" s="363">
        <f>AVERAGE(AE33:AE37)</f>
        <v>1.0070000000000001</v>
      </c>
      <c r="AF38" s="363">
        <f>AVERAGE(AF33:AF37)</f>
        <v>0.56340999999999997</v>
      </c>
      <c r="AG38" s="114"/>
    </row>
    <row r="39" spans="1:33" ht="375">
      <c r="A39" s="116"/>
      <c r="B39" s="237" t="s">
        <v>234</v>
      </c>
      <c r="C39" s="237" t="s">
        <v>235</v>
      </c>
      <c r="D39" s="237" t="s">
        <v>236</v>
      </c>
      <c r="E39" s="278" t="s">
        <v>246</v>
      </c>
      <c r="F39" s="237" t="s">
        <v>247</v>
      </c>
      <c r="G39" s="239" t="s">
        <v>278</v>
      </c>
      <c r="H39" s="237" t="s">
        <v>279</v>
      </c>
      <c r="I39" s="122" t="s">
        <v>282</v>
      </c>
      <c r="J39" s="122" t="s">
        <v>315</v>
      </c>
      <c r="K39" s="237" t="s">
        <v>316</v>
      </c>
      <c r="L39" s="83">
        <v>1</v>
      </c>
      <c r="M39" s="122" t="s">
        <v>184</v>
      </c>
      <c r="N39" s="237" t="s">
        <v>322</v>
      </c>
      <c r="O39" s="122">
        <v>1</v>
      </c>
      <c r="P39" s="261"/>
      <c r="Q39" s="261">
        <v>1</v>
      </c>
      <c r="R39" s="122">
        <v>1</v>
      </c>
      <c r="S39" s="122">
        <v>1</v>
      </c>
      <c r="T39" s="276">
        <v>0</v>
      </c>
      <c r="U39" s="243">
        <v>0.85</v>
      </c>
      <c r="V39" s="243">
        <f t="shared" si="1"/>
        <v>7.4999999999999997E-2</v>
      </c>
      <c r="W39" s="261"/>
      <c r="X39" s="243">
        <f t="shared" si="2"/>
        <v>0.92499999999999993</v>
      </c>
      <c r="Y39" s="122">
        <v>7.4999999999999997E-2</v>
      </c>
      <c r="Z39" s="122">
        <v>0</v>
      </c>
      <c r="AA39" s="114"/>
      <c r="AB39" s="114"/>
      <c r="AC39" s="84">
        <f t="shared" si="5"/>
        <v>7.4999999999999997E-2</v>
      </c>
      <c r="AD39" s="85">
        <f>+(X39/O39)*L39</f>
        <v>0.92499999999999993</v>
      </c>
      <c r="AE39" s="85">
        <f t="shared" si="4"/>
        <v>7.4999999999999997E-2</v>
      </c>
      <c r="AF39" s="85">
        <f>+X39/O39</f>
        <v>0.92499999999999993</v>
      </c>
      <c r="AG39" s="114"/>
    </row>
    <row r="40" spans="1:33" ht="55.5" customHeight="1">
      <c r="A40" s="116"/>
      <c r="B40" s="237"/>
      <c r="C40" s="237"/>
      <c r="D40" s="237"/>
      <c r="E40" s="252"/>
      <c r="F40" s="382" t="s">
        <v>584</v>
      </c>
      <c r="G40" s="382"/>
      <c r="H40" s="382"/>
      <c r="I40" s="382"/>
      <c r="J40" s="382"/>
      <c r="K40" s="382"/>
      <c r="L40" s="382"/>
      <c r="M40" s="382"/>
      <c r="N40" s="382"/>
      <c r="O40" s="382"/>
      <c r="P40" s="382"/>
      <c r="Q40" s="382"/>
      <c r="R40" s="382"/>
      <c r="S40" s="382"/>
      <c r="T40" s="382"/>
      <c r="U40" s="382"/>
      <c r="V40" s="382"/>
      <c r="W40" s="382"/>
      <c r="X40" s="382"/>
      <c r="Y40" s="382"/>
      <c r="Z40" s="382"/>
      <c r="AA40" s="382"/>
      <c r="AB40" s="382"/>
      <c r="AC40" s="284">
        <f>SUM(AC39)</f>
        <v>7.4999999999999997E-2</v>
      </c>
      <c r="AD40" s="284">
        <f>SUM(AD39)</f>
        <v>0.92499999999999993</v>
      </c>
      <c r="AE40" s="363">
        <f>AVERAGE(AE39)</f>
        <v>7.4999999999999997E-2</v>
      </c>
      <c r="AF40" s="363">
        <f>AVERAGE(AF39)</f>
        <v>0.92499999999999993</v>
      </c>
      <c r="AG40" s="114"/>
    </row>
    <row r="41" spans="1:33" ht="213" customHeight="1">
      <c r="A41" s="116"/>
      <c r="B41" s="237" t="s">
        <v>234</v>
      </c>
      <c r="C41" s="237" t="s">
        <v>235</v>
      </c>
      <c r="D41" s="237" t="s">
        <v>237</v>
      </c>
      <c r="E41" s="237" t="s">
        <v>248</v>
      </c>
      <c r="F41" s="237" t="s">
        <v>249</v>
      </c>
      <c r="G41" s="239" t="s">
        <v>280</v>
      </c>
      <c r="H41" s="237" t="s">
        <v>281</v>
      </c>
      <c r="I41" s="122" t="s">
        <v>282</v>
      </c>
      <c r="J41" s="122" t="s">
        <v>315</v>
      </c>
      <c r="K41" s="237" t="s">
        <v>317</v>
      </c>
      <c r="L41" s="83">
        <v>1</v>
      </c>
      <c r="M41" s="122" t="s">
        <v>184</v>
      </c>
      <c r="N41" s="237" t="s">
        <v>323</v>
      </c>
      <c r="O41" s="122">
        <v>1</v>
      </c>
      <c r="P41" s="261"/>
      <c r="Q41" s="261">
        <v>1</v>
      </c>
      <c r="R41" s="122">
        <v>1</v>
      </c>
      <c r="S41" s="122">
        <v>1</v>
      </c>
      <c r="T41" s="276">
        <v>0</v>
      </c>
      <c r="U41" s="243">
        <v>0.85</v>
      </c>
      <c r="V41" s="243">
        <f t="shared" si="1"/>
        <v>0.27500000000000002</v>
      </c>
      <c r="W41" s="261"/>
      <c r="X41" s="243">
        <f t="shared" si="2"/>
        <v>1.125</v>
      </c>
      <c r="Y41" s="114">
        <v>0.17499999999999999</v>
      </c>
      <c r="Z41" s="122">
        <v>0.1</v>
      </c>
      <c r="AA41" s="114"/>
      <c r="AB41" s="114"/>
      <c r="AC41" s="84">
        <f t="shared" si="5"/>
        <v>0.27500000000000002</v>
      </c>
      <c r="AD41" s="85">
        <v>1</v>
      </c>
      <c r="AE41" s="85">
        <f t="shared" si="4"/>
        <v>0.27500000000000002</v>
      </c>
      <c r="AF41" s="85">
        <v>1</v>
      </c>
      <c r="AG41" s="114"/>
    </row>
    <row r="42" spans="1:33" ht="77.25" customHeight="1">
      <c r="A42" s="252"/>
      <c r="B42" s="279"/>
      <c r="C42" s="252"/>
      <c r="D42" s="252"/>
      <c r="E42" s="252"/>
      <c r="F42" s="383" t="s">
        <v>585</v>
      </c>
      <c r="G42" s="383"/>
      <c r="H42" s="383"/>
      <c r="I42" s="383"/>
      <c r="J42" s="383"/>
      <c r="K42" s="383"/>
      <c r="L42" s="383"/>
      <c r="M42" s="383"/>
      <c r="N42" s="383"/>
      <c r="O42" s="383"/>
      <c r="P42" s="383"/>
      <c r="Q42" s="383"/>
      <c r="R42" s="383"/>
      <c r="S42" s="383"/>
      <c r="T42" s="383"/>
      <c r="U42" s="383"/>
      <c r="V42" s="383"/>
      <c r="W42" s="383"/>
      <c r="X42" s="383"/>
      <c r="Y42" s="383"/>
      <c r="Z42" s="383"/>
      <c r="AA42" s="383"/>
      <c r="AB42" s="383"/>
      <c r="AC42" s="284">
        <f>SUM(AC41)</f>
        <v>0.27500000000000002</v>
      </c>
      <c r="AD42" s="284">
        <f>SUM(AD41)</f>
        <v>1</v>
      </c>
      <c r="AE42" s="363">
        <f>AVERAGE(AE41)</f>
        <v>0.27500000000000002</v>
      </c>
      <c r="AF42" s="363">
        <f>AVERAGE(AF41)</f>
        <v>1</v>
      </c>
      <c r="AG42" s="206"/>
    </row>
    <row r="43" spans="1:33" ht="45.75" customHeight="1">
      <c r="A43" s="252"/>
      <c r="B43" s="279"/>
      <c r="C43" s="252"/>
      <c r="D43" s="252"/>
      <c r="E43" s="252"/>
      <c r="F43" s="384" t="s">
        <v>744</v>
      </c>
      <c r="G43" s="384"/>
      <c r="H43" s="384"/>
      <c r="I43" s="384"/>
      <c r="J43" s="384"/>
      <c r="K43" s="384"/>
      <c r="L43" s="384"/>
      <c r="M43" s="384"/>
      <c r="N43" s="384"/>
      <c r="O43" s="384"/>
      <c r="P43" s="384"/>
      <c r="Q43" s="384"/>
      <c r="R43" s="384"/>
      <c r="S43" s="384"/>
      <c r="T43" s="384"/>
      <c r="U43" s="384"/>
      <c r="V43" s="384"/>
      <c r="W43" s="384"/>
      <c r="X43" s="384"/>
      <c r="Y43" s="384"/>
      <c r="Z43" s="384"/>
      <c r="AA43" s="384"/>
      <c r="AB43" s="384"/>
      <c r="AC43" s="285">
        <f>AVERAGE(AC18,AC23,AC26,AC32,AC38,AC40,AC42)</f>
        <v>0.74790059707245127</v>
      </c>
      <c r="AD43" s="285">
        <f t="shared" ref="AD43:AF43" si="7">AVERAGE(AD18,AD23,AD26,AD32,AD38,AD40,AD42)</f>
        <v>0.78845312164208103</v>
      </c>
      <c r="AE43" s="364">
        <f t="shared" si="7"/>
        <v>0.60694755578031412</v>
      </c>
      <c r="AF43" s="364">
        <f t="shared" si="7"/>
        <v>0.78690508175464102</v>
      </c>
      <c r="AG43" s="206"/>
    </row>
  </sheetData>
  <mergeCells count="27">
    <mergeCell ref="A8:O8"/>
    <mergeCell ref="P8:S8"/>
    <mergeCell ref="T8:X8"/>
    <mergeCell ref="AC8:AF8"/>
    <mergeCell ref="Y8:AB8"/>
    <mergeCell ref="A6:AG6"/>
    <mergeCell ref="A5:B5"/>
    <mergeCell ref="A1:B4"/>
    <mergeCell ref="C1:AF1"/>
    <mergeCell ref="C2:AF2"/>
    <mergeCell ref="C3:AF3"/>
    <mergeCell ref="C4:AF4"/>
    <mergeCell ref="F40:AB40"/>
    <mergeCell ref="F42:AB42"/>
    <mergeCell ref="F43:AB43"/>
    <mergeCell ref="A10:A17"/>
    <mergeCell ref="B10:B17"/>
    <mergeCell ref="A19:A37"/>
    <mergeCell ref="B19:B22"/>
    <mergeCell ref="B24:B25"/>
    <mergeCell ref="B27:B31"/>
    <mergeCell ref="B33:B37"/>
    <mergeCell ref="F18:AB18"/>
    <mergeCell ref="F23:AB23"/>
    <mergeCell ref="F26:AB26"/>
    <mergeCell ref="F32:AB32"/>
    <mergeCell ref="F38:AB38"/>
  </mergeCells>
  <dataValidations disablePrompts="1" count="2">
    <dataValidation type="list" allowBlank="1" showInputMessage="1" showErrorMessage="1" sqref="M44:M292" xr:uid="{00000000-0002-0000-0100-000000000000}">
      <formula1>$AI$11:$AI$12</formula1>
    </dataValidation>
    <dataValidation type="list" allowBlank="1" showInputMessage="1" showErrorMessage="1" sqref="M10:M17 M19:M22 M24:M25 M27:M31 M33:M37 M39 M41" xr:uid="{00000000-0002-0000-0100-000001000000}">
      <formula1>$AP$11:$AP$12</formula1>
    </dataValidation>
  </dataValidation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92"/>
  <sheetViews>
    <sheetView topLeftCell="G8" zoomScale="60" zoomScaleNormal="60" workbookViewId="0">
      <selection activeCell="N93" sqref="N93"/>
    </sheetView>
  </sheetViews>
  <sheetFormatPr baseColWidth="10" defaultColWidth="10.7109375" defaultRowHeight="14.25"/>
  <cols>
    <col min="1" max="1" width="37.140625" style="36" customWidth="1"/>
    <col min="2" max="2" width="30.7109375" style="36" customWidth="1"/>
    <col min="3" max="3" width="33.7109375" style="36" customWidth="1"/>
    <col min="4" max="4" width="32" style="36" customWidth="1"/>
    <col min="5" max="6" width="28.7109375" style="36" customWidth="1"/>
    <col min="7" max="7" width="33.140625" style="36" bestFit="1" customWidth="1"/>
    <col min="8" max="8" width="33.140625" style="36" customWidth="1"/>
    <col min="9" max="9" width="34" style="36" bestFit="1" customWidth="1"/>
    <col min="10" max="10" width="30.140625" style="36" customWidth="1"/>
    <col min="11" max="11" width="20" style="36" customWidth="1"/>
    <col min="12" max="12" width="13.7109375" style="36" customWidth="1"/>
    <col min="13" max="13" width="14.140625" style="36" customWidth="1"/>
    <col min="14" max="14" width="13.140625" style="36" customWidth="1"/>
    <col min="15" max="15" width="12.7109375" style="36" customWidth="1"/>
    <col min="16" max="16" width="12.140625" style="36" customWidth="1"/>
    <col min="17" max="17" width="12.28515625" style="36" customWidth="1"/>
    <col min="18" max="18" width="12.7109375" style="36" customWidth="1"/>
    <col min="19" max="19" width="13.7109375" style="36" customWidth="1"/>
    <col min="20" max="20" width="13.140625" style="36" customWidth="1"/>
    <col min="21" max="21" width="12.28515625" style="36" customWidth="1"/>
    <col min="22" max="22" width="12.140625" style="36" customWidth="1"/>
    <col min="23" max="23" width="12.28515625" style="36" customWidth="1"/>
    <col min="24" max="24" width="13.140625" style="36" customWidth="1"/>
    <col min="25" max="25" width="34.28515625" style="36" customWidth="1"/>
    <col min="26" max="26" width="39.140625" style="36" bestFit="1" customWidth="1"/>
    <col min="27" max="27" width="54.7109375" style="36" bestFit="1" customWidth="1"/>
    <col min="28" max="29" width="10.7109375" style="36"/>
    <col min="30" max="30" width="0" style="36" hidden="1" customWidth="1"/>
    <col min="31" max="16384" width="10.7109375" style="36"/>
  </cols>
  <sheetData>
    <row r="1" spans="1:30" s="2" customFormat="1" ht="22.9" customHeight="1">
      <c r="A1" s="504"/>
      <c r="B1" s="505"/>
      <c r="C1" s="510" t="s">
        <v>0</v>
      </c>
      <c r="D1" s="511"/>
      <c r="E1" s="511"/>
      <c r="F1" s="511"/>
      <c r="G1" s="511"/>
      <c r="H1" s="511"/>
      <c r="I1" s="511"/>
      <c r="J1" s="511"/>
      <c r="K1" s="511"/>
      <c r="L1" s="511"/>
      <c r="M1" s="511"/>
      <c r="N1" s="511"/>
      <c r="O1" s="511"/>
      <c r="P1" s="511"/>
      <c r="Q1" s="511"/>
      <c r="R1" s="511"/>
      <c r="S1" s="511"/>
      <c r="T1" s="511"/>
      <c r="U1" s="511"/>
      <c r="V1" s="511"/>
      <c r="W1" s="511"/>
      <c r="X1" s="511"/>
      <c r="Y1" s="511"/>
      <c r="Z1" s="512"/>
      <c r="AA1" s="21" t="s">
        <v>209</v>
      </c>
    </row>
    <row r="2" spans="1:30" s="2" customFormat="1" ht="22.9" customHeight="1">
      <c r="A2" s="506"/>
      <c r="B2" s="507"/>
      <c r="C2" s="510" t="s">
        <v>1</v>
      </c>
      <c r="D2" s="511"/>
      <c r="E2" s="511"/>
      <c r="F2" s="511"/>
      <c r="G2" s="511"/>
      <c r="H2" s="511"/>
      <c r="I2" s="511"/>
      <c r="J2" s="511"/>
      <c r="K2" s="511"/>
      <c r="L2" s="511"/>
      <c r="M2" s="511"/>
      <c r="N2" s="511"/>
      <c r="O2" s="511"/>
      <c r="P2" s="511"/>
      <c r="Q2" s="511"/>
      <c r="R2" s="511"/>
      <c r="S2" s="511"/>
      <c r="T2" s="511"/>
      <c r="U2" s="511"/>
      <c r="V2" s="511"/>
      <c r="W2" s="511"/>
      <c r="X2" s="511"/>
      <c r="Y2" s="511"/>
      <c r="Z2" s="512"/>
      <c r="AA2" s="21" t="s">
        <v>2</v>
      </c>
    </row>
    <row r="3" spans="1:30" s="2" customFormat="1" ht="22.9" customHeight="1">
      <c r="A3" s="506"/>
      <c r="B3" s="507"/>
      <c r="C3" s="510" t="s">
        <v>3</v>
      </c>
      <c r="D3" s="511"/>
      <c r="E3" s="511"/>
      <c r="F3" s="511"/>
      <c r="G3" s="511"/>
      <c r="H3" s="511"/>
      <c r="I3" s="511"/>
      <c r="J3" s="511"/>
      <c r="K3" s="511"/>
      <c r="L3" s="511"/>
      <c r="M3" s="511"/>
      <c r="N3" s="511"/>
      <c r="O3" s="511"/>
      <c r="P3" s="511"/>
      <c r="Q3" s="511"/>
      <c r="R3" s="511"/>
      <c r="S3" s="511"/>
      <c r="T3" s="511"/>
      <c r="U3" s="511"/>
      <c r="V3" s="511"/>
      <c r="W3" s="511"/>
      <c r="X3" s="511"/>
      <c r="Y3" s="511"/>
      <c r="Z3" s="512"/>
      <c r="AA3" s="21" t="s">
        <v>208</v>
      </c>
    </row>
    <row r="4" spans="1:30" s="2" customFormat="1" ht="22.9" customHeight="1">
      <c r="A4" s="508"/>
      <c r="B4" s="509"/>
      <c r="C4" s="510" t="s">
        <v>154</v>
      </c>
      <c r="D4" s="511"/>
      <c r="E4" s="511"/>
      <c r="F4" s="511"/>
      <c r="G4" s="511"/>
      <c r="H4" s="511"/>
      <c r="I4" s="511"/>
      <c r="J4" s="511"/>
      <c r="K4" s="511"/>
      <c r="L4" s="511"/>
      <c r="M4" s="511"/>
      <c r="N4" s="511"/>
      <c r="O4" s="511"/>
      <c r="P4" s="511"/>
      <c r="Q4" s="511"/>
      <c r="R4" s="511"/>
      <c r="S4" s="511"/>
      <c r="T4" s="511"/>
      <c r="U4" s="511"/>
      <c r="V4" s="511"/>
      <c r="W4" s="511"/>
      <c r="X4" s="511"/>
      <c r="Y4" s="511"/>
      <c r="Z4" s="512"/>
      <c r="AA4" s="21" t="s">
        <v>210</v>
      </c>
    </row>
    <row r="5" spans="1:30" s="2" customFormat="1" ht="26.25" customHeight="1">
      <c r="A5" s="502" t="s">
        <v>4</v>
      </c>
      <c r="B5" s="503"/>
      <c r="C5" s="502"/>
      <c r="D5" s="513"/>
      <c r="E5" s="513"/>
      <c r="F5" s="513"/>
      <c r="G5" s="513"/>
      <c r="H5" s="513"/>
      <c r="I5" s="513"/>
      <c r="J5" s="513"/>
      <c r="K5" s="513"/>
      <c r="L5" s="513"/>
      <c r="M5" s="513"/>
      <c r="N5" s="513"/>
      <c r="O5" s="513"/>
      <c r="P5" s="513"/>
      <c r="Q5" s="513"/>
      <c r="R5" s="513"/>
      <c r="S5" s="513"/>
      <c r="T5" s="513"/>
      <c r="U5" s="513"/>
      <c r="V5" s="513"/>
      <c r="W5" s="513"/>
      <c r="X5" s="513"/>
      <c r="Y5" s="513"/>
      <c r="Z5" s="513"/>
      <c r="AA5" s="513"/>
    </row>
    <row r="6" spans="1:30" s="2" customFormat="1" ht="15" customHeight="1">
      <c r="A6" s="497" t="s">
        <v>150</v>
      </c>
      <c r="B6" s="497"/>
      <c r="C6" s="497"/>
      <c r="D6" s="497"/>
      <c r="E6" s="497"/>
      <c r="F6" s="497"/>
      <c r="G6" s="497"/>
      <c r="H6" s="497"/>
      <c r="I6" s="497"/>
      <c r="J6" s="497"/>
      <c r="K6" s="497"/>
      <c r="L6" s="497"/>
      <c r="M6" s="497"/>
      <c r="N6" s="497"/>
      <c r="O6" s="497"/>
      <c r="P6" s="497"/>
      <c r="Q6" s="497"/>
      <c r="R6" s="497"/>
      <c r="S6" s="497"/>
      <c r="T6" s="497"/>
      <c r="U6" s="497"/>
      <c r="V6" s="497"/>
      <c r="W6" s="497"/>
      <c r="X6" s="497"/>
      <c r="Y6" s="498"/>
      <c r="Z6" s="493" t="s">
        <v>93</v>
      </c>
      <c r="AA6" s="494"/>
    </row>
    <row r="7" spans="1:30" s="2" customFormat="1">
      <c r="A7" s="499"/>
      <c r="B7" s="499"/>
      <c r="C7" s="499"/>
      <c r="D7" s="499"/>
      <c r="E7" s="499"/>
      <c r="F7" s="499"/>
      <c r="G7" s="499"/>
      <c r="H7" s="499"/>
      <c r="I7" s="499"/>
      <c r="J7" s="499"/>
      <c r="K7" s="499"/>
      <c r="L7" s="500"/>
      <c r="M7" s="500"/>
      <c r="N7" s="500"/>
      <c r="O7" s="500"/>
      <c r="P7" s="500"/>
      <c r="Q7" s="500"/>
      <c r="R7" s="500"/>
      <c r="S7" s="500"/>
      <c r="T7" s="500"/>
      <c r="U7" s="500"/>
      <c r="V7" s="500"/>
      <c r="W7" s="500"/>
      <c r="X7" s="500"/>
      <c r="Y7" s="501"/>
      <c r="Z7" s="495"/>
      <c r="AA7" s="496"/>
    </row>
    <row r="8" spans="1:30" s="35" customFormat="1" ht="66.75" customHeight="1">
      <c r="A8" s="1" t="s">
        <v>96</v>
      </c>
      <c r="B8" s="1" t="s">
        <v>185</v>
      </c>
      <c r="C8" s="1" t="s">
        <v>166</v>
      </c>
      <c r="D8" s="1" t="s">
        <v>83</v>
      </c>
      <c r="E8" s="1" t="s">
        <v>84</v>
      </c>
      <c r="F8" s="1" t="s">
        <v>85</v>
      </c>
      <c r="G8" s="1" t="s">
        <v>162</v>
      </c>
      <c r="H8" s="1" t="s">
        <v>164</v>
      </c>
      <c r="I8" s="34" t="s">
        <v>163</v>
      </c>
      <c r="J8" s="34" t="s">
        <v>153</v>
      </c>
      <c r="K8" s="32" t="s">
        <v>347</v>
      </c>
      <c r="L8" s="39" t="s">
        <v>216</v>
      </c>
      <c r="M8" s="39" t="s">
        <v>217</v>
      </c>
      <c r="N8" s="39" t="s">
        <v>218</v>
      </c>
      <c r="O8" s="39" t="s">
        <v>219</v>
      </c>
      <c r="P8" s="39" t="s">
        <v>220</v>
      </c>
      <c r="Q8" s="39" t="s">
        <v>221</v>
      </c>
      <c r="R8" s="39" t="s">
        <v>222</v>
      </c>
      <c r="S8" s="39" t="s">
        <v>223</v>
      </c>
      <c r="T8" s="39" t="s">
        <v>224</v>
      </c>
      <c r="U8" s="39" t="s">
        <v>225</v>
      </c>
      <c r="V8" s="39" t="s">
        <v>226</v>
      </c>
      <c r="W8" s="39" t="s">
        <v>227</v>
      </c>
      <c r="X8" s="39" t="s">
        <v>228</v>
      </c>
      <c r="Y8" s="31" t="s">
        <v>86</v>
      </c>
      <c r="Z8" s="1" t="s">
        <v>25</v>
      </c>
      <c r="AA8" s="1" t="s">
        <v>26</v>
      </c>
    </row>
    <row r="9" spans="1:30" ht="28.15" customHeight="1">
      <c r="A9" s="451" t="s">
        <v>238</v>
      </c>
      <c r="B9" s="514" t="s">
        <v>484</v>
      </c>
      <c r="C9" s="41" t="s">
        <v>485</v>
      </c>
      <c r="D9" s="517" t="s">
        <v>486</v>
      </c>
      <c r="E9" s="490" t="s">
        <v>487</v>
      </c>
      <c r="F9" s="42" t="s">
        <v>348</v>
      </c>
      <c r="G9" s="449" t="s">
        <v>349</v>
      </c>
      <c r="H9" s="451" t="s">
        <v>350</v>
      </c>
      <c r="I9" s="451" t="s">
        <v>351</v>
      </c>
      <c r="J9" s="451" t="s">
        <v>352</v>
      </c>
      <c r="K9" s="442" t="s">
        <v>89</v>
      </c>
      <c r="L9" s="440">
        <v>0.1</v>
      </c>
      <c r="M9" s="440">
        <v>0.1</v>
      </c>
      <c r="N9" s="440">
        <v>0.1</v>
      </c>
      <c r="O9" s="577"/>
      <c r="P9" s="577"/>
      <c r="Q9" s="577"/>
      <c r="R9" s="577"/>
      <c r="S9" s="577"/>
      <c r="T9" s="577"/>
      <c r="U9" s="577"/>
      <c r="V9" s="577"/>
      <c r="W9" s="577"/>
      <c r="X9" s="580"/>
      <c r="Y9" s="77" t="s">
        <v>418</v>
      </c>
      <c r="Z9" s="561" t="s">
        <v>419</v>
      </c>
      <c r="AA9" s="564" t="s">
        <v>420</v>
      </c>
    </row>
    <row r="10" spans="1:30" ht="64.150000000000006" customHeight="1">
      <c r="A10" s="461"/>
      <c r="B10" s="515"/>
      <c r="C10" s="43" t="s">
        <v>488</v>
      </c>
      <c r="D10" s="488"/>
      <c r="E10" s="491"/>
      <c r="F10" s="460" t="s">
        <v>353</v>
      </c>
      <c r="G10" s="486"/>
      <c r="H10" s="461"/>
      <c r="I10" s="461"/>
      <c r="J10" s="461"/>
      <c r="K10" s="444"/>
      <c r="L10" s="441"/>
      <c r="M10" s="441"/>
      <c r="N10" s="441"/>
      <c r="O10" s="578"/>
      <c r="P10" s="578"/>
      <c r="Q10" s="578"/>
      <c r="R10" s="578"/>
      <c r="S10" s="578"/>
      <c r="T10" s="578"/>
      <c r="U10" s="578"/>
      <c r="V10" s="578"/>
      <c r="W10" s="578"/>
      <c r="X10" s="581"/>
      <c r="Y10" s="77" t="s">
        <v>421</v>
      </c>
      <c r="Z10" s="562"/>
      <c r="AA10" s="565"/>
      <c r="AD10" s="36" t="s">
        <v>87</v>
      </c>
    </row>
    <row r="11" spans="1:30" ht="34.5" customHeight="1">
      <c r="A11" s="461"/>
      <c r="B11" s="515"/>
      <c r="C11" s="43"/>
      <c r="D11" s="488"/>
      <c r="E11" s="491"/>
      <c r="F11" s="460"/>
      <c r="G11" s="486"/>
      <c r="H11" s="461"/>
      <c r="I11" s="461"/>
      <c r="J11" s="461"/>
      <c r="K11" s="444"/>
      <c r="L11" s="441"/>
      <c r="M11" s="441"/>
      <c r="N11" s="441"/>
      <c r="O11" s="578"/>
      <c r="P11" s="578"/>
      <c r="Q11" s="578"/>
      <c r="R11" s="578"/>
      <c r="S11" s="578"/>
      <c r="T11" s="578"/>
      <c r="U11" s="578"/>
      <c r="V11" s="578"/>
      <c r="W11" s="578"/>
      <c r="X11" s="581"/>
      <c r="Y11" s="77" t="s">
        <v>422</v>
      </c>
      <c r="Z11" s="562"/>
      <c r="AA11" s="565"/>
      <c r="AD11" s="36" t="s">
        <v>88</v>
      </c>
    </row>
    <row r="12" spans="1:30" ht="35.65" customHeight="1">
      <c r="A12" s="461"/>
      <c r="B12" s="515"/>
      <c r="C12" s="43"/>
      <c r="D12" s="488"/>
      <c r="E12" s="491"/>
      <c r="F12" s="460"/>
      <c r="G12" s="486"/>
      <c r="H12" s="461"/>
      <c r="I12" s="461"/>
      <c r="J12" s="461"/>
      <c r="K12" s="444"/>
      <c r="L12" s="441"/>
      <c r="M12" s="441"/>
      <c r="N12" s="441"/>
      <c r="O12" s="578"/>
      <c r="P12" s="578"/>
      <c r="Q12" s="578"/>
      <c r="R12" s="578"/>
      <c r="S12" s="578"/>
      <c r="T12" s="578"/>
      <c r="U12" s="578"/>
      <c r="V12" s="578"/>
      <c r="W12" s="578"/>
      <c r="X12" s="581"/>
      <c r="Y12" s="77" t="s">
        <v>495</v>
      </c>
      <c r="Z12" s="562"/>
      <c r="AA12" s="565"/>
      <c r="AD12" s="36" t="s">
        <v>89</v>
      </c>
    </row>
    <row r="13" spans="1:30" ht="38.65" customHeight="1">
      <c r="A13" s="461"/>
      <c r="B13" s="515"/>
      <c r="C13" s="43"/>
      <c r="D13" s="488"/>
      <c r="E13" s="491"/>
      <c r="F13" s="460"/>
      <c r="G13" s="486"/>
      <c r="H13" s="461"/>
      <c r="I13" s="461"/>
      <c r="J13" s="461"/>
      <c r="K13" s="444"/>
      <c r="L13" s="441"/>
      <c r="M13" s="441"/>
      <c r="N13" s="441"/>
      <c r="O13" s="578"/>
      <c r="P13" s="578"/>
      <c r="Q13" s="578"/>
      <c r="R13" s="578"/>
      <c r="S13" s="578"/>
      <c r="T13" s="578"/>
      <c r="U13" s="578"/>
      <c r="V13" s="578"/>
      <c r="W13" s="578"/>
      <c r="X13" s="581"/>
      <c r="Y13" s="77" t="s">
        <v>423</v>
      </c>
      <c r="Z13" s="562"/>
      <c r="AA13" s="565"/>
      <c r="AD13" s="36" t="s">
        <v>90</v>
      </c>
    </row>
    <row r="14" spans="1:30" ht="39" customHeight="1">
      <c r="A14" s="452"/>
      <c r="B14" s="515"/>
      <c r="C14" s="43"/>
      <c r="D14" s="488"/>
      <c r="E14" s="491"/>
      <c r="F14" s="460"/>
      <c r="G14" s="486"/>
      <c r="H14" s="461"/>
      <c r="I14" s="461"/>
      <c r="J14" s="461"/>
      <c r="K14" s="443"/>
      <c r="L14" s="441"/>
      <c r="M14" s="441"/>
      <c r="N14" s="441"/>
      <c r="O14" s="578"/>
      <c r="P14" s="578"/>
      <c r="Q14" s="578"/>
      <c r="R14" s="578"/>
      <c r="S14" s="578"/>
      <c r="T14" s="578"/>
      <c r="U14" s="578"/>
      <c r="V14" s="578"/>
      <c r="W14" s="578"/>
      <c r="X14" s="581"/>
      <c r="Y14" s="77" t="s">
        <v>424</v>
      </c>
      <c r="Z14" s="562"/>
      <c r="AA14" s="566"/>
    </row>
    <row r="15" spans="1:30" ht="68.650000000000006" customHeight="1">
      <c r="A15" s="451" t="s">
        <v>238</v>
      </c>
      <c r="B15" s="515"/>
      <c r="C15" s="43"/>
      <c r="D15" s="488"/>
      <c r="E15" s="491"/>
      <c r="F15" s="460"/>
      <c r="G15" s="486"/>
      <c r="H15" s="461"/>
      <c r="I15" s="461"/>
      <c r="J15" s="461"/>
      <c r="K15" s="442" t="s">
        <v>89</v>
      </c>
      <c r="L15" s="441"/>
      <c r="M15" s="441"/>
      <c r="N15" s="441"/>
      <c r="O15" s="578"/>
      <c r="P15" s="578"/>
      <c r="Q15" s="578"/>
      <c r="R15" s="578"/>
      <c r="S15" s="578"/>
      <c r="T15" s="578"/>
      <c r="U15" s="578"/>
      <c r="V15" s="578"/>
      <c r="W15" s="578"/>
      <c r="X15" s="581"/>
      <c r="Y15" s="77" t="s">
        <v>496</v>
      </c>
      <c r="Z15" s="562"/>
      <c r="AA15" s="66" t="s">
        <v>425</v>
      </c>
    </row>
    <row r="16" spans="1:30" ht="45.4" customHeight="1">
      <c r="A16" s="461"/>
      <c r="B16" s="515"/>
      <c r="C16" s="43"/>
      <c r="D16" s="488"/>
      <c r="E16" s="491"/>
      <c r="F16" s="460"/>
      <c r="G16" s="486"/>
      <c r="H16" s="461"/>
      <c r="I16" s="461"/>
      <c r="J16" s="461"/>
      <c r="K16" s="444"/>
      <c r="L16" s="441"/>
      <c r="M16" s="441"/>
      <c r="N16" s="441"/>
      <c r="O16" s="578"/>
      <c r="P16" s="578"/>
      <c r="Q16" s="578"/>
      <c r="R16" s="578"/>
      <c r="S16" s="578"/>
      <c r="T16" s="578"/>
      <c r="U16" s="578"/>
      <c r="V16" s="578"/>
      <c r="W16" s="578"/>
      <c r="X16" s="581"/>
      <c r="Y16" s="77" t="s">
        <v>421</v>
      </c>
      <c r="Z16" s="562"/>
      <c r="AA16" s="67"/>
    </row>
    <row r="17" spans="1:27" ht="30">
      <c r="A17" s="461"/>
      <c r="B17" s="515"/>
      <c r="C17" s="43"/>
      <c r="D17" s="488"/>
      <c r="E17" s="491"/>
      <c r="F17" s="460"/>
      <c r="G17" s="486"/>
      <c r="H17" s="461"/>
      <c r="I17" s="461"/>
      <c r="J17" s="461"/>
      <c r="K17" s="444"/>
      <c r="L17" s="441"/>
      <c r="M17" s="441"/>
      <c r="N17" s="441"/>
      <c r="O17" s="578"/>
      <c r="P17" s="578"/>
      <c r="Q17" s="578"/>
      <c r="R17" s="578"/>
      <c r="S17" s="578"/>
      <c r="T17" s="578"/>
      <c r="U17" s="578"/>
      <c r="V17" s="578"/>
      <c r="W17" s="578"/>
      <c r="X17" s="581"/>
      <c r="Y17" s="77" t="s">
        <v>422</v>
      </c>
      <c r="Z17" s="562"/>
      <c r="AA17" s="67" t="s">
        <v>426</v>
      </c>
    </row>
    <row r="18" spans="1:27" ht="45">
      <c r="A18" s="461"/>
      <c r="B18" s="515"/>
      <c r="C18" s="43"/>
      <c r="D18" s="488"/>
      <c r="E18" s="491"/>
      <c r="F18" s="460"/>
      <c r="G18" s="486"/>
      <c r="H18" s="461"/>
      <c r="I18" s="461"/>
      <c r="J18" s="461"/>
      <c r="K18" s="444"/>
      <c r="L18" s="441"/>
      <c r="M18" s="441"/>
      <c r="N18" s="441"/>
      <c r="O18" s="578"/>
      <c r="P18" s="578"/>
      <c r="Q18" s="578"/>
      <c r="R18" s="578"/>
      <c r="S18" s="578"/>
      <c r="T18" s="578"/>
      <c r="U18" s="578"/>
      <c r="V18" s="578"/>
      <c r="W18" s="578"/>
      <c r="X18" s="581"/>
      <c r="Y18" s="77" t="s">
        <v>495</v>
      </c>
      <c r="Z18" s="562"/>
      <c r="AA18" s="67"/>
    </row>
    <row r="19" spans="1:27" ht="45">
      <c r="A19" s="461"/>
      <c r="B19" s="515"/>
      <c r="C19" s="43"/>
      <c r="D19" s="488"/>
      <c r="E19" s="491"/>
      <c r="F19" s="460"/>
      <c r="G19" s="486"/>
      <c r="H19" s="461"/>
      <c r="I19" s="461"/>
      <c r="J19" s="461"/>
      <c r="K19" s="444"/>
      <c r="L19" s="441"/>
      <c r="M19" s="441"/>
      <c r="N19" s="441"/>
      <c r="O19" s="578"/>
      <c r="P19" s="578"/>
      <c r="Q19" s="578"/>
      <c r="R19" s="578"/>
      <c r="S19" s="578"/>
      <c r="T19" s="578"/>
      <c r="U19" s="578"/>
      <c r="V19" s="578"/>
      <c r="W19" s="578"/>
      <c r="X19" s="581"/>
      <c r="Y19" s="77" t="s">
        <v>423</v>
      </c>
      <c r="Z19" s="562"/>
      <c r="AA19" s="67"/>
    </row>
    <row r="20" spans="1:27" ht="30">
      <c r="A20" s="452"/>
      <c r="B20" s="515"/>
      <c r="C20" s="43"/>
      <c r="D20" s="489"/>
      <c r="E20" s="492"/>
      <c r="F20" s="460"/>
      <c r="G20" s="450"/>
      <c r="H20" s="452"/>
      <c r="I20" s="452"/>
      <c r="J20" s="452"/>
      <c r="K20" s="443"/>
      <c r="L20" s="441"/>
      <c r="M20" s="441"/>
      <c r="N20" s="441"/>
      <c r="O20" s="579"/>
      <c r="P20" s="579"/>
      <c r="Q20" s="579"/>
      <c r="R20" s="579"/>
      <c r="S20" s="579"/>
      <c r="T20" s="579"/>
      <c r="U20" s="579"/>
      <c r="V20" s="579"/>
      <c r="W20" s="579"/>
      <c r="X20" s="582"/>
      <c r="Y20" s="77" t="s">
        <v>424</v>
      </c>
      <c r="Z20" s="563"/>
      <c r="AA20" s="68"/>
    </row>
    <row r="21" spans="1:27" ht="13.9" customHeight="1">
      <c r="A21" s="451" t="s">
        <v>238</v>
      </c>
      <c r="B21" s="515"/>
      <c r="C21" s="44" t="s">
        <v>485</v>
      </c>
      <c r="D21" s="517" t="s">
        <v>486</v>
      </c>
      <c r="E21" s="490" t="s">
        <v>487</v>
      </c>
      <c r="F21" s="42" t="s">
        <v>348</v>
      </c>
      <c r="G21" s="460" t="s">
        <v>349</v>
      </c>
      <c r="H21" s="451" t="s">
        <v>354</v>
      </c>
      <c r="I21" s="451" t="s">
        <v>351</v>
      </c>
      <c r="J21" s="451" t="s">
        <v>352</v>
      </c>
      <c r="K21" s="442" t="s">
        <v>89</v>
      </c>
      <c r="L21" s="440">
        <v>0.1</v>
      </c>
      <c r="M21" s="440">
        <v>0.1</v>
      </c>
      <c r="N21" s="440">
        <v>0.1</v>
      </c>
      <c r="O21" s="441"/>
      <c r="P21" s="441"/>
      <c r="Q21" s="441"/>
      <c r="R21" s="441"/>
      <c r="S21" s="441"/>
      <c r="T21" s="441"/>
      <c r="U21" s="441"/>
      <c r="V21" s="441"/>
      <c r="W21" s="441"/>
      <c r="X21" s="583"/>
      <c r="Y21" s="78" t="s">
        <v>496</v>
      </c>
      <c r="Z21" s="561" t="s">
        <v>419</v>
      </c>
      <c r="AA21" s="567" t="s">
        <v>420</v>
      </c>
    </row>
    <row r="22" spans="1:27" ht="59.65" customHeight="1">
      <c r="A22" s="461"/>
      <c r="B22" s="515"/>
      <c r="C22" s="45" t="s">
        <v>488</v>
      </c>
      <c r="D22" s="488"/>
      <c r="E22" s="491"/>
      <c r="F22" s="460" t="s">
        <v>353</v>
      </c>
      <c r="G22" s="460"/>
      <c r="H22" s="461"/>
      <c r="I22" s="461"/>
      <c r="J22" s="461"/>
      <c r="K22" s="444"/>
      <c r="L22" s="441"/>
      <c r="M22" s="441"/>
      <c r="N22" s="441"/>
      <c r="O22" s="441"/>
      <c r="P22" s="441"/>
      <c r="Q22" s="441"/>
      <c r="R22" s="441"/>
      <c r="S22" s="441"/>
      <c r="T22" s="441"/>
      <c r="U22" s="441"/>
      <c r="V22" s="441"/>
      <c r="W22" s="441"/>
      <c r="X22" s="583"/>
      <c r="Y22" s="78" t="s">
        <v>421</v>
      </c>
      <c r="Z22" s="562"/>
      <c r="AA22" s="565"/>
    </row>
    <row r="23" spans="1:27" ht="36" customHeight="1">
      <c r="A23" s="461"/>
      <c r="B23" s="515"/>
      <c r="C23" s="45"/>
      <c r="D23" s="488"/>
      <c r="E23" s="491"/>
      <c r="F23" s="460"/>
      <c r="G23" s="460"/>
      <c r="H23" s="461"/>
      <c r="I23" s="461"/>
      <c r="J23" s="461"/>
      <c r="K23" s="444"/>
      <c r="L23" s="441"/>
      <c r="M23" s="441"/>
      <c r="N23" s="441"/>
      <c r="O23" s="441"/>
      <c r="P23" s="441"/>
      <c r="Q23" s="441"/>
      <c r="R23" s="441"/>
      <c r="S23" s="441"/>
      <c r="T23" s="441"/>
      <c r="U23" s="441"/>
      <c r="V23" s="441"/>
      <c r="W23" s="441"/>
      <c r="X23" s="583"/>
      <c r="Y23" s="78" t="s">
        <v>422</v>
      </c>
      <c r="Z23" s="562"/>
      <c r="AA23" s="565"/>
    </row>
    <row r="24" spans="1:27" ht="51" customHeight="1">
      <c r="A24" s="461"/>
      <c r="B24" s="515"/>
      <c r="C24" s="45"/>
      <c r="D24" s="488"/>
      <c r="E24" s="491"/>
      <c r="F24" s="460"/>
      <c r="G24" s="460"/>
      <c r="H24" s="461"/>
      <c r="I24" s="461"/>
      <c r="J24" s="461"/>
      <c r="K24" s="444"/>
      <c r="L24" s="441"/>
      <c r="M24" s="441"/>
      <c r="N24" s="441"/>
      <c r="O24" s="441"/>
      <c r="P24" s="441"/>
      <c r="Q24" s="441"/>
      <c r="R24" s="441"/>
      <c r="S24" s="441"/>
      <c r="T24" s="441"/>
      <c r="U24" s="441"/>
      <c r="V24" s="441"/>
      <c r="W24" s="441"/>
      <c r="X24" s="583"/>
      <c r="Y24" s="78" t="s">
        <v>495</v>
      </c>
      <c r="Z24" s="562"/>
      <c r="AA24" s="565"/>
    </row>
    <row r="25" spans="1:27" ht="54.4" customHeight="1">
      <c r="A25" s="461"/>
      <c r="B25" s="515"/>
      <c r="C25" s="45"/>
      <c r="D25" s="488"/>
      <c r="E25" s="491"/>
      <c r="F25" s="460"/>
      <c r="G25" s="460"/>
      <c r="H25" s="461"/>
      <c r="I25" s="461"/>
      <c r="J25" s="461"/>
      <c r="K25" s="444"/>
      <c r="L25" s="441"/>
      <c r="M25" s="441"/>
      <c r="N25" s="441"/>
      <c r="O25" s="441"/>
      <c r="P25" s="441"/>
      <c r="Q25" s="441"/>
      <c r="R25" s="441"/>
      <c r="S25" s="441"/>
      <c r="T25" s="441"/>
      <c r="U25" s="441"/>
      <c r="V25" s="441"/>
      <c r="W25" s="441"/>
      <c r="X25" s="583"/>
      <c r="Y25" s="78" t="s">
        <v>423</v>
      </c>
      <c r="Z25" s="562"/>
      <c r="AA25" s="565"/>
    </row>
    <row r="26" spans="1:27" ht="42.4" customHeight="1">
      <c r="A26" s="452"/>
      <c r="B26" s="515"/>
      <c r="C26" s="45"/>
      <c r="D26" s="518"/>
      <c r="E26" s="492"/>
      <c r="F26" s="460"/>
      <c r="G26" s="460"/>
      <c r="H26" s="461"/>
      <c r="I26" s="461"/>
      <c r="J26" s="461"/>
      <c r="K26" s="443"/>
      <c r="L26" s="441"/>
      <c r="M26" s="441"/>
      <c r="N26" s="441"/>
      <c r="O26" s="441"/>
      <c r="P26" s="441"/>
      <c r="Q26" s="441"/>
      <c r="R26" s="441"/>
      <c r="S26" s="441"/>
      <c r="T26" s="441"/>
      <c r="U26" s="441"/>
      <c r="V26" s="441"/>
      <c r="W26" s="441"/>
      <c r="X26" s="583"/>
      <c r="Y26" s="78" t="s">
        <v>424</v>
      </c>
      <c r="Z26" s="562"/>
      <c r="AA26" s="566"/>
    </row>
    <row r="27" spans="1:27" ht="42" customHeight="1">
      <c r="A27" s="451" t="s">
        <v>238</v>
      </c>
      <c r="B27" s="515"/>
      <c r="C27" s="45"/>
      <c r="D27" s="525" t="s">
        <v>486</v>
      </c>
      <c r="E27" s="522" t="s">
        <v>487</v>
      </c>
      <c r="F27" s="42" t="s">
        <v>348</v>
      </c>
      <c r="G27" s="460"/>
      <c r="H27" s="461"/>
      <c r="I27" s="461"/>
      <c r="J27" s="461"/>
      <c r="K27" s="442" t="s">
        <v>89</v>
      </c>
      <c r="L27" s="441"/>
      <c r="M27" s="441"/>
      <c r="N27" s="441"/>
      <c r="O27" s="441"/>
      <c r="P27" s="441"/>
      <c r="Q27" s="441"/>
      <c r="R27" s="441"/>
      <c r="S27" s="441"/>
      <c r="T27" s="441"/>
      <c r="U27" s="441"/>
      <c r="V27" s="441"/>
      <c r="W27" s="441"/>
      <c r="X27" s="583"/>
      <c r="Y27" s="78" t="s">
        <v>496</v>
      </c>
      <c r="Z27" s="562"/>
      <c r="AA27" s="66" t="s">
        <v>425</v>
      </c>
    </row>
    <row r="28" spans="1:27" ht="61.9" customHeight="1">
      <c r="A28" s="461"/>
      <c r="B28" s="515"/>
      <c r="C28" s="45"/>
      <c r="D28" s="526"/>
      <c r="E28" s="523"/>
      <c r="F28" s="460" t="s">
        <v>353</v>
      </c>
      <c r="G28" s="460"/>
      <c r="H28" s="461"/>
      <c r="I28" s="461"/>
      <c r="J28" s="461"/>
      <c r="K28" s="444"/>
      <c r="L28" s="441"/>
      <c r="M28" s="441"/>
      <c r="N28" s="441"/>
      <c r="O28" s="441"/>
      <c r="P28" s="441"/>
      <c r="Q28" s="441"/>
      <c r="R28" s="441"/>
      <c r="S28" s="441"/>
      <c r="T28" s="441"/>
      <c r="U28" s="441"/>
      <c r="V28" s="441"/>
      <c r="W28" s="441"/>
      <c r="X28" s="583"/>
      <c r="Y28" s="78" t="s">
        <v>421</v>
      </c>
      <c r="Z28" s="562"/>
      <c r="AA28" s="67"/>
    </row>
    <row r="29" spans="1:27" ht="30">
      <c r="A29" s="461"/>
      <c r="B29" s="515"/>
      <c r="C29" s="45"/>
      <c r="D29" s="526"/>
      <c r="E29" s="523"/>
      <c r="F29" s="460"/>
      <c r="G29" s="460"/>
      <c r="H29" s="461"/>
      <c r="I29" s="461"/>
      <c r="J29" s="461"/>
      <c r="K29" s="444"/>
      <c r="L29" s="441"/>
      <c r="M29" s="441"/>
      <c r="N29" s="441"/>
      <c r="O29" s="441"/>
      <c r="P29" s="441"/>
      <c r="Q29" s="441"/>
      <c r="R29" s="441"/>
      <c r="S29" s="441"/>
      <c r="T29" s="441"/>
      <c r="U29" s="441"/>
      <c r="V29" s="441"/>
      <c r="W29" s="441"/>
      <c r="X29" s="583"/>
      <c r="Y29" s="78" t="s">
        <v>422</v>
      </c>
      <c r="Z29" s="562"/>
      <c r="AA29" s="67" t="s">
        <v>426</v>
      </c>
    </row>
    <row r="30" spans="1:27" ht="45">
      <c r="A30" s="461"/>
      <c r="B30" s="515"/>
      <c r="C30" s="45"/>
      <c r="D30" s="526"/>
      <c r="E30" s="523"/>
      <c r="F30" s="460"/>
      <c r="G30" s="460"/>
      <c r="H30" s="461"/>
      <c r="I30" s="461"/>
      <c r="J30" s="461"/>
      <c r="K30" s="444"/>
      <c r="L30" s="441"/>
      <c r="M30" s="441"/>
      <c r="N30" s="441"/>
      <c r="O30" s="441"/>
      <c r="P30" s="441"/>
      <c r="Q30" s="441"/>
      <c r="R30" s="441"/>
      <c r="S30" s="441"/>
      <c r="T30" s="441"/>
      <c r="U30" s="441"/>
      <c r="V30" s="441"/>
      <c r="W30" s="441"/>
      <c r="X30" s="583"/>
      <c r="Y30" s="78" t="s">
        <v>495</v>
      </c>
      <c r="Z30" s="562"/>
      <c r="AA30" s="67"/>
    </row>
    <row r="31" spans="1:27" ht="45">
      <c r="A31" s="461"/>
      <c r="B31" s="515"/>
      <c r="C31" s="45"/>
      <c r="D31" s="526"/>
      <c r="E31" s="523"/>
      <c r="F31" s="460"/>
      <c r="G31" s="460"/>
      <c r="H31" s="461"/>
      <c r="I31" s="461"/>
      <c r="J31" s="461"/>
      <c r="K31" s="444"/>
      <c r="L31" s="441"/>
      <c r="M31" s="441"/>
      <c r="N31" s="441"/>
      <c r="O31" s="441"/>
      <c r="P31" s="441"/>
      <c r="Q31" s="441"/>
      <c r="R31" s="441"/>
      <c r="S31" s="441"/>
      <c r="T31" s="441"/>
      <c r="U31" s="441"/>
      <c r="V31" s="441"/>
      <c r="W31" s="441"/>
      <c r="X31" s="583"/>
      <c r="Y31" s="78" t="s">
        <v>423</v>
      </c>
      <c r="Z31" s="562"/>
      <c r="AA31" s="67"/>
    </row>
    <row r="32" spans="1:27" ht="30">
      <c r="A32" s="452"/>
      <c r="B32" s="515"/>
      <c r="C32" s="45"/>
      <c r="D32" s="527"/>
      <c r="E32" s="524"/>
      <c r="F32" s="460"/>
      <c r="G32" s="460"/>
      <c r="H32" s="452"/>
      <c r="I32" s="452"/>
      <c r="J32" s="452"/>
      <c r="K32" s="443"/>
      <c r="L32" s="441"/>
      <c r="M32" s="441"/>
      <c r="N32" s="441"/>
      <c r="O32" s="441"/>
      <c r="P32" s="441"/>
      <c r="Q32" s="441"/>
      <c r="R32" s="441"/>
      <c r="S32" s="441"/>
      <c r="T32" s="441"/>
      <c r="U32" s="441"/>
      <c r="V32" s="441"/>
      <c r="W32" s="441"/>
      <c r="X32" s="583"/>
      <c r="Y32" s="78" t="s">
        <v>424</v>
      </c>
      <c r="Z32" s="563"/>
      <c r="AA32" s="68"/>
    </row>
    <row r="33" spans="1:27" ht="40.9" customHeight="1">
      <c r="A33" s="451" t="s">
        <v>238</v>
      </c>
      <c r="B33" s="515"/>
      <c r="C33" s="45" t="s">
        <v>489</v>
      </c>
      <c r="D33" s="487" t="s">
        <v>486</v>
      </c>
      <c r="E33" s="490" t="s">
        <v>487</v>
      </c>
      <c r="F33" s="42" t="s">
        <v>348</v>
      </c>
      <c r="G33" s="460" t="s">
        <v>355</v>
      </c>
      <c r="H33" s="451" t="s">
        <v>356</v>
      </c>
      <c r="I33" s="451" t="s">
        <v>357</v>
      </c>
      <c r="J33" s="451" t="s">
        <v>358</v>
      </c>
      <c r="K33" s="442" t="s">
        <v>89</v>
      </c>
      <c r="L33" s="440">
        <v>0.1</v>
      </c>
      <c r="M33" s="575">
        <v>0.1</v>
      </c>
      <c r="N33" s="440">
        <v>0.1</v>
      </c>
      <c r="O33" s="441"/>
      <c r="P33" s="441"/>
      <c r="Q33" s="441"/>
      <c r="R33" s="441"/>
      <c r="S33" s="441"/>
      <c r="T33" s="441"/>
      <c r="U33" s="441"/>
      <c r="V33" s="441"/>
      <c r="W33" s="441"/>
      <c r="X33" s="583"/>
      <c r="Y33" s="78" t="s">
        <v>418</v>
      </c>
      <c r="Z33" s="561" t="s">
        <v>419</v>
      </c>
      <c r="AA33" s="567" t="s">
        <v>427</v>
      </c>
    </row>
    <row r="34" spans="1:27" ht="57.4" customHeight="1">
      <c r="A34" s="461"/>
      <c r="B34" s="515"/>
      <c r="C34" s="45" t="s">
        <v>488</v>
      </c>
      <c r="D34" s="488"/>
      <c r="E34" s="491"/>
      <c r="F34" s="460" t="s">
        <v>353</v>
      </c>
      <c r="G34" s="460"/>
      <c r="H34" s="461"/>
      <c r="I34" s="461"/>
      <c r="J34" s="461"/>
      <c r="K34" s="444"/>
      <c r="L34" s="441"/>
      <c r="M34" s="576"/>
      <c r="N34" s="441"/>
      <c r="O34" s="441"/>
      <c r="P34" s="441"/>
      <c r="Q34" s="441"/>
      <c r="R34" s="441"/>
      <c r="S34" s="441"/>
      <c r="T34" s="441"/>
      <c r="U34" s="441"/>
      <c r="V34" s="441"/>
      <c r="W34" s="441"/>
      <c r="X34" s="583"/>
      <c r="Y34" s="78" t="s">
        <v>421</v>
      </c>
      <c r="Z34" s="562"/>
      <c r="AA34" s="565"/>
    </row>
    <row r="35" spans="1:27" ht="36.4" customHeight="1">
      <c r="A35" s="461"/>
      <c r="B35" s="515"/>
      <c r="C35" s="45"/>
      <c r="D35" s="488"/>
      <c r="E35" s="491"/>
      <c r="F35" s="460"/>
      <c r="G35" s="460"/>
      <c r="H35" s="461"/>
      <c r="I35" s="461"/>
      <c r="J35" s="461"/>
      <c r="K35" s="444"/>
      <c r="L35" s="441"/>
      <c r="M35" s="576"/>
      <c r="N35" s="441"/>
      <c r="O35" s="441"/>
      <c r="P35" s="441"/>
      <c r="Q35" s="441"/>
      <c r="R35" s="441"/>
      <c r="S35" s="441"/>
      <c r="T35" s="441"/>
      <c r="U35" s="441"/>
      <c r="V35" s="441"/>
      <c r="W35" s="441"/>
      <c r="X35" s="583"/>
      <c r="Y35" s="78" t="s">
        <v>422</v>
      </c>
      <c r="Z35" s="562"/>
      <c r="AA35" s="565"/>
    </row>
    <row r="36" spans="1:27" ht="44.65" customHeight="1">
      <c r="A36" s="461"/>
      <c r="B36" s="515"/>
      <c r="C36" s="45"/>
      <c r="D36" s="488"/>
      <c r="E36" s="491"/>
      <c r="F36" s="460"/>
      <c r="G36" s="460"/>
      <c r="H36" s="461"/>
      <c r="I36" s="461"/>
      <c r="J36" s="461"/>
      <c r="K36" s="444"/>
      <c r="L36" s="441"/>
      <c r="M36" s="576"/>
      <c r="N36" s="441"/>
      <c r="O36" s="441"/>
      <c r="P36" s="441"/>
      <c r="Q36" s="441"/>
      <c r="R36" s="441"/>
      <c r="S36" s="441"/>
      <c r="T36" s="441"/>
      <c r="U36" s="441"/>
      <c r="V36" s="441"/>
      <c r="W36" s="441"/>
      <c r="X36" s="583"/>
      <c r="Y36" s="78" t="s">
        <v>495</v>
      </c>
      <c r="Z36" s="562"/>
      <c r="AA36" s="565"/>
    </row>
    <row r="37" spans="1:27" ht="30.4" customHeight="1">
      <c r="A37" s="461"/>
      <c r="B37" s="515"/>
      <c r="C37" s="45"/>
      <c r="D37" s="488"/>
      <c r="E37" s="491"/>
      <c r="F37" s="460"/>
      <c r="G37" s="460"/>
      <c r="H37" s="461"/>
      <c r="I37" s="461"/>
      <c r="J37" s="461"/>
      <c r="K37" s="444"/>
      <c r="L37" s="441"/>
      <c r="M37" s="576"/>
      <c r="N37" s="441"/>
      <c r="O37" s="441"/>
      <c r="P37" s="441"/>
      <c r="Q37" s="441"/>
      <c r="R37" s="441"/>
      <c r="S37" s="441"/>
      <c r="T37" s="441"/>
      <c r="U37" s="441"/>
      <c r="V37" s="441"/>
      <c r="W37" s="441"/>
      <c r="X37" s="583"/>
      <c r="Y37" s="78" t="s">
        <v>423</v>
      </c>
      <c r="Z37" s="562"/>
      <c r="AA37" s="565"/>
    </row>
    <row r="38" spans="1:27" ht="45.4" customHeight="1">
      <c r="A38" s="452"/>
      <c r="B38" s="515"/>
      <c r="C38" s="45"/>
      <c r="D38" s="518"/>
      <c r="E38" s="492"/>
      <c r="F38" s="460"/>
      <c r="G38" s="460"/>
      <c r="H38" s="452"/>
      <c r="I38" s="452"/>
      <c r="J38" s="452"/>
      <c r="K38" s="443"/>
      <c r="L38" s="441"/>
      <c r="M38" s="576"/>
      <c r="N38" s="441"/>
      <c r="O38" s="441"/>
      <c r="P38" s="441"/>
      <c r="Q38" s="441"/>
      <c r="R38" s="441"/>
      <c r="S38" s="441"/>
      <c r="T38" s="441"/>
      <c r="U38" s="441"/>
      <c r="V38" s="441"/>
      <c r="W38" s="441"/>
      <c r="X38" s="583"/>
      <c r="Y38" s="78" t="s">
        <v>424</v>
      </c>
      <c r="Z38" s="562"/>
      <c r="AA38" s="566"/>
    </row>
    <row r="39" spans="1:27" ht="42" customHeight="1">
      <c r="A39" s="451" t="s">
        <v>238</v>
      </c>
      <c r="B39" s="515"/>
      <c r="C39" s="46" t="s">
        <v>485</v>
      </c>
      <c r="D39" s="519" t="s">
        <v>486</v>
      </c>
      <c r="E39" s="522" t="s">
        <v>487</v>
      </c>
      <c r="F39" s="42" t="s">
        <v>348</v>
      </c>
      <c r="G39" s="449" t="s">
        <v>359</v>
      </c>
      <c r="H39" s="451" t="s">
        <v>360</v>
      </c>
      <c r="I39" s="453" t="s">
        <v>361</v>
      </c>
      <c r="J39" s="451" t="s">
        <v>358</v>
      </c>
      <c r="K39" s="442" t="s">
        <v>89</v>
      </c>
      <c r="L39" s="440">
        <v>0.1</v>
      </c>
      <c r="M39" s="575">
        <v>0.1</v>
      </c>
      <c r="N39" s="440">
        <v>0.1</v>
      </c>
      <c r="O39" s="577"/>
      <c r="P39" s="577"/>
      <c r="Q39" s="577"/>
      <c r="R39" s="577"/>
      <c r="S39" s="577"/>
      <c r="T39" s="577"/>
      <c r="U39" s="577"/>
      <c r="V39" s="577"/>
      <c r="W39" s="577"/>
      <c r="X39" s="580"/>
      <c r="Y39" s="78" t="s">
        <v>418</v>
      </c>
      <c r="Z39" s="562"/>
      <c r="AA39" s="66" t="s">
        <v>425</v>
      </c>
    </row>
    <row r="40" spans="1:27" ht="57.4" customHeight="1">
      <c r="A40" s="461"/>
      <c r="B40" s="515"/>
      <c r="C40" s="47" t="s">
        <v>488</v>
      </c>
      <c r="D40" s="520"/>
      <c r="E40" s="523"/>
      <c r="F40" s="460" t="s">
        <v>353</v>
      </c>
      <c r="G40" s="486"/>
      <c r="H40" s="461"/>
      <c r="I40" s="463"/>
      <c r="J40" s="461"/>
      <c r="K40" s="444"/>
      <c r="L40" s="441"/>
      <c r="M40" s="576"/>
      <c r="N40" s="441"/>
      <c r="O40" s="578"/>
      <c r="P40" s="578"/>
      <c r="Q40" s="578"/>
      <c r="R40" s="578"/>
      <c r="S40" s="578"/>
      <c r="T40" s="578"/>
      <c r="U40" s="578"/>
      <c r="V40" s="578"/>
      <c r="W40" s="578"/>
      <c r="X40" s="581"/>
      <c r="Y40" s="78" t="s">
        <v>421</v>
      </c>
      <c r="Z40" s="562"/>
      <c r="AA40" s="67"/>
    </row>
    <row r="41" spans="1:27" ht="30">
      <c r="A41" s="461"/>
      <c r="B41" s="515"/>
      <c r="C41" s="47"/>
      <c r="D41" s="520"/>
      <c r="E41" s="523"/>
      <c r="F41" s="460"/>
      <c r="G41" s="486"/>
      <c r="H41" s="461"/>
      <c r="I41" s="463"/>
      <c r="J41" s="461"/>
      <c r="K41" s="444"/>
      <c r="L41" s="441"/>
      <c r="M41" s="576"/>
      <c r="N41" s="441"/>
      <c r="O41" s="578"/>
      <c r="P41" s="578"/>
      <c r="Q41" s="578"/>
      <c r="R41" s="578"/>
      <c r="S41" s="578"/>
      <c r="T41" s="578"/>
      <c r="U41" s="578"/>
      <c r="V41" s="578"/>
      <c r="W41" s="578"/>
      <c r="X41" s="581"/>
      <c r="Y41" s="78" t="s">
        <v>422</v>
      </c>
      <c r="Z41" s="562"/>
      <c r="AA41" s="67" t="s">
        <v>426</v>
      </c>
    </row>
    <row r="42" spans="1:27" ht="45">
      <c r="A42" s="461"/>
      <c r="B42" s="515"/>
      <c r="C42" s="47"/>
      <c r="D42" s="520"/>
      <c r="E42" s="523"/>
      <c r="F42" s="460"/>
      <c r="G42" s="486"/>
      <c r="H42" s="461"/>
      <c r="I42" s="463"/>
      <c r="J42" s="461"/>
      <c r="K42" s="444"/>
      <c r="L42" s="441"/>
      <c r="M42" s="576"/>
      <c r="N42" s="441"/>
      <c r="O42" s="578"/>
      <c r="P42" s="578"/>
      <c r="Q42" s="578"/>
      <c r="R42" s="578"/>
      <c r="S42" s="578"/>
      <c r="T42" s="578"/>
      <c r="U42" s="578"/>
      <c r="V42" s="578"/>
      <c r="W42" s="578"/>
      <c r="X42" s="581"/>
      <c r="Y42" s="78" t="s">
        <v>495</v>
      </c>
      <c r="Z42" s="562"/>
      <c r="AA42" s="67"/>
    </row>
    <row r="43" spans="1:27" ht="45">
      <c r="A43" s="461"/>
      <c r="B43" s="515"/>
      <c r="C43" s="47"/>
      <c r="D43" s="520"/>
      <c r="E43" s="523"/>
      <c r="F43" s="460"/>
      <c r="G43" s="486"/>
      <c r="H43" s="461"/>
      <c r="I43" s="463"/>
      <c r="J43" s="461"/>
      <c r="K43" s="444"/>
      <c r="L43" s="441"/>
      <c r="M43" s="576"/>
      <c r="N43" s="441"/>
      <c r="O43" s="578"/>
      <c r="P43" s="578"/>
      <c r="Q43" s="578"/>
      <c r="R43" s="578"/>
      <c r="S43" s="578"/>
      <c r="T43" s="578"/>
      <c r="U43" s="578"/>
      <c r="V43" s="578"/>
      <c r="W43" s="578"/>
      <c r="X43" s="581"/>
      <c r="Y43" s="78" t="s">
        <v>423</v>
      </c>
      <c r="Z43" s="562"/>
      <c r="AA43" s="67"/>
    </row>
    <row r="44" spans="1:27" ht="30">
      <c r="A44" s="452"/>
      <c r="B44" s="515"/>
      <c r="C44" s="48"/>
      <c r="D44" s="521"/>
      <c r="E44" s="524"/>
      <c r="F44" s="460"/>
      <c r="G44" s="450"/>
      <c r="H44" s="452"/>
      <c r="I44" s="454"/>
      <c r="J44" s="452"/>
      <c r="K44" s="443"/>
      <c r="L44" s="441"/>
      <c r="M44" s="576"/>
      <c r="N44" s="441"/>
      <c r="O44" s="579"/>
      <c r="P44" s="579"/>
      <c r="Q44" s="579"/>
      <c r="R44" s="579"/>
      <c r="S44" s="579"/>
      <c r="T44" s="579"/>
      <c r="U44" s="579"/>
      <c r="V44" s="579"/>
      <c r="W44" s="579"/>
      <c r="X44" s="582"/>
      <c r="Y44" s="78" t="s">
        <v>424</v>
      </c>
      <c r="Z44" s="568"/>
      <c r="AA44" s="67"/>
    </row>
    <row r="45" spans="1:27" ht="28.9" customHeight="1">
      <c r="A45" s="451" t="s">
        <v>238</v>
      </c>
      <c r="B45" s="515"/>
      <c r="C45" s="49" t="s">
        <v>485</v>
      </c>
      <c r="D45" s="487" t="s">
        <v>486</v>
      </c>
      <c r="E45" s="490" t="s">
        <v>487</v>
      </c>
      <c r="F45" s="42" t="s">
        <v>348</v>
      </c>
      <c r="G45" s="449" t="s">
        <v>359</v>
      </c>
      <c r="H45" s="451" t="s">
        <v>360</v>
      </c>
      <c r="I45" s="453" t="s">
        <v>361</v>
      </c>
      <c r="J45" s="451" t="s">
        <v>358</v>
      </c>
      <c r="K45" s="442" t="s">
        <v>89</v>
      </c>
      <c r="L45" s="440">
        <v>0.1</v>
      </c>
      <c r="M45" s="575">
        <v>0.1</v>
      </c>
      <c r="N45" s="440">
        <v>0.1</v>
      </c>
      <c r="O45" s="577"/>
      <c r="P45" s="577"/>
      <c r="Q45" s="577"/>
      <c r="R45" s="577"/>
      <c r="S45" s="577"/>
      <c r="T45" s="577"/>
      <c r="U45" s="577"/>
      <c r="V45" s="577"/>
      <c r="W45" s="577"/>
      <c r="X45" s="580"/>
      <c r="Y45" s="78" t="s">
        <v>418</v>
      </c>
      <c r="Z45" s="552" t="s">
        <v>428</v>
      </c>
      <c r="AA45" s="69" t="s">
        <v>427</v>
      </c>
    </row>
    <row r="46" spans="1:27" ht="64.150000000000006" customHeight="1">
      <c r="A46" s="461"/>
      <c r="B46" s="515"/>
      <c r="C46" s="49" t="s">
        <v>488</v>
      </c>
      <c r="D46" s="488"/>
      <c r="E46" s="491"/>
      <c r="F46" s="460" t="s">
        <v>353</v>
      </c>
      <c r="G46" s="486"/>
      <c r="H46" s="461"/>
      <c r="I46" s="463"/>
      <c r="J46" s="461"/>
      <c r="K46" s="444"/>
      <c r="L46" s="441"/>
      <c r="M46" s="576"/>
      <c r="N46" s="441"/>
      <c r="O46" s="578"/>
      <c r="P46" s="578"/>
      <c r="Q46" s="578"/>
      <c r="R46" s="578"/>
      <c r="S46" s="578"/>
      <c r="T46" s="578"/>
      <c r="U46" s="578"/>
      <c r="V46" s="578"/>
      <c r="W46" s="578"/>
      <c r="X46" s="581"/>
      <c r="Y46" s="78" t="s">
        <v>421</v>
      </c>
      <c r="Z46" s="553"/>
      <c r="AA46" s="70" t="s">
        <v>429</v>
      </c>
    </row>
    <row r="47" spans="1:27" ht="30">
      <c r="A47" s="461"/>
      <c r="B47" s="515"/>
      <c r="C47" s="49"/>
      <c r="D47" s="488"/>
      <c r="E47" s="491"/>
      <c r="F47" s="460"/>
      <c r="G47" s="486"/>
      <c r="H47" s="461"/>
      <c r="I47" s="463"/>
      <c r="J47" s="461"/>
      <c r="K47" s="444"/>
      <c r="L47" s="441"/>
      <c r="M47" s="576"/>
      <c r="N47" s="441"/>
      <c r="O47" s="578"/>
      <c r="P47" s="578"/>
      <c r="Q47" s="578"/>
      <c r="R47" s="578"/>
      <c r="S47" s="578"/>
      <c r="T47" s="578"/>
      <c r="U47" s="578"/>
      <c r="V47" s="578"/>
      <c r="W47" s="578"/>
      <c r="X47" s="581"/>
      <c r="Y47" s="78" t="s">
        <v>422</v>
      </c>
      <c r="Z47" s="553"/>
      <c r="AA47" s="70"/>
    </row>
    <row r="48" spans="1:27" ht="45">
      <c r="A48" s="461"/>
      <c r="B48" s="515"/>
      <c r="C48" s="49"/>
      <c r="D48" s="488"/>
      <c r="E48" s="491"/>
      <c r="F48" s="460"/>
      <c r="G48" s="486"/>
      <c r="H48" s="461"/>
      <c r="I48" s="463"/>
      <c r="J48" s="461"/>
      <c r="K48" s="444"/>
      <c r="L48" s="441"/>
      <c r="M48" s="576"/>
      <c r="N48" s="441"/>
      <c r="O48" s="578"/>
      <c r="P48" s="578"/>
      <c r="Q48" s="578"/>
      <c r="R48" s="578"/>
      <c r="S48" s="578"/>
      <c r="T48" s="578"/>
      <c r="U48" s="578"/>
      <c r="V48" s="578"/>
      <c r="W48" s="578"/>
      <c r="X48" s="581"/>
      <c r="Y48" s="78" t="s">
        <v>495</v>
      </c>
      <c r="Z48" s="553"/>
      <c r="AA48" s="70"/>
    </row>
    <row r="49" spans="1:27" ht="45">
      <c r="A49" s="461"/>
      <c r="B49" s="515"/>
      <c r="C49" s="49"/>
      <c r="D49" s="488"/>
      <c r="E49" s="491"/>
      <c r="F49" s="460"/>
      <c r="G49" s="486"/>
      <c r="H49" s="461"/>
      <c r="I49" s="463"/>
      <c r="J49" s="461"/>
      <c r="K49" s="444"/>
      <c r="L49" s="441"/>
      <c r="M49" s="576"/>
      <c r="N49" s="441"/>
      <c r="O49" s="578"/>
      <c r="P49" s="578"/>
      <c r="Q49" s="578"/>
      <c r="R49" s="578"/>
      <c r="S49" s="578"/>
      <c r="T49" s="578"/>
      <c r="U49" s="578"/>
      <c r="V49" s="578"/>
      <c r="W49" s="578"/>
      <c r="X49" s="581"/>
      <c r="Y49" s="78" t="s">
        <v>423</v>
      </c>
      <c r="Z49" s="553"/>
      <c r="AA49" s="70"/>
    </row>
    <row r="50" spans="1:27" ht="30">
      <c r="A50" s="452"/>
      <c r="B50" s="516"/>
      <c r="C50" s="50"/>
      <c r="D50" s="489"/>
      <c r="E50" s="492"/>
      <c r="F50" s="460"/>
      <c r="G50" s="450"/>
      <c r="H50" s="452"/>
      <c r="I50" s="454"/>
      <c r="J50" s="452"/>
      <c r="K50" s="443"/>
      <c r="L50" s="441"/>
      <c r="M50" s="576"/>
      <c r="N50" s="441"/>
      <c r="O50" s="579"/>
      <c r="P50" s="579"/>
      <c r="Q50" s="579"/>
      <c r="R50" s="579"/>
      <c r="S50" s="579"/>
      <c r="T50" s="579"/>
      <c r="U50" s="579"/>
      <c r="V50" s="579"/>
      <c r="W50" s="579"/>
      <c r="X50" s="582"/>
      <c r="Y50" s="78" t="s">
        <v>424</v>
      </c>
      <c r="Z50" s="554"/>
      <c r="AA50" s="71"/>
    </row>
    <row r="51" spans="1:27" ht="28.9" customHeight="1">
      <c r="A51" s="482" t="s">
        <v>362</v>
      </c>
      <c r="B51" s="455"/>
      <c r="C51" s="51" t="s">
        <v>485</v>
      </c>
      <c r="D51" s="455" t="s">
        <v>486</v>
      </c>
      <c r="E51" s="442" t="s">
        <v>363</v>
      </c>
      <c r="F51" s="460" t="s">
        <v>364</v>
      </c>
      <c r="G51" s="449" t="s">
        <v>365</v>
      </c>
      <c r="H51" s="451" t="s">
        <v>366</v>
      </c>
      <c r="I51" s="453" t="s">
        <v>351</v>
      </c>
      <c r="J51" s="453" t="s">
        <v>352</v>
      </c>
      <c r="K51" s="442" t="s">
        <v>89</v>
      </c>
      <c r="L51" s="446">
        <v>0.1</v>
      </c>
      <c r="M51" s="446">
        <v>0.1</v>
      </c>
      <c r="N51" s="446">
        <v>0.1</v>
      </c>
      <c r="O51" s="577"/>
      <c r="P51" s="577"/>
      <c r="Q51" s="577"/>
      <c r="R51" s="577"/>
      <c r="S51" s="577"/>
      <c r="T51" s="577"/>
      <c r="U51" s="577"/>
      <c r="V51" s="577"/>
      <c r="W51" s="577"/>
      <c r="X51" s="580"/>
      <c r="Y51" s="445"/>
      <c r="Z51" s="555" t="s">
        <v>430</v>
      </c>
      <c r="AA51" s="45" t="s">
        <v>431</v>
      </c>
    </row>
    <row r="52" spans="1:27" ht="28.15" customHeight="1">
      <c r="A52" s="483"/>
      <c r="B52" s="485"/>
      <c r="C52" s="49" t="s">
        <v>488</v>
      </c>
      <c r="D52" s="485"/>
      <c r="E52" s="444"/>
      <c r="F52" s="460"/>
      <c r="G52" s="486"/>
      <c r="H52" s="461"/>
      <c r="I52" s="463"/>
      <c r="J52" s="463"/>
      <c r="K52" s="444"/>
      <c r="L52" s="447"/>
      <c r="M52" s="447"/>
      <c r="N52" s="447"/>
      <c r="O52" s="578"/>
      <c r="P52" s="578"/>
      <c r="Q52" s="578"/>
      <c r="R52" s="578"/>
      <c r="S52" s="578"/>
      <c r="T52" s="578"/>
      <c r="U52" s="578"/>
      <c r="V52" s="578"/>
      <c r="W52" s="578"/>
      <c r="X52" s="581"/>
      <c r="Y52" s="445"/>
      <c r="Z52" s="556"/>
      <c r="AA52" s="45"/>
    </row>
    <row r="53" spans="1:27" ht="67.150000000000006" customHeight="1">
      <c r="A53" s="484"/>
      <c r="B53" s="456"/>
      <c r="C53" s="49"/>
      <c r="D53" s="456"/>
      <c r="E53" s="443"/>
      <c r="F53" s="460"/>
      <c r="G53" s="450"/>
      <c r="H53" s="462"/>
      <c r="I53" s="454"/>
      <c r="J53" s="454"/>
      <c r="K53" s="443"/>
      <c r="L53" s="448"/>
      <c r="M53" s="448"/>
      <c r="N53" s="448"/>
      <c r="O53" s="579"/>
      <c r="P53" s="579"/>
      <c r="Q53" s="579"/>
      <c r="R53" s="579"/>
      <c r="S53" s="579"/>
      <c r="T53" s="579"/>
      <c r="U53" s="579"/>
      <c r="V53" s="579"/>
      <c r="W53" s="579"/>
      <c r="X53" s="582"/>
      <c r="Y53" s="445"/>
      <c r="Z53" s="557"/>
      <c r="AA53" s="45" t="s">
        <v>432</v>
      </c>
    </row>
    <row r="54" spans="1:27" ht="28.9" customHeight="1">
      <c r="A54" s="464" t="s">
        <v>362</v>
      </c>
      <c r="B54" s="467"/>
      <c r="C54" s="52" t="s">
        <v>485</v>
      </c>
      <c r="D54" s="467" t="s">
        <v>486</v>
      </c>
      <c r="E54" s="470" t="s">
        <v>363</v>
      </c>
      <c r="F54" s="460" t="s">
        <v>364</v>
      </c>
      <c r="G54" s="473" t="s">
        <v>365</v>
      </c>
      <c r="H54" s="476" t="s">
        <v>366</v>
      </c>
      <c r="I54" s="479" t="s">
        <v>351</v>
      </c>
      <c r="J54" s="453" t="s">
        <v>352</v>
      </c>
      <c r="K54" s="442" t="s">
        <v>89</v>
      </c>
      <c r="L54" s="446">
        <v>0.1</v>
      </c>
      <c r="M54" s="446">
        <v>0.1</v>
      </c>
      <c r="N54" s="446">
        <v>0.1</v>
      </c>
      <c r="O54" s="584"/>
      <c r="P54" s="584"/>
      <c r="Q54" s="584"/>
      <c r="R54" s="584"/>
      <c r="S54" s="584"/>
      <c r="T54" s="584"/>
      <c r="U54" s="584"/>
      <c r="V54" s="584"/>
      <c r="W54" s="584"/>
      <c r="X54" s="580"/>
      <c r="Y54" s="445"/>
      <c r="Z54" s="558" t="s">
        <v>430</v>
      </c>
      <c r="AA54" s="66" t="s">
        <v>431</v>
      </c>
    </row>
    <row r="55" spans="1:27" ht="42" customHeight="1">
      <c r="A55" s="465"/>
      <c r="B55" s="468"/>
      <c r="C55" s="53" t="s">
        <v>488</v>
      </c>
      <c r="D55" s="468"/>
      <c r="E55" s="471"/>
      <c r="F55" s="460"/>
      <c r="G55" s="474"/>
      <c r="H55" s="477"/>
      <c r="I55" s="480"/>
      <c r="J55" s="463"/>
      <c r="K55" s="444"/>
      <c r="L55" s="447"/>
      <c r="M55" s="447"/>
      <c r="N55" s="447"/>
      <c r="O55" s="585"/>
      <c r="P55" s="585"/>
      <c r="Q55" s="585"/>
      <c r="R55" s="585"/>
      <c r="S55" s="585"/>
      <c r="T55" s="585"/>
      <c r="U55" s="585"/>
      <c r="V55" s="585"/>
      <c r="W55" s="585"/>
      <c r="X55" s="581"/>
      <c r="Y55" s="445"/>
      <c r="Z55" s="559"/>
      <c r="AA55" s="67"/>
    </row>
    <row r="56" spans="1:27" ht="69.400000000000006" customHeight="1">
      <c r="A56" s="466"/>
      <c r="B56" s="469"/>
      <c r="C56" s="54"/>
      <c r="D56" s="469"/>
      <c r="E56" s="472"/>
      <c r="F56" s="460"/>
      <c r="G56" s="475"/>
      <c r="H56" s="478"/>
      <c r="I56" s="481"/>
      <c r="J56" s="454"/>
      <c r="K56" s="443"/>
      <c r="L56" s="448"/>
      <c r="M56" s="448"/>
      <c r="N56" s="448"/>
      <c r="O56" s="586"/>
      <c r="P56" s="586"/>
      <c r="Q56" s="586"/>
      <c r="R56" s="586"/>
      <c r="S56" s="586"/>
      <c r="T56" s="586"/>
      <c r="U56" s="586"/>
      <c r="V56" s="586"/>
      <c r="W56" s="586"/>
      <c r="X56" s="582"/>
      <c r="Y56" s="445"/>
      <c r="Z56" s="560"/>
      <c r="AA56" s="68" t="s">
        <v>432</v>
      </c>
    </row>
    <row r="57" spans="1:27" ht="28.9" customHeight="1">
      <c r="A57" s="451" t="s">
        <v>367</v>
      </c>
      <c r="B57" s="528"/>
      <c r="C57" s="52" t="s">
        <v>485</v>
      </c>
      <c r="D57" s="467" t="s">
        <v>486</v>
      </c>
      <c r="E57" s="470" t="s">
        <v>363</v>
      </c>
      <c r="F57" s="460" t="s">
        <v>364</v>
      </c>
      <c r="G57" s="449" t="s">
        <v>368</v>
      </c>
      <c r="H57" s="531" t="s">
        <v>369</v>
      </c>
      <c r="I57" s="451" t="s">
        <v>361</v>
      </c>
      <c r="J57" s="453" t="s">
        <v>352</v>
      </c>
      <c r="K57" s="442" t="s">
        <v>89</v>
      </c>
      <c r="L57" s="446">
        <v>0.1</v>
      </c>
      <c r="M57" s="446">
        <v>0.1</v>
      </c>
      <c r="N57" s="446">
        <v>0.1</v>
      </c>
      <c r="O57" s="577"/>
      <c r="P57" s="577"/>
      <c r="Q57" s="577"/>
      <c r="R57" s="577"/>
      <c r="S57" s="577"/>
      <c r="T57" s="577"/>
      <c r="U57" s="577"/>
      <c r="V57" s="577"/>
      <c r="W57" s="577"/>
      <c r="X57" s="580"/>
      <c r="Y57" s="445"/>
      <c r="Z57" s="558" t="s">
        <v>430</v>
      </c>
      <c r="AA57" s="66" t="s">
        <v>431</v>
      </c>
    </row>
    <row r="58" spans="1:27" ht="28.15" customHeight="1">
      <c r="A58" s="461"/>
      <c r="B58" s="529"/>
      <c r="C58" s="53" t="s">
        <v>488</v>
      </c>
      <c r="D58" s="468"/>
      <c r="E58" s="471"/>
      <c r="F58" s="460"/>
      <c r="G58" s="486"/>
      <c r="H58" s="461"/>
      <c r="I58" s="461"/>
      <c r="J58" s="463"/>
      <c r="K58" s="444"/>
      <c r="L58" s="447"/>
      <c r="M58" s="447"/>
      <c r="N58" s="447"/>
      <c r="O58" s="578"/>
      <c r="P58" s="578"/>
      <c r="Q58" s="578"/>
      <c r="R58" s="578"/>
      <c r="S58" s="578"/>
      <c r="T58" s="578"/>
      <c r="U58" s="578"/>
      <c r="V58" s="578"/>
      <c r="W58" s="578"/>
      <c r="X58" s="581"/>
      <c r="Y58" s="445"/>
      <c r="Z58" s="559"/>
      <c r="AA58" s="67"/>
    </row>
    <row r="59" spans="1:27" ht="60.4" customHeight="1">
      <c r="A59" s="452"/>
      <c r="B59" s="530"/>
      <c r="C59" s="54"/>
      <c r="D59" s="469"/>
      <c r="E59" s="472"/>
      <c r="F59" s="460"/>
      <c r="G59" s="450"/>
      <c r="H59" s="462"/>
      <c r="I59" s="452"/>
      <c r="J59" s="454"/>
      <c r="K59" s="443"/>
      <c r="L59" s="448"/>
      <c r="M59" s="448"/>
      <c r="N59" s="448"/>
      <c r="O59" s="579"/>
      <c r="P59" s="579"/>
      <c r="Q59" s="579"/>
      <c r="R59" s="579"/>
      <c r="S59" s="579"/>
      <c r="T59" s="579"/>
      <c r="U59" s="579"/>
      <c r="V59" s="579"/>
      <c r="W59" s="579"/>
      <c r="X59" s="582"/>
      <c r="Y59" s="445"/>
      <c r="Z59" s="560"/>
      <c r="AA59" s="68" t="s">
        <v>432</v>
      </c>
    </row>
    <row r="60" spans="1:27" ht="28.9" customHeight="1">
      <c r="A60" s="451" t="s">
        <v>370</v>
      </c>
      <c r="B60" s="532"/>
      <c r="C60" s="52" t="s">
        <v>485</v>
      </c>
      <c r="D60" s="467" t="s">
        <v>486</v>
      </c>
      <c r="E60" s="470" t="s">
        <v>363</v>
      </c>
      <c r="F60" s="460" t="s">
        <v>364</v>
      </c>
      <c r="G60" s="533" t="s">
        <v>371</v>
      </c>
      <c r="H60" s="476" t="s">
        <v>372</v>
      </c>
      <c r="I60" s="536" t="s">
        <v>351</v>
      </c>
      <c r="J60" s="451" t="s">
        <v>358</v>
      </c>
      <c r="K60" s="442" t="s">
        <v>89</v>
      </c>
      <c r="L60" s="446">
        <v>0.1</v>
      </c>
      <c r="M60" s="446">
        <v>0.1</v>
      </c>
      <c r="N60" s="446">
        <v>0.1</v>
      </c>
      <c r="O60" s="587"/>
      <c r="P60" s="587"/>
      <c r="Q60" s="587"/>
      <c r="R60" s="587"/>
      <c r="S60" s="587"/>
      <c r="T60" s="587"/>
      <c r="U60" s="587"/>
      <c r="V60" s="587"/>
      <c r="W60" s="587"/>
      <c r="X60" s="590"/>
      <c r="Y60" s="445"/>
      <c r="Z60" s="558" t="s">
        <v>430</v>
      </c>
      <c r="AA60" s="66" t="s">
        <v>431</v>
      </c>
    </row>
    <row r="61" spans="1:27" ht="42" customHeight="1">
      <c r="A61" s="461"/>
      <c r="B61" s="529"/>
      <c r="C61" s="53" t="s">
        <v>488</v>
      </c>
      <c r="D61" s="468"/>
      <c r="E61" s="471"/>
      <c r="F61" s="460"/>
      <c r="G61" s="534"/>
      <c r="H61" s="477"/>
      <c r="I61" s="537"/>
      <c r="J61" s="461"/>
      <c r="K61" s="444"/>
      <c r="L61" s="447"/>
      <c r="M61" s="447"/>
      <c r="N61" s="447"/>
      <c r="O61" s="588"/>
      <c r="P61" s="588"/>
      <c r="Q61" s="588"/>
      <c r="R61" s="588"/>
      <c r="S61" s="588"/>
      <c r="T61" s="588"/>
      <c r="U61" s="588"/>
      <c r="V61" s="588"/>
      <c r="W61" s="588"/>
      <c r="X61" s="591"/>
      <c r="Y61" s="445"/>
      <c r="Z61" s="559"/>
      <c r="AA61" s="67"/>
    </row>
    <row r="62" spans="1:27" ht="52.9" customHeight="1">
      <c r="A62" s="452"/>
      <c r="B62" s="529"/>
      <c r="C62" s="54"/>
      <c r="D62" s="469"/>
      <c r="E62" s="472"/>
      <c r="F62" s="460"/>
      <c r="G62" s="535"/>
      <c r="H62" s="478"/>
      <c r="I62" s="538"/>
      <c r="J62" s="452"/>
      <c r="K62" s="443"/>
      <c r="L62" s="448"/>
      <c r="M62" s="448"/>
      <c r="N62" s="448"/>
      <c r="O62" s="589"/>
      <c r="P62" s="589"/>
      <c r="Q62" s="589"/>
      <c r="R62" s="589"/>
      <c r="S62" s="589"/>
      <c r="T62" s="589"/>
      <c r="U62" s="589"/>
      <c r="V62" s="589"/>
      <c r="W62" s="589"/>
      <c r="X62" s="592"/>
      <c r="Y62" s="445"/>
      <c r="Z62" s="560"/>
      <c r="AA62" s="68" t="s">
        <v>433</v>
      </c>
    </row>
    <row r="63" spans="1:27" ht="28.9" customHeight="1">
      <c r="A63" s="482" t="s">
        <v>373</v>
      </c>
      <c r="B63" s="529"/>
      <c r="C63" s="46" t="s">
        <v>485</v>
      </c>
      <c r="D63" s="467" t="s">
        <v>486</v>
      </c>
      <c r="E63" s="470" t="s">
        <v>490</v>
      </c>
      <c r="F63" s="460" t="s">
        <v>374</v>
      </c>
      <c r="G63" s="539" t="s">
        <v>375</v>
      </c>
      <c r="H63" s="541" t="s">
        <v>376</v>
      </c>
      <c r="I63" s="451" t="s">
        <v>351</v>
      </c>
      <c r="J63" s="451" t="s">
        <v>358</v>
      </c>
      <c r="K63" s="442" t="s">
        <v>89</v>
      </c>
      <c r="L63" s="446">
        <v>0.1</v>
      </c>
      <c r="M63" s="446">
        <v>0.1</v>
      </c>
      <c r="N63" s="446">
        <v>0.1</v>
      </c>
      <c r="O63" s="593"/>
      <c r="P63" s="593"/>
      <c r="Q63" s="593"/>
      <c r="R63" s="593"/>
      <c r="S63" s="593"/>
      <c r="T63" s="593"/>
      <c r="U63" s="593"/>
      <c r="V63" s="593"/>
      <c r="W63" s="593"/>
      <c r="X63" s="595"/>
      <c r="Y63" s="445"/>
      <c r="Z63" s="555" t="s">
        <v>434</v>
      </c>
      <c r="AA63" s="45" t="s">
        <v>435</v>
      </c>
    </row>
    <row r="64" spans="1:27" ht="28.15" customHeight="1">
      <c r="A64" s="483"/>
      <c r="B64" s="529"/>
      <c r="C64" s="47" t="s">
        <v>488</v>
      </c>
      <c r="D64" s="468"/>
      <c r="E64" s="471"/>
      <c r="F64" s="460"/>
      <c r="G64" s="474"/>
      <c r="H64" s="537"/>
      <c r="I64" s="461"/>
      <c r="J64" s="461"/>
      <c r="K64" s="444"/>
      <c r="L64" s="447"/>
      <c r="M64" s="447"/>
      <c r="N64" s="447"/>
      <c r="O64" s="585"/>
      <c r="P64" s="585"/>
      <c r="Q64" s="585"/>
      <c r="R64" s="585"/>
      <c r="S64" s="585"/>
      <c r="T64" s="585"/>
      <c r="U64" s="585"/>
      <c r="V64" s="585"/>
      <c r="W64" s="585"/>
      <c r="X64" s="581"/>
      <c r="Y64" s="445"/>
      <c r="Z64" s="556"/>
      <c r="AA64" s="45"/>
    </row>
    <row r="65" spans="1:27" ht="28.15" customHeight="1">
      <c r="A65" s="484"/>
      <c r="B65" s="530"/>
      <c r="C65" s="48"/>
      <c r="D65" s="469"/>
      <c r="E65" s="472"/>
      <c r="F65" s="460"/>
      <c r="G65" s="540"/>
      <c r="H65" s="538"/>
      <c r="I65" s="452"/>
      <c r="J65" s="452"/>
      <c r="K65" s="443"/>
      <c r="L65" s="448"/>
      <c r="M65" s="448"/>
      <c r="N65" s="448"/>
      <c r="O65" s="594"/>
      <c r="P65" s="594"/>
      <c r="Q65" s="594"/>
      <c r="R65" s="594"/>
      <c r="S65" s="594"/>
      <c r="T65" s="594"/>
      <c r="U65" s="594"/>
      <c r="V65" s="594"/>
      <c r="W65" s="594"/>
      <c r="X65" s="596"/>
      <c r="Y65" s="445"/>
      <c r="Z65" s="569"/>
      <c r="AA65" s="73" t="s">
        <v>436</v>
      </c>
    </row>
    <row r="66" spans="1:27" ht="28.9" customHeight="1">
      <c r="A66" s="451" t="s">
        <v>373</v>
      </c>
      <c r="B66" s="532"/>
      <c r="C66" s="52" t="s">
        <v>485</v>
      </c>
      <c r="D66" s="467" t="s">
        <v>486</v>
      </c>
      <c r="E66" s="470" t="s">
        <v>490</v>
      </c>
      <c r="F66" s="460" t="s">
        <v>374</v>
      </c>
      <c r="G66" s="539" t="s">
        <v>375</v>
      </c>
      <c r="H66" s="536" t="s">
        <v>376</v>
      </c>
      <c r="I66" s="451" t="s">
        <v>351</v>
      </c>
      <c r="J66" s="451" t="s">
        <v>358</v>
      </c>
      <c r="K66" s="442" t="s">
        <v>89</v>
      </c>
      <c r="L66" s="446">
        <v>0.1</v>
      </c>
      <c r="M66" s="446">
        <v>0.1</v>
      </c>
      <c r="N66" s="446">
        <v>0.1</v>
      </c>
      <c r="O66" s="593"/>
      <c r="P66" s="593"/>
      <c r="Q66" s="593"/>
      <c r="R66" s="593"/>
      <c r="S66" s="593"/>
      <c r="T66" s="593"/>
      <c r="U66" s="593"/>
      <c r="V66" s="593"/>
      <c r="W66" s="593"/>
      <c r="X66" s="595"/>
      <c r="Y66" s="445"/>
      <c r="Z66" s="570" t="s">
        <v>434</v>
      </c>
      <c r="AA66" s="45" t="s">
        <v>435</v>
      </c>
    </row>
    <row r="67" spans="1:27" ht="42" customHeight="1">
      <c r="A67" s="461"/>
      <c r="B67" s="529"/>
      <c r="C67" s="53" t="s">
        <v>488</v>
      </c>
      <c r="D67" s="468"/>
      <c r="E67" s="471"/>
      <c r="F67" s="460"/>
      <c r="G67" s="474"/>
      <c r="H67" s="537"/>
      <c r="I67" s="461"/>
      <c r="J67" s="461"/>
      <c r="K67" s="444"/>
      <c r="L67" s="447"/>
      <c r="M67" s="447"/>
      <c r="N67" s="447"/>
      <c r="O67" s="585"/>
      <c r="P67" s="585"/>
      <c r="Q67" s="585"/>
      <c r="R67" s="585"/>
      <c r="S67" s="585"/>
      <c r="T67" s="585"/>
      <c r="U67" s="585"/>
      <c r="V67" s="585"/>
      <c r="W67" s="585"/>
      <c r="X67" s="581"/>
      <c r="Y67" s="445"/>
      <c r="Z67" s="556"/>
      <c r="AA67" s="45"/>
    </row>
    <row r="68" spans="1:27" ht="28.15" customHeight="1">
      <c r="A68" s="452"/>
      <c r="B68" s="545"/>
      <c r="C68" s="53"/>
      <c r="D68" s="469"/>
      <c r="E68" s="471"/>
      <c r="F68" s="451"/>
      <c r="G68" s="474"/>
      <c r="H68" s="538"/>
      <c r="I68" s="452"/>
      <c r="J68" s="452"/>
      <c r="K68" s="443"/>
      <c r="L68" s="448"/>
      <c r="M68" s="448"/>
      <c r="N68" s="448"/>
      <c r="O68" s="594"/>
      <c r="P68" s="594"/>
      <c r="Q68" s="594"/>
      <c r="R68" s="594"/>
      <c r="S68" s="594"/>
      <c r="T68" s="594"/>
      <c r="U68" s="594"/>
      <c r="V68" s="594"/>
      <c r="W68" s="594"/>
      <c r="X68" s="596"/>
      <c r="Y68" s="445"/>
      <c r="Z68" s="557"/>
      <c r="AA68" s="45" t="s">
        <v>436</v>
      </c>
    </row>
    <row r="69" spans="1:27" ht="43.5" customHeight="1">
      <c r="A69" s="547" t="s">
        <v>377</v>
      </c>
      <c r="B69" s="519"/>
      <c r="C69" s="519"/>
      <c r="D69" s="542" t="s">
        <v>378</v>
      </c>
      <c r="E69" s="460" t="s">
        <v>491</v>
      </c>
      <c r="F69" s="460" t="s">
        <v>379</v>
      </c>
      <c r="G69" s="460" t="s">
        <v>380</v>
      </c>
      <c r="H69" s="449" t="s">
        <v>381</v>
      </c>
      <c r="I69" s="451" t="s">
        <v>351</v>
      </c>
      <c r="J69" s="451" t="s">
        <v>352</v>
      </c>
      <c r="K69" s="442" t="s">
        <v>88</v>
      </c>
      <c r="L69" s="446">
        <v>0.1</v>
      </c>
      <c r="M69" s="446">
        <v>0.1</v>
      </c>
      <c r="N69" s="446">
        <v>0.1</v>
      </c>
      <c r="O69" s="598"/>
      <c r="P69" s="598"/>
      <c r="Q69" s="598"/>
      <c r="R69" s="598"/>
      <c r="S69" s="598"/>
      <c r="T69" s="598"/>
      <c r="U69" s="598"/>
      <c r="V69" s="598"/>
      <c r="W69" s="598"/>
      <c r="X69" s="595"/>
      <c r="Y69" s="445"/>
      <c r="Z69" s="558" t="s">
        <v>437</v>
      </c>
      <c r="AA69" s="66" t="s">
        <v>438</v>
      </c>
    </row>
    <row r="70" spans="1:27" ht="48.4" customHeight="1">
      <c r="A70" s="548"/>
      <c r="B70" s="520"/>
      <c r="C70" s="520"/>
      <c r="D70" s="543"/>
      <c r="E70" s="460"/>
      <c r="F70" s="460"/>
      <c r="G70" s="460"/>
      <c r="H70" s="450"/>
      <c r="I70" s="452"/>
      <c r="J70" s="452"/>
      <c r="K70" s="443"/>
      <c r="L70" s="448"/>
      <c r="M70" s="597"/>
      <c r="N70" s="597"/>
      <c r="O70" s="599"/>
      <c r="P70" s="599"/>
      <c r="Q70" s="599"/>
      <c r="R70" s="599"/>
      <c r="S70" s="599"/>
      <c r="T70" s="599"/>
      <c r="U70" s="599"/>
      <c r="V70" s="599"/>
      <c r="W70" s="599"/>
      <c r="X70" s="596"/>
      <c r="Y70" s="445"/>
      <c r="Z70" s="559"/>
      <c r="AA70" s="67"/>
    </row>
    <row r="71" spans="1:27" ht="46.15" customHeight="1">
      <c r="A71" s="549"/>
      <c r="B71" s="521"/>
      <c r="C71" s="521"/>
      <c r="D71" s="544"/>
      <c r="E71" s="460"/>
      <c r="F71" s="460"/>
      <c r="G71" s="42" t="s">
        <v>382</v>
      </c>
      <c r="H71" s="55" t="s">
        <v>492</v>
      </c>
      <c r="I71" s="42" t="s">
        <v>361</v>
      </c>
      <c r="J71" s="42" t="s">
        <v>358</v>
      </c>
      <c r="K71" s="65" t="s">
        <v>90</v>
      </c>
      <c r="L71" s="80">
        <v>0.1</v>
      </c>
      <c r="M71" s="81">
        <v>0.1</v>
      </c>
      <c r="N71" s="81">
        <v>0.1</v>
      </c>
      <c r="O71" s="37"/>
      <c r="P71" s="37"/>
      <c r="Q71" s="37"/>
      <c r="R71" s="37"/>
      <c r="S71" s="37"/>
      <c r="T71" s="37"/>
      <c r="U71" s="37"/>
      <c r="V71" s="37"/>
      <c r="W71" s="37"/>
      <c r="X71" s="40"/>
      <c r="Y71" s="79"/>
      <c r="Z71" s="560"/>
      <c r="AA71" s="68" t="s">
        <v>439</v>
      </c>
    </row>
    <row r="72" spans="1:27" ht="105">
      <c r="A72" s="56" t="s">
        <v>383</v>
      </c>
      <c r="B72" s="53"/>
      <c r="C72" s="57"/>
      <c r="D72" s="58" t="s">
        <v>486</v>
      </c>
      <c r="E72" s="59" t="s">
        <v>384</v>
      </c>
      <c r="F72" s="42" t="s">
        <v>385</v>
      </c>
      <c r="G72" s="42" t="s">
        <v>386</v>
      </c>
      <c r="H72" s="60" t="s">
        <v>387</v>
      </c>
      <c r="I72" s="42" t="s">
        <v>351</v>
      </c>
      <c r="J72" s="42" t="s">
        <v>358</v>
      </c>
      <c r="K72" s="65" t="s">
        <v>89</v>
      </c>
      <c r="L72" s="80">
        <v>0.1</v>
      </c>
      <c r="M72" s="80">
        <v>0.1</v>
      </c>
      <c r="N72" s="80">
        <v>0.1</v>
      </c>
      <c r="O72" s="33"/>
      <c r="P72" s="33"/>
      <c r="Q72" s="33"/>
      <c r="R72" s="33"/>
      <c r="S72" s="33"/>
      <c r="T72" s="33"/>
      <c r="U72" s="33"/>
      <c r="V72" s="33"/>
      <c r="W72" s="33"/>
      <c r="X72" s="38"/>
      <c r="Y72" s="79"/>
      <c r="Z72" s="72" t="s">
        <v>440</v>
      </c>
      <c r="AA72" s="45" t="s">
        <v>441</v>
      </c>
    </row>
    <row r="73" spans="1:27" ht="90">
      <c r="A73" s="56" t="s">
        <v>388</v>
      </c>
      <c r="B73" s="61"/>
      <c r="C73" s="62"/>
      <c r="D73" s="63" t="s">
        <v>486</v>
      </c>
      <c r="E73" s="64" t="s">
        <v>384</v>
      </c>
      <c r="F73" s="42" t="s">
        <v>385</v>
      </c>
      <c r="G73" s="42" t="s">
        <v>389</v>
      </c>
      <c r="H73" s="60" t="s">
        <v>390</v>
      </c>
      <c r="I73" s="42" t="s">
        <v>351</v>
      </c>
      <c r="J73" s="42" t="s">
        <v>358</v>
      </c>
      <c r="K73" s="65" t="s">
        <v>90</v>
      </c>
      <c r="L73" s="80">
        <v>0.1</v>
      </c>
      <c r="M73" s="80">
        <v>0.1</v>
      </c>
      <c r="N73" s="80">
        <v>0.1</v>
      </c>
      <c r="O73" s="33"/>
      <c r="P73" s="33"/>
      <c r="Q73" s="33"/>
      <c r="R73" s="33"/>
      <c r="S73" s="33"/>
      <c r="T73" s="33"/>
      <c r="U73" s="33"/>
      <c r="V73" s="33"/>
      <c r="W73" s="33"/>
      <c r="X73" s="38"/>
      <c r="Y73" s="79"/>
      <c r="Z73" s="74" t="s">
        <v>442</v>
      </c>
      <c r="AA73" s="75" t="s">
        <v>443</v>
      </c>
    </row>
    <row r="74" spans="1:27" ht="60">
      <c r="A74" s="451" t="s">
        <v>391</v>
      </c>
      <c r="B74" s="546"/>
      <c r="C74" s="546"/>
      <c r="D74" s="458" t="s">
        <v>486</v>
      </c>
      <c r="E74" s="460" t="s">
        <v>487</v>
      </c>
      <c r="F74" s="42" t="s">
        <v>348</v>
      </c>
      <c r="G74" s="460" t="s">
        <v>392</v>
      </c>
      <c r="H74" s="449" t="s">
        <v>393</v>
      </c>
      <c r="I74" s="451" t="s">
        <v>361</v>
      </c>
      <c r="J74" s="453" t="s">
        <v>358</v>
      </c>
      <c r="K74" s="442" t="s">
        <v>89</v>
      </c>
      <c r="L74" s="440">
        <v>0.1</v>
      </c>
      <c r="M74" s="440">
        <v>0.1</v>
      </c>
      <c r="N74" s="440">
        <v>0.1</v>
      </c>
      <c r="O74" s="577"/>
      <c r="P74" s="577"/>
      <c r="Q74" s="577"/>
      <c r="R74" s="577"/>
      <c r="S74" s="577"/>
      <c r="T74" s="577"/>
      <c r="U74" s="577"/>
      <c r="V74" s="577"/>
      <c r="W74" s="577"/>
      <c r="X74" s="580"/>
      <c r="Y74" s="445"/>
      <c r="Z74" s="555" t="s">
        <v>444</v>
      </c>
      <c r="AA74" s="567" t="s">
        <v>445</v>
      </c>
    </row>
    <row r="75" spans="1:27" ht="66" customHeight="1">
      <c r="A75" s="452"/>
      <c r="B75" s="457"/>
      <c r="C75" s="457"/>
      <c r="D75" s="459"/>
      <c r="E75" s="460"/>
      <c r="F75" s="42" t="s">
        <v>353</v>
      </c>
      <c r="G75" s="460"/>
      <c r="H75" s="450"/>
      <c r="I75" s="452"/>
      <c r="J75" s="454"/>
      <c r="K75" s="443"/>
      <c r="L75" s="441"/>
      <c r="M75" s="441"/>
      <c r="N75" s="441"/>
      <c r="O75" s="579"/>
      <c r="P75" s="579"/>
      <c r="Q75" s="579"/>
      <c r="R75" s="579"/>
      <c r="S75" s="579"/>
      <c r="T75" s="579"/>
      <c r="U75" s="579"/>
      <c r="V75" s="579"/>
      <c r="W75" s="579"/>
      <c r="X75" s="582"/>
      <c r="Y75" s="445"/>
      <c r="Z75" s="569"/>
      <c r="AA75" s="571"/>
    </row>
    <row r="76" spans="1:27" ht="44.65" customHeight="1">
      <c r="A76" s="451" t="s">
        <v>394</v>
      </c>
      <c r="B76" s="455"/>
      <c r="C76" s="455"/>
      <c r="D76" s="458" t="s">
        <v>486</v>
      </c>
      <c r="E76" s="460" t="s">
        <v>487</v>
      </c>
      <c r="F76" s="42" t="s">
        <v>348</v>
      </c>
      <c r="G76" s="460" t="s">
        <v>395</v>
      </c>
      <c r="H76" s="449" t="s">
        <v>396</v>
      </c>
      <c r="I76" s="453" t="s">
        <v>351</v>
      </c>
      <c r="J76" s="451" t="s">
        <v>358</v>
      </c>
      <c r="K76" s="442" t="s">
        <v>89</v>
      </c>
      <c r="L76" s="440">
        <v>0.1</v>
      </c>
      <c r="M76" s="440">
        <v>0.1</v>
      </c>
      <c r="N76" s="440">
        <v>0.1</v>
      </c>
      <c r="O76" s="577"/>
      <c r="P76" s="577"/>
      <c r="Q76" s="577"/>
      <c r="R76" s="577"/>
      <c r="S76" s="577"/>
      <c r="T76" s="577"/>
      <c r="U76" s="577"/>
      <c r="V76" s="577"/>
      <c r="W76" s="577"/>
      <c r="X76" s="580"/>
      <c r="Y76" s="445"/>
      <c r="Z76" s="570" t="s">
        <v>446</v>
      </c>
      <c r="AA76" s="564" t="s">
        <v>447</v>
      </c>
    </row>
    <row r="77" spans="1:27" ht="42" customHeight="1">
      <c r="A77" s="452"/>
      <c r="B77" s="456"/>
      <c r="C77" s="457"/>
      <c r="D77" s="459"/>
      <c r="E77" s="460"/>
      <c r="F77" s="42" t="s">
        <v>353</v>
      </c>
      <c r="G77" s="460"/>
      <c r="H77" s="450"/>
      <c r="I77" s="454"/>
      <c r="J77" s="452"/>
      <c r="K77" s="443"/>
      <c r="L77" s="441"/>
      <c r="M77" s="441"/>
      <c r="N77" s="441"/>
      <c r="O77" s="579"/>
      <c r="P77" s="579"/>
      <c r="Q77" s="579"/>
      <c r="R77" s="579"/>
      <c r="S77" s="579"/>
      <c r="T77" s="579"/>
      <c r="U77" s="579"/>
      <c r="V77" s="579"/>
      <c r="W77" s="579"/>
      <c r="X77" s="582"/>
      <c r="Y77" s="445"/>
      <c r="Z77" s="569"/>
      <c r="AA77" s="571"/>
    </row>
    <row r="78" spans="1:27" ht="46.15" customHeight="1">
      <c r="A78" s="547" t="s">
        <v>397</v>
      </c>
      <c r="B78" s="467"/>
      <c r="C78" s="550"/>
      <c r="D78" s="546" t="s">
        <v>486</v>
      </c>
      <c r="E78" s="442" t="s">
        <v>398</v>
      </c>
      <c r="F78" s="42" t="s">
        <v>399</v>
      </c>
      <c r="G78" s="449" t="s">
        <v>400</v>
      </c>
      <c r="H78" s="451" t="s">
        <v>401</v>
      </c>
      <c r="I78" s="451" t="s">
        <v>402</v>
      </c>
      <c r="J78" s="451" t="s">
        <v>358</v>
      </c>
      <c r="K78" s="442" t="s">
        <v>89</v>
      </c>
      <c r="L78" s="440">
        <v>0.1</v>
      </c>
      <c r="M78" s="440">
        <v>0.1</v>
      </c>
      <c r="N78" s="440">
        <v>0.1</v>
      </c>
      <c r="O78" s="577"/>
      <c r="P78" s="577"/>
      <c r="Q78" s="577"/>
      <c r="R78" s="577"/>
      <c r="S78" s="577"/>
      <c r="T78" s="577"/>
      <c r="U78" s="577"/>
      <c r="V78" s="577"/>
      <c r="W78" s="577"/>
      <c r="X78" s="580"/>
      <c r="Y78" s="445"/>
      <c r="Z78" s="570" t="s">
        <v>448</v>
      </c>
      <c r="AA78" s="572" t="s">
        <v>449</v>
      </c>
    </row>
    <row r="79" spans="1:27" ht="55.9" customHeight="1">
      <c r="A79" s="548"/>
      <c r="B79" s="468"/>
      <c r="C79" s="551"/>
      <c r="D79" s="485"/>
      <c r="E79" s="444"/>
      <c r="F79" s="42" t="s">
        <v>403</v>
      </c>
      <c r="G79" s="486"/>
      <c r="H79" s="461"/>
      <c r="I79" s="461"/>
      <c r="J79" s="461"/>
      <c r="K79" s="444"/>
      <c r="L79" s="441"/>
      <c r="M79" s="441"/>
      <c r="N79" s="441"/>
      <c r="O79" s="578"/>
      <c r="P79" s="578"/>
      <c r="Q79" s="578"/>
      <c r="R79" s="578"/>
      <c r="S79" s="578"/>
      <c r="T79" s="578"/>
      <c r="U79" s="578"/>
      <c r="V79" s="578"/>
      <c r="W79" s="578"/>
      <c r="X79" s="581"/>
      <c r="Y79" s="445"/>
      <c r="Z79" s="556"/>
      <c r="AA79" s="573"/>
    </row>
    <row r="80" spans="1:27" ht="15">
      <c r="A80" s="549"/>
      <c r="B80" s="469"/>
      <c r="C80" s="551"/>
      <c r="D80" s="456"/>
      <c r="E80" s="443"/>
      <c r="F80" s="42" t="s">
        <v>404</v>
      </c>
      <c r="G80" s="450"/>
      <c r="H80" s="452"/>
      <c r="I80" s="452"/>
      <c r="J80" s="461"/>
      <c r="K80" s="443"/>
      <c r="L80" s="441"/>
      <c r="M80" s="441"/>
      <c r="N80" s="441"/>
      <c r="O80" s="579"/>
      <c r="P80" s="579"/>
      <c r="Q80" s="579"/>
      <c r="R80" s="579"/>
      <c r="S80" s="579"/>
      <c r="T80" s="579"/>
      <c r="U80" s="579"/>
      <c r="V80" s="579"/>
      <c r="W80" s="579"/>
      <c r="X80" s="582"/>
      <c r="Y80" s="445"/>
      <c r="Z80" s="556"/>
      <c r="AA80" s="573"/>
    </row>
    <row r="81" spans="1:27" ht="13.9" customHeight="1">
      <c r="A81" s="451" t="s">
        <v>405</v>
      </c>
      <c r="B81" s="546"/>
      <c r="C81" s="485"/>
      <c r="D81" s="546" t="s">
        <v>486</v>
      </c>
      <c r="E81" s="442" t="s">
        <v>398</v>
      </c>
      <c r="F81" s="42" t="s">
        <v>399</v>
      </c>
      <c r="G81" s="449" t="s">
        <v>400</v>
      </c>
      <c r="H81" s="451" t="s">
        <v>400</v>
      </c>
      <c r="I81" s="453" t="s">
        <v>402</v>
      </c>
      <c r="J81" s="461"/>
      <c r="K81" s="442" t="s">
        <v>89</v>
      </c>
      <c r="L81" s="440">
        <v>0.1</v>
      </c>
      <c r="M81" s="440">
        <v>0.1</v>
      </c>
      <c r="N81" s="440">
        <v>0.1</v>
      </c>
      <c r="O81" s="577"/>
      <c r="P81" s="577"/>
      <c r="Q81" s="577"/>
      <c r="R81" s="577"/>
      <c r="S81" s="577"/>
      <c r="T81" s="577"/>
      <c r="U81" s="577"/>
      <c r="V81" s="577"/>
      <c r="W81" s="577"/>
      <c r="X81" s="580"/>
      <c r="Y81" s="445"/>
      <c r="Z81" s="556"/>
      <c r="AA81" s="573"/>
    </row>
    <row r="82" spans="1:27" ht="55.9" customHeight="1">
      <c r="A82" s="461"/>
      <c r="B82" s="485"/>
      <c r="C82" s="485"/>
      <c r="D82" s="485"/>
      <c r="E82" s="444"/>
      <c r="F82" s="42" t="s">
        <v>403</v>
      </c>
      <c r="G82" s="486"/>
      <c r="H82" s="461"/>
      <c r="I82" s="463"/>
      <c r="J82" s="461"/>
      <c r="K82" s="444"/>
      <c r="L82" s="441"/>
      <c r="M82" s="441"/>
      <c r="N82" s="441"/>
      <c r="O82" s="578"/>
      <c r="P82" s="578"/>
      <c r="Q82" s="578"/>
      <c r="R82" s="578"/>
      <c r="S82" s="578"/>
      <c r="T82" s="578"/>
      <c r="U82" s="578"/>
      <c r="V82" s="578"/>
      <c r="W82" s="578"/>
      <c r="X82" s="581"/>
      <c r="Y82" s="445"/>
      <c r="Z82" s="556"/>
      <c r="AA82" s="573"/>
    </row>
    <row r="83" spans="1:27" ht="15">
      <c r="A83" s="452"/>
      <c r="B83" s="457"/>
      <c r="C83" s="457"/>
      <c r="D83" s="457"/>
      <c r="E83" s="443"/>
      <c r="F83" s="42" t="s">
        <v>404</v>
      </c>
      <c r="G83" s="450"/>
      <c r="H83" s="452"/>
      <c r="I83" s="454"/>
      <c r="J83" s="452"/>
      <c r="K83" s="443"/>
      <c r="L83" s="441"/>
      <c r="M83" s="441"/>
      <c r="N83" s="441"/>
      <c r="O83" s="579"/>
      <c r="P83" s="579"/>
      <c r="Q83" s="579"/>
      <c r="R83" s="579"/>
      <c r="S83" s="579"/>
      <c r="T83" s="579"/>
      <c r="U83" s="579"/>
      <c r="V83" s="579"/>
      <c r="W83" s="579"/>
      <c r="X83" s="582"/>
      <c r="Y83" s="445"/>
      <c r="Z83" s="569"/>
      <c r="AA83" s="574"/>
    </row>
    <row r="84" spans="1:27" ht="13.9" customHeight="1">
      <c r="A84" s="451" t="s">
        <v>406</v>
      </c>
      <c r="B84" s="455"/>
      <c r="C84" s="455"/>
      <c r="D84" s="455" t="s">
        <v>493</v>
      </c>
      <c r="E84" s="442" t="s">
        <v>494</v>
      </c>
      <c r="F84" s="42" t="s">
        <v>407</v>
      </c>
      <c r="G84" s="449" t="s">
        <v>408</v>
      </c>
      <c r="H84" s="451" t="s">
        <v>409</v>
      </c>
      <c r="I84" s="453" t="s">
        <v>351</v>
      </c>
      <c r="J84" s="451" t="s">
        <v>358</v>
      </c>
      <c r="K84" s="442" t="s">
        <v>90</v>
      </c>
      <c r="L84" s="440">
        <v>0.1</v>
      </c>
      <c r="M84" s="600">
        <v>0.1</v>
      </c>
      <c r="N84" s="600">
        <v>0.1</v>
      </c>
      <c r="O84" s="577"/>
      <c r="P84" s="577"/>
      <c r="Q84" s="577"/>
      <c r="R84" s="577"/>
      <c r="S84" s="577"/>
      <c r="T84" s="577"/>
      <c r="U84" s="577"/>
      <c r="V84" s="577"/>
      <c r="W84" s="577"/>
      <c r="X84" s="580"/>
      <c r="Y84" s="445"/>
      <c r="Z84" s="603" t="s">
        <v>450</v>
      </c>
      <c r="AA84" s="601" t="s">
        <v>451</v>
      </c>
    </row>
    <row r="85" spans="1:27" ht="42" customHeight="1">
      <c r="A85" s="452"/>
      <c r="B85" s="457"/>
      <c r="C85" s="457"/>
      <c r="D85" s="457"/>
      <c r="E85" s="443"/>
      <c r="F85" s="42" t="s">
        <v>410</v>
      </c>
      <c r="G85" s="450"/>
      <c r="H85" s="452"/>
      <c r="I85" s="454"/>
      <c r="J85" s="452"/>
      <c r="K85" s="443"/>
      <c r="L85" s="441"/>
      <c r="M85" s="579"/>
      <c r="N85" s="579"/>
      <c r="O85" s="579"/>
      <c r="P85" s="579"/>
      <c r="Q85" s="579"/>
      <c r="R85" s="579"/>
      <c r="S85" s="579"/>
      <c r="T85" s="579"/>
      <c r="U85" s="579"/>
      <c r="V85" s="579"/>
      <c r="W85" s="579"/>
      <c r="X85" s="582"/>
      <c r="Y85" s="445"/>
      <c r="Z85" s="604"/>
      <c r="AA85" s="602"/>
    </row>
    <row r="86" spans="1:27" ht="48.4" customHeight="1">
      <c r="A86" s="451" t="s">
        <v>411</v>
      </c>
      <c r="B86" s="455"/>
      <c r="C86" s="455"/>
      <c r="D86" s="455" t="s">
        <v>486</v>
      </c>
      <c r="E86" s="490" t="s">
        <v>487</v>
      </c>
      <c r="F86" s="460" t="s">
        <v>412</v>
      </c>
      <c r="G86" s="449" t="s">
        <v>413</v>
      </c>
      <c r="H86" s="451" t="s">
        <v>414</v>
      </c>
      <c r="I86" s="453" t="s">
        <v>351</v>
      </c>
      <c r="J86" s="451" t="s">
        <v>358</v>
      </c>
      <c r="K86" s="442" t="s">
        <v>89</v>
      </c>
      <c r="L86" s="440">
        <v>0.1</v>
      </c>
      <c r="M86" s="600">
        <v>0.1</v>
      </c>
      <c r="N86" s="600">
        <v>0.1</v>
      </c>
      <c r="O86" s="577"/>
      <c r="P86" s="577"/>
      <c r="Q86" s="577"/>
      <c r="R86" s="577"/>
      <c r="S86" s="577"/>
      <c r="T86" s="577"/>
      <c r="U86" s="577"/>
      <c r="V86" s="577"/>
      <c r="W86" s="577"/>
      <c r="X86" s="580"/>
      <c r="Y86" s="445"/>
      <c r="Z86" s="570" t="s">
        <v>452</v>
      </c>
      <c r="AA86" s="567" t="s">
        <v>453</v>
      </c>
    </row>
    <row r="87" spans="1:27" ht="38.65" customHeight="1">
      <c r="A87" s="452"/>
      <c r="B87" s="457"/>
      <c r="C87" s="457"/>
      <c r="D87" s="457"/>
      <c r="E87" s="492"/>
      <c r="F87" s="460"/>
      <c r="G87" s="450"/>
      <c r="H87" s="452"/>
      <c r="I87" s="454"/>
      <c r="J87" s="452"/>
      <c r="K87" s="443"/>
      <c r="L87" s="441"/>
      <c r="M87" s="579"/>
      <c r="N87" s="579"/>
      <c r="O87" s="579"/>
      <c r="P87" s="579"/>
      <c r="Q87" s="579"/>
      <c r="R87" s="579"/>
      <c r="S87" s="579"/>
      <c r="T87" s="579"/>
      <c r="U87" s="579"/>
      <c r="V87" s="579"/>
      <c r="W87" s="579"/>
      <c r="X87" s="582"/>
      <c r="Y87" s="445"/>
      <c r="Z87" s="569"/>
      <c r="AA87" s="571"/>
    </row>
    <row r="88" spans="1:27" ht="51" customHeight="1">
      <c r="A88" s="451" t="s">
        <v>415</v>
      </c>
      <c r="B88" s="455"/>
      <c r="C88" s="455"/>
      <c r="D88" s="455" t="s">
        <v>493</v>
      </c>
      <c r="E88" s="442" t="s">
        <v>494</v>
      </c>
      <c r="F88" s="42" t="s">
        <v>407</v>
      </c>
      <c r="G88" s="449" t="s">
        <v>416</v>
      </c>
      <c r="H88" s="451" t="s">
        <v>417</v>
      </c>
      <c r="I88" s="451" t="s">
        <v>351</v>
      </c>
      <c r="J88" s="451" t="s">
        <v>358</v>
      </c>
      <c r="K88" s="442" t="s">
        <v>89</v>
      </c>
      <c r="L88" s="440">
        <v>0.1</v>
      </c>
      <c r="M88" s="600">
        <v>0.1</v>
      </c>
      <c r="N88" s="600">
        <v>0.1</v>
      </c>
      <c r="O88" s="577"/>
      <c r="P88" s="577"/>
      <c r="Q88" s="577"/>
      <c r="R88" s="577"/>
      <c r="S88" s="577"/>
      <c r="T88" s="577"/>
      <c r="U88" s="577"/>
      <c r="V88" s="577"/>
      <c r="W88" s="577"/>
      <c r="X88" s="580"/>
      <c r="Y88" s="445"/>
      <c r="Z88" s="570" t="s">
        <v>454</v>
      </c>
      <c r="AA88" s="44" t="s">
        <v>455</v>
      </c>
    </row>
    <row r="89" spans="1:27" ht="42" customHeight="1">
      <c r="A89" s="461"/>
      <c r="B89" s="485"/>
      <c r="C89" s="485"/>
      <c r="D89" s="485"/>
      <c r="E89" s="444"/>
      <c r="F89" s="460" t="s">
        <v>410</v>
      </c>
      <c r="G89" s="486"/>
      <c r="H89" s="461"/>
      <c r="I89" s="461"/>
      <c r="J89" s="461"/>
      <c r="K89" s="444"/>
      <c r="L89" s="441"/>
      <c r="M89" s="578"/>
      <c r="N89" s="578"/>
      <c r="O89" s="578"/>
      <c r="P89" s="578"/>
      <c r="Q89" s="578"/>
      <c r="R89" s="578"/>
      <c r="S89" s="578"/>
      <c r="T89" s="578"/>
      <c r="U89" s="578"/>
      <c r="V89" s="578"/>
      <c r="W89" s="578"/>
      <c r="X89" s="581"/>
      <c r="Y89" s="445"/>
      <c r="Z89" s="556"/>
      <c r="AA89" s="76"/>
    </row>
    <row r="90" spans="1:27" ht="30">
      <c r="A90" s="461"/>
      <c r="B90" s="485"/>
      <c r="C90" s="485"/>
      <c r="D90" s="485"/>
      <c r="E90" s="444"/>
      <c r="F90" s="460"/>
      <c r="G90" s="486"/>
      <c r="H90" s="461"/>
      <c r="I90" s="461"/>
      <c r="J90" s="461"/>
      <c r="K90" s="444"/>
      <c r="L90" s="441"/>
      <c r="M90" s="578"/>
      <c r="N90" s="578"/>
      <c r="O90" s="578"/>
      <c r="P90" s="578"/>
      <c r="Q90" s="578"/>
      <c r="R90" s="578"/>
      <c r="S90" s="578"/>
      <c r="T90" s="578"/>
      <c r="U90" s="578"/>
      <c r="V90" s="578"/>
      <c r="W90" s="578"/>
      <c r="X90" s="581"/>
      <c r="Y90" s="445"/>
      <c r="Z90" s="556"/>
      <c r="AA90" s="45" t="s">
        <v>456</v>
      </c>
    </row>
    <row r="91" spans="1:27" ht="15">
      <c r="A91" s="461"/>
      <c r="B91" s="485"/>
      <c r="C91" s="485"/>
      <c r="D91" s="485"/>
      <c r="E91" s="444"/>
      <c r="F91" s="460"/>
      <c r="G91" s="486"/>
      <c r="H91" s="461"/>
      <c r="I91" s="461"/>
      <c r="J91" s="461"/>
      <c r="K91" s="444"/>
      <c r="L91" s="441"/>
      <c r="M91" s="578"/>
      <c r="N91" s="578"/>
      <c r="O91" s="578"/>
      <c r="P91" s="578"/>
      <c r="Q91" s="578"/>
      <c r="R91" s="578"/>
      <c r="S91" s="578"/>
      <c r="T91" s="578"/>
      <c r="U91" s="578"/>
      <c r="V91" s="578"/>
      <c r="W91" s="578"/>
      <c r="X91" s="581"/>
      <c r="Y91" s="445"/>
      <c r="Z91" s="556"/>
      <c r="AA91" s="45"/>
    </row>
    <row r="92" spans="1:27" ht="30">
      <c r="A92" s="452"/>
      <c r="B92" s="457"/>
      <c r="C92" s="457"/>
      <c r="D92" s="457"/>
      <c r="E92" s="443"/>
      <c r="F92" s="460"/>
      <c r="G92" s="450"/>
      <c r="H92" s="452"/>
      <c r="I92" s="452"/>
      <c r="J92" s="452"/>
      <c r="K92" s="443"/>
      <c r="L92" s="441"/>
      <c r="M92" s="579"/>
      <c r="N92" s="579"/>
      <c r="O92" s="579"/>
      <c r="P92" s="579"/>
      <c r="Q92" s="579"/>
      <c r="R92" s="579"/>
      <c r="S92" s="579"/>
      <c r="T92" s="579"/>
      <c r="U92" s="579"/>
      <c r="V92" s="579"/>
      <c r="W92" s="579"/>
      <c r="X92" s="582"/>
      <c r="Y92" s="445"/>
      <c r="Z92" s="569"/>
      <c r="AA92" s="73" t="s">
        <v>457</v>
      </c>
    </row>
  </sheetData>
  <mergeCells count="490">
    <mergeCell ref="AA84:AA85"/>
    <mergeCell ref="AA86:AA87"/>
    <mergeCell ref="W88:W92"/>
    <mergeCell ref="X88:X92"/>
    <mergeCell ref="R88:R92"/>
    <mergeCell ref="S88:S92"/>
    <mergeCell ref="T88:T92"/>
    <mergeCell ref="U88:U92"/>
    <mergeCell ref="V88:V92"/>
    <mergeCell ref="Z84:Z85"/>
    <mergeCell ref="Z86:Z87"/>
    <mergeCell ref="Z88:Z92"/>
    <mergeCell ref="M88:M92"/>
    <mergeCell ref="N88:N92"/>
    <mergeCell ref="O88:O92"/>
    <mergeCell ref="P88:P92"/>
    <mergeCell ref="Q88:Q92"/>
    <mergeCell ref="W84:W85"/>
    <mergeCell ref="X84:X85"/>
    <mergeCell ref="M86:M87"/>
    <mergeCell ref="N86:N87"/>
    <mergeCell ref="O86:O87"/>
    <mergeCell ref="P86:P87"/>
    <mergeCell ref="Q86:Q87"/>
    <mergeCell ref="R86:R87"/>
    <mergeCell ref="S86:S87"/>
    <mergeCell ref="T86:T87"/>
    <mergeCell ref="U86:U87"/>
    <mergeCell ref="V86:V87"/>
    <mergeCell ref="W86:W87"/>
    <mergeCell ref="X86:X87"/>
    <mergeCell ref="R84:R85"/>
    <mergeCell ref="S84:S85"/>
    <mergeCell ref="T84:T85"/>
    <mergeCell ref="U84:U85"/>
    <mergeCell ref="V84:V85"/>
    <mergeCell ref="M84:M85"/>
    <mergeCell ref="N84:N85"/>
    <mergeCell ref="O84:O85"/>
    <mergeCell ref="P84:P85"/>
    <mergeCell ref="Q84:Q85"/>
    <mergeCell ref="W78:W80"/>
    <mergeCell ref="X78:X80"/>
    <mergeCell ref="M81:M83"/>
    <mergeCell ref="N81:N83"/>
    <mergeCell ref="O81:O83"/>
    <mergeCell ref="P81:P83"/>
    <mergeCell ref="Q81:Q83"/>
    <mergeCell ref="R81:R83"/>
    <mergeCell ref="S81:S83"/>
    <mergeCell ref="T81:T83"/>
    <mergeCell ref="U81:U83"/>
    <mergeCell ref="V81:V83"/>
    <mergeCell ref="W81:W83"/>
    <mergeCell ref="X81:X83"/>
    <mergeCell ref="R78:R80"/>
    <mergeCell ref="S78:S80"/>
    <mergeCell ref="T78:T80"/>
    <mergeCell ref="U78:U80"/>
    <mergeCell ref="V78:V80"/>
    <mergeCell ref="O78:O80"/>
    <mergeCell ref="P78:P80"/>
    <mergeCell ref="Q78:Q80"/>
    <mergeCell ref="W74:W75"/>
    <mergeCell ref="X74:X75"/>
    <mergeCell ref="M76:M77"/>
    <mergeCell ref="N76:N77"/>
    <mergeCell ref="O76:O77"/>
    <mergeCell ref="P76:P77"/>
    <mergeCell ref="Q76:Q77"/>
    <mergeCell ref="R76:R77"/>
    <mergeCell ref="S76:S77"/>
    <mergeCell ref="T76:T77"/>
    <mergeCell ref="U76:U77"/>
    <mergeCell ref="V76:V77"/>
    <mergeCell ref="W76:W77"/>
    <mergeCell ref="X76:X77"/>
    <mergeCell ref="R74:R75"/>
    <mergeCell ref="S74:S75"/>
    <mergeCell ref="T74:T75"/>
    <mergeCell ref="U74:U75"/>
    <mergeCell ref="V74:V75"/>
    <mergeCell ref="O74:O75"/>
    <mergeCell ref="P74:P75"/>
    <mergeCell ref="Q74:Q75"/>
    <mergeCell ref="W66:W68"/>
    <mergeCell ref="X66:X68"/>
    <mergeCell ref="M69:M70"/>
    <mergeCell ref="N69:N70"/>
    <mergeCell ref="O69:O70"/>
    <mergeCell ref="P69:P70"/>
    <mergeCell ref="Q69:Q70"/>
    <mergeCell ref="R69:R70"/>
    <mergeCell ref="S69:S70"/>
    <mergeCell ref="T69:T70"/>
    <mergeCell ref="U69:U70"/>
    <mergeCell ref="V69:V70"/>
    <mergeCell ref="W69:W70"/>
    <mergeCell ref="X69:X70"/>
    <mergeCell ref="R66:R68"/>
    <mergeCell ref="S66:S68"/>
    <mergeCell ref="T66:T68"/>
    <mergeCell ref="U66:U68"/>
    <mergeCell ref="V66:V68"/>
    <mergeCell ref="O66:O68"/>
    <mergeCell ref="P66:P68"/>
    <mergeCell ref="Q66:Q68"/>
    <mergeCell ref="W60:W62"/>
    <mergeCell ref="X60:X62"/>
    <mergeCell ref="M63:M65"/>
    <mergeCell ref="N63:N65"/>
    <mergeCell ref="O63:O65"/>
    <mergeCell ref="P63:P65"/>
    <mergeCell ref="Q63:Q65"/>
    <mergeCell ref="R63:R65"/>
    <mergeCell ref="S63:S65"/>
    <mergeCell ref="T63:T65"/>
    <mergeCell ref="U63:U65"/>
    <mergeCell ref="V63:V65"/>
    <mergeCell ref="W63:W65"/>
    <mergeCell ref="X63:X65"/>
    <mergeCell ref="R60:R62"/>
    <mergeCell ref="S60:S62"/>
    <mergeCell ref="T60:T62"/>
    <mergeCell ref="U60:U62"/>
    <mergeCell ref="V60:V62"/>
    <mergeCell ref="O60:O62"/>
    <mergeCell ref="P60:P62"/>
    <mergeCell ref="Q60:Q62"/>
    <mergeCell ref="X54:X56"/>
    <mergeCell ref="M57:M59"/>
    <mergeCell ref="N57:N59"/>
    <mergeCell ref="O57:O59"/>
    <mergeCell ref="P57:P59"/>
    <mergeCell ref="Q57:Q59"/>
    <mergeCell ref="R57:R59"/>
    <mergeCell ref="S57:S59"/>
    <mergeCell ref="T57:T59"/>
    <mergeCell ref="U57:U59"/>
    <mergeCell ref="V57:V59"/>
    <mergeCell ref="W57:W59"/>
    <mergeCell ref="X57:X59"/>
    <mergeCell ref="S54:S56"/>
    <mergeCell ref="T54:T56"/>
    <mergeCell ref="U54:U56"/>
    <mergeCell ref="V54:V56"/>
    <mergeCell ref="W54:W56"/>
    <mergeCell ref="N54:N56"/>
    <mergeCell ref="O54:O56"/>
    <mergeCell ref="P54:P56"/>
    <mergeCell ref="Q54:Q56"/>
    <mergeCell ref="R54:R56"/>
    <mergeCell ref="T51:T53"/>
    <mergeCell ref="U51:U53"/>
    <mergeCell ref="V51:V53"/>
    <mergeCell ref="W51:W53"/>
    <mergeCell ref="X51:X53"/>
    <mergeCell ref="O51:O53"/>
    <mergeCell ref="P51:P53"/>
    <mergeCell ref="Q51:Q53"/>
    <mergeCell ref="R51:R53"/>
    <mergeCell ref="S51:S53"/>
    <mergeCell ref="T45:T50"/>
    <mergeCell ref="U45:U50"/>
    <mergeCell ref="V45:V50"/>
    <mergeCell ref="W45:W50"/>
    <mergeCell ref="X45:X50"/>
    <mergeCell ref="O45:O50"/>
    <mergeCell ref="P45:P50"/>
    <mergeCell ref="Q45:Q50"/>
    <mergeCell ref="R45:R50"/>
    <mergeCell ref="S45:S50"/>
    <mergeCell ref="T39:T44"/>
    <mergeCell ref="U39:U44"/>
    <mergeCell ref="V39:V44"/>
    <mergeCell ref="W39:W44"/>
    <mergeCell ref="X39:X44"/>
    <mergeCell ref="O39:O44"/>
    <mergeCell ref="P39:P44"/>
    <mergeCell ref="Q39:Q44"/>
    <mergeCell ref="R39:R44"/>
    <mergeCell ref="S39:S44"/>
    <mergeCell ref="T33:T38"/>
    <mergeCell ref="U33:U38"/>
    <mergeCell ref="V33:V38"/>
    <mergeCell ref="W33:W38"/>
    <mergeCell ref="X33:X38"/>
    <mergeCell ref="O33:O38"/>
    <mergeCell ref="P33:P38"/>
    <mergeCell ref="Q33:Q38"/>
    <mergeCell ref="R33:R38"/>
    <mergeCell ref="S33:S38"/>
    <mergeCell ref="T21:T32"/>
    <mergeCell ref="U21:U32"/>
    <mergeCell ref="V21:V32"/>
    <mergeCell ref="W21:W32"/>
    <mergeCell ref="X21:X32"/>
    <mergeCell ref="O21:O32"/>
    <mergeCell ref="P21:P32"/>
    <mergeCell ref="Q21:Q32"/>
    <mergeCell ref="R21:R32"/>
    <mergeCell ref="S21:S32"/>
    <mergeCell ref="T9:T20"/>
    <mergeCell ref="U9:U20"/>
    <mergeCell ref="V9:V20"/>
    <mergeCell ref="W9:W20"/>
    <mergeCell ref="X9:X20"/>
    <mergeCell ref="O9:O20"/>
    <mergeCell ref="P9:P20"/>
    <mergeCell ref="Q9:Q20"/>
    <mergeCell ref="R9:R20"/>
    <mergeCell ref="S9:S20"/>
    <mergeCell ref="M51:M53"/>
    <mergeCell ref="N51:N53"/>
    <mergeCell ref="M54:M56"/>
    <mergeCell ref="L69:L70"/>
    <mergeCell ref="L74:L75"/>
    <mergeCell ref="L76:L77"/>
    <mergeCell ref="L78:L80"/>
    <mergeCell ref="L81:L83"/>
    <mergeCell ref="L54:L56"/>
    <mergeCell ref="L57:L59"/>
    <mergeCell ref="L60:L62"/>
    <mergeCell ref="M60:M62"/>
    <mergeCell ref="N60:N62"/>
    <mergeCell ref="M66:M68"/>
    <mergeCell ref="N66:N68"/>
    <mergeCell ref="M74:M75"/>
    <mergeCell ref="N74:N75"/>
    <mergeCell ref="M78:M80"/>
    <mergeCell ref="N78:N80"/>
    <mergeCell ref="M9:M20"/>
    <mergeCell ref="N9:N20"/>
    <mergeCell ref="M21:M32"/>
    <mergeCell ref="N21:N32"/>
    <mergeCell ref="M33:M38"/>
    <mergeCell ref="N33:N38"/>
    <mergeCell ref="M39:M44"/>
    <mergeCell ref="N39:N44"/>
    <mergeCell ref="M45:M50"/>
    <mergeCell ref="N45:N50"/>
    <mergeCell ref="Z74:Z75"/>
    <mergeCell ref="Z76:Z77"/>
    <mergeCell ref="Z78:Z83"/>
    <mergeCell ref="AA74:AA75"/>
    <mergeCell ref="AA76:AA77"/>
    <mergeCell ref="Z66:Z68"/>
    <mergeCell ref="Z69:Z71"/>
    <mergeCell ref="Z57:Z59"/>
    <mergeCell ref="Z60:Z62"/>
    <mergeCell ref="Z63:Z65"/>
    <mergeCell ref="AA78:AA83"/>
    <mergeCell ref="Z45:Z50"/>
    <mergeCell ref="Z51:Z53"/>
    <mergeCell ref="Z54:Z56"/>
    <mergeCell ref="Z9:Z20"/>
    <mergeCell ref="AA9:AA14"/>
    <mergeCell ref="Z21:Z32"/>
    <mergeCell ref="AA21:AA26"/>
    <mergeCell ref="Z33:Z44"/>
    <mergeCell ref="AA33:AA38"/>
    <mergeCell ref="J86:J87"/>
    <mergeCell ref="A88:A92"/>
    <mergeCell ref="B88:B92"/>
    <mergeCell ref="C88:C92"/>
    <mergeCell ref="D88:D92"/>
    <mergeCell ref="E88:E92"/>
    <mergeCell ref="G88:G92"/>
    <mergeCell ref="H88:H92"/>
    <mergeCell ref="I88:I92"/>
    <mergeCell ref="J88:J92"/>
    <mergeCell ref="F89:F92"/>
    <mergeCell ref="A86:A87"/>
    <mergeCell ref="B86:B87"/>
    <mergeCell ref="C86:C87"/>
    <mergeCell ref="D86:D87"/>
    <mergeCell ref="E86:E87"/>
    <mergeCell ref="F86:F87"/>
    <mergeCell ref="G86:G87"/>
    <mergeCell ref="H86:H87"/>
    <mergeCell ref="I86:I87"/>
    <mergeCell ref="G84:G85"/>
    <mergeCell ref="H84:H85"/>
    <mergeCell ref="I84:I85"/>
    <mergeCell ref="J84:J85"/>
    <mergeCell ref="C81:C83"/>
    <mergeCell ref="D81:D83"/>
    <mergeCell ref="E81:E83"/>
    <mergeCell ref="A84:A85"/>
    <mergeCell ref="B84:B85"/>
    <mergeCell ref="C84:C85"/>
    <mergeCell ref="D84:D85"/>
    <mergeCell ref="E84:E85"/>
    <mergeCell ref="J69:J70"/>
    <mergeCell ref="K69:K70"/>
    <mergeCell ref="A74:A75"/>
    <mergeCell ref="B74:B75"/>
    <mergeCell ref="C74:C75"/>
    <mergeCell ref="D74:D75"/>
    <mergeCell ref="E74:E75"/>
    <mergeCell ref="G74:G75"/>
    <mergeCell ref="A78:A80"/>
    <mergeCell ref="B78:B80"/>
    <mergeCell ref="C78:C80"/>
    <mergeCell ref="D78:D80"/>
    <mergeCell ref="E78:E80"/>
    <mergeCell ref="G78:G80"/>
    <mergeCell ref="H78:H80"/>
    <mergeCell ref="I78:I80"/>
    <mergeCell ref="J78:J83"/>
    <mergeCell ref="A81:A83"/>
    <mergeCell ref="B81:B83"/>
    <mergeCell ref="G81:G83"/>
    <mergeCell ref="H81:H83"/>
    <mergeCell ref="I81:I83"/>
    <mergeCell ref="A69:A71"/>
    <mergeCell ref="B69:B71"/>
    <mergeCell ref="C69:C71"/>
    <mergeCell ref="D69:D71"/>
    <mergeCell ref="E69:E71"/>
    <mergeCell ref="F69:F71"/>
    <mergeCell ref="G69:G70"/>
    <mergeCell ref="H69:H70"/>
    <mergeCell ref="I69:I70"/>
    <mergeCell ref="A66:A68"/>
    <mergeCell ref="B66:B68"/>
    <mergeCell ref="D66:D68"/>
    <mergeCell ref="E66:E68"/>
    <mergeCell ref="F66:F68"/>
    <mergeCell ref="G66:G68"/>
    <mergeCell ref="H66:H68"/>
    <mergeCell ref="I66:I68"/>
    <mergeCell ref="J66:J68"/>
    <mergeCell ref="A63:A65"/>
    <mergeCell ref="B63:B65"/>
    <mergeCell ref="D63:D65"/>
    <mergeCell ref="E63:E65"/>
    <mergeCell ref="F63:F65"/>
    <mergeCell ref="G63:G65"/>
    <mergeCell ref="H63:H65"/>
    <mergeCell ref="I63:I65"/>
    <mergeCell ref="J63:J65"/>
    <mergeCell ref="A60:A62"/>
    <mergeCell ref="B60:B62"/>
    <mergeCell ref="D60:D62"/>
    <mergeCell ref="E60:E62"/>
    <mergeCell ref="F60:F62"/>
    <mergeCell ref="G60:G62"/>
    <mergeCell ref="H60:H62"/>
    <mergeCell ref="I60:I62"/>
    <mergeCell ref="J60:J62"/>
    <mergeCell ref="A57:A59"/>
    <mergeCell ref="B57:B59"/>
    <mergeCell ref="D57:D59"/>
    <mergeCell ref="E57:E59"/>
    <mergeCell ref="F57:F59"/>
    <mergeCell ref="G57:G59"/>
    <mergeCell ref="H57:H59"/>
    <mergeCell ref="I57:I59"/>
    <mergeCell ref="J57:J59"/>
    <mergeCell ref="H9:H20"/>
    <mergeCell ref="I9:I20"/>
    <mergeCell ref="J9:J20"/>
    <mergeCell ref="H21:H32"/>
    <mergeCell ref="I21:I32"/>
    <mergeCell ref="J21:J32"/>
    <mergeCell ref="I33:I38"/>
    <mergeCell ref="J33:J38"/>
    <mergeCell ref="K9:K14"/>
    <mergeCell ref="K15:K20"/>
    <mergeCell ref="K21:K26"/>
    <mergeCell ref="H33:H38"/>
    <mergeCell ref="A9:A14"/>
    <mergeCell ref="B9:B50"/>
    <mergeCell ref="D9:D20"/>
    <mergeCell ref="E9:E20"/>
    <mergeCell ref="G9:G20"/>
    <mergeCell ref="F10:F20"/>
    <mergeCell ref="A15:A20"/>
    <mergeCell ref="A21:A26"/>
    <mergeCell ref="D21:D26"/>
    <mergeCell ref="E21:E26"/>
    <mergeCell ref="G21:G32"/>
    <mergeCell ref="F22:F26"/>
    <mergeCell ref="A39:A44"/>
    <mergeCell ref="D39:D44"/>
    <mergeCell ref="E39:E44"/>
    <mergeCell ref="G39:G44"/>
    <mergeCell ref="A27:A32"/>
    <mergeCell ref="D27:D32"/>
    <mergeCell ref="E27:E32"/>
    <mergeCell ref="F28:F32"/>
    <mergeCell ref="A33:A38"/>
    <mergeCell ref="D33:D38"/>
    <mergeCell ref="E33:E38"/>
    <mergeCell ref="G33:G38"/>
    <mergeCell ref="Z6:AA7"/>
    <mergeCell ref="A6:Y7"/>
    <mergeCell ref="A5:B5"/>
    <mergeCell ref="A1:B4"/>
    <mergeCell ref="C1:Z1"/>
    <mergeCell ref="C2:Z2"/>
    <mergeCell ref="C3:Z3"/>
    <mergeCell ref="C4:Z4"/>
    <mergeCell ref="C5:AA5"/>
    <mergeCell ref="F34:F38"/>
    <mergeCell ref="J39:J44"/>
    <mergeCell ref="F40:F44"/>
    <mergeCell ref="A45:A50"/>
    <mergeCell ref="D45:D50"/>
    <mergeCell ref="E45:E50"/>
    <mergeCell ref="G45:G50"/>
    <mergeCell ref="H45:H50"/>
    <mergeCell ref="I45:I50"/>
    <mergeCell ref="J45:J50"/>
    <mergeCell ref="F46:F50"/>
    <mergeCell ref="H39:H44"/>
    <mergeCell ref="I39:I44"/>
    <mergeCell ref="H51:H53"/>
    <mergeCell ref="I51:I53"/>
    <mergeCell ref="J51:J53"/>
    <mergeCell ref="A54:A56"/>
    <mergeCell ref="B54:B56"/>
    <mergeCell ref="D54:D56"/>
    <mergeCell ref="E54:E56"/>
    <mergeCell ref="F54:F56"/>
    <mergeCell ref="G54:G56"/>
    <mergeCell ref="H54:H56"/>
    <mergeCell ref="I54:I56"/>
    <mergeCell ref="J54:J56"/>
    <mergeCell ref="A51:A53"/>
    <mergeCell ref="B51:B53"/>
    <mergeCell ref="D51:D53"/>
    <mergeCell ref="E51:E53"/>
    <mergeCell ref="F51:F53"/>
    <mergeCell ref="G51:G53"/>
    <mergeCell ref="H74:H75"/>
    <mergeCell ref="I74:I75"/>
    <mergeCell ref="J74:J75"/>
    <mergeCell ref="A76:A77"/>
    <mergeCell ref="B76:B77"/>
    <mergeCell ref="C76:C77"/>
    <mergeCell ref="D76:D77"/>
    <mergeCell ref="E76:E77"/>
    <mergeCell ref="G76:G77"/>
    <mergeCell ref="H76:H77"/>
    <mergeCell ref="I76:I77"/>
    <mergeCell ref="J76:J77"/>
    <mergeCell ref="Y78:Y80"/>
    <mergeCell ref="Y81:Y83"/>
    <mergeCell ref="Y84:Y85"/>
    <mergeCell ref="Y86:Y87"/>
    <mergeCell ref="Y88:Y92"/>
    <mergeCell ref="K27:K32"/>
    <mergeCell ref="K33:K38"/>
    <mergeCell ref="K39:K44"/>
    <mergeCell ref="K45:K50"/>
    <mergeCell ref="K51:K53"/>
    <mergeCell ref="K54:K56"/>
    <mergeCell ref="K57:K59"/>
    <mergeCell ref="K60:K62"/>
    <mergeCell ref="K63:K65"/>
    <mergeCell ref="K66:K68"/>
    <mergeCell ref="L63:L65"/>
    <mergeCell ref="L66:L68"/>
    <mergeCell ref="L33:L38"/>
    <mergeCell ref="L39:L44"/>
    <mergeCell ref="L45:L50"/>
    <mergeCell ref="L51:L53"/>
    <mergeCell ref="L84:L85"/>
    <mergeCell ref="L86:L87"/>
    <mergeCell ref="L88:L92"/>
    <mergeCell ref="Y51:Y53"/>
    <mergeCell ref="Y54:Y56"/>
    <mergeCell ref="Y57:Y59"/>
    <mergeCell ref="Y60:Y62"/>
    <mergeCell ref="Y63:Y65"/>
    <mergeCell ref="Y66:Y68"/>
    <mergeCell ref="Y69:Y70"/>
    <mergeCell ref="Y74:Y75"/>
    <mergeCell ref="Y76:Y77"/>
    <mergeCell ref="L9:L20"/>
    <mergeCell ref="L21:L32"/>
    <mergeCell ref="K74:K75"/>
    <mergeCell ref="K76:K77"/>
    <mergeCell ref="K78:K80"/>
    <mergeCell ref="K81:K83"/>
    <mergeCell ref="K84:K85"/>
    <mergeCell ref="K86:K87"/>
    <mergeCell ref="K88:K92"/>
  </mergeCells>
  <dataValidations count="1">
    <dataValidation type="list" allowBlank="1" showInputMessage="1" showErrorMessage="1" sqref="X9:X112" xr:uid="{00000000-0002-0000-0200-000000000000}">
      <formula1>$AD$10:$AD$13</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C765"/>
  <sheetViews>
    <sheetView topLeftCell="K103" zoomScale="80" zoomScaleNormal="80" workbookViewId="0">
      <selection activeCell="O111" sqref="O111"/>
    </sheetView>
  </sheetViews>
  <sheetFormatPr baseColWidth="10" defaultColWidth="10.7109375" defaultRowHeight="15"/>
  <cols>
    <col min="1" max="1" width="27.28515625" style="129" customWidth="1"/>
    <col min="2" max="2" width="37" style="129" customWidth="1"/>
    <col min="3" max="3" width="12.7109375" style="129" bestFit="1" customWidth="1"/>
    <col min="4" max="4" width="33.28515625" style="129" customWidth="1"/>
    <col min="5" max="5" width="34.7109375" style="129" hidden="1" customWidth="1"/>
    <col min="6" max="6" width="24.28515625" style="129" hidden="1" customWidth="1"/>
    <col min="7" max="7" width="127.28515625" style="129" hidden="1" customWidth="1"/>
    <col min="8" max="8" width="121.42578125" style="129" hidden="1" customWidth="1"/>
    <col min="9" max="9" width="37.28515625" style="129" hidden="1" customWidth="1"/>
    <col min="10" max="10" width="30" style="129" hidden="1" customWidth="1"/>
    <col min="11" max="11" width="57.42578125" style="129" customWidth="1"/>
    <col min="12" max="12" width="26" style="129" hidden="1" customWidth="1"/>
    <col min="13" max="13" width="22.28515625" style="129" hidden="1" customWidth="1"/>
    <col min="14" max="14" width="36.140625" style="222" customWidth="1"/>
    <col min="15" max="15" width="36" style="129" customWidth="1"/>
    <col min="16" max="16" width="38.7109375" style="129" customWidth="1"/>
    <col min="17" max="17" width="37.28515625" style="129" customWidth="1"/>
    <col min="18" max="18" width="37.140625" style="129" customWidth="1"/>
    <col min="19" max="19" width="36.140625" style="129" customWidth="1"/>
    <col min="20" max="20" width="36.140625" style="223" customWidth="1"/>
    <col min="21" max="21" width="21.140625" style="129" customWidth="1"/>
    <col min="22" max="22" width="21.7109375" style="129" customWidth="1"/>
    <col min="23" max="23" width="20.7109375" style="129" customWidth="1"/>
    <col min="24" max="24" width="29" style="129" customWidth="1"/>
    <col min="25" max="25" width="31.7109375" style="129" customWidth="1"/>
    <col min="26" max="26" width="32.7109375" style="129" customWidth="1"/>
    <col min="27" max="27" width="29" style="129" customWidth="1"/>
    <col min="28" max="28" width="44.7109375" style="129" customWidth="1"/>
    <col min="29" max="29" width="31.140625" style="129" customWidth="1"/>
    <col min="30" max="30" width="36.140625" style="129" customWidth="1"/>
    <col min="31" max="31" width="37" style="216" customWidth="1"/>
    <col min="32" max="32" width="29.28515625" style="129" customWidth="1"/>
    <col min="33" max="33" width="27.140625" style="129" customWidth="1"/>
    <col min="34" max="34" width="33.140625" style="129" customWidth="1"/>
    <col min="35" max="36" width="34.28515625" style="129" customWidth="1"/>
    <col min="37" max="38" width="29.28515625" style="129" bestFit="1" customWidth="1"/>
    <col min="39" max="39" width="30.42578125" style="129" bestFit="1" customWidth="1"/>
    <col min="40" max="40" width="26.7109375" style="129" customWidth="1"/>
    <col min="41" max="41" width="30.7109375" style="129" customWidth="1"/>
    <col min="42" max="43" width="39.28515625" style="129" customWidth="1"/>
    <col min="44" max="44" width="34.7109375" style="3" bestFit="1" customWidth="1"/>
    <col min="45" max="45" width="36.7109375" style="129" customWidth="1"/>
    <col min="46" max="46" width="32.7109375" style="366" customWidth="1"/>
    <col min="47" max="47" width="31.28515625" style="366" customWidth="1"/>
    <col min="48" max="48" width="24.28515625" style="129" customWidth="1"/>
    <col min="49" max="49" width="21.28515625" style="129" customWidth="1"/>
    <col min="50" max="50" width="24.28515625" style="129" customWidth="1"/>
    <col min="51" max="51" width="29" style="129" customWidth="1"/>
    <col min="52" max="52" width="26.28515625" style="129" customWidth="1"/>
    <col min="53" max="53" width="93.28515625" style="129" customWidth="1"/>
    <col min="54" max="54" width="10.7109375" style="129" hidden="1" customWidth="1"/>
    <col min="55" max="55" width="12.140625" style="129" hidden="1" customWidth="1"/>
    <col min="56" max="56" width="19.5703125" style="129" customWidth="1"/>
    <col min="57" max="57" width="10.7109375" style="129" customWidth="1"/>
    <col min="58" max="16384" width="10.7109375" style="129"/>
  </cols>
  <sheetData>
    <row r="1" spans="1:53" ht="35.25" customHeight="1">
      <c r="A1" s="733" t="s">
        <v>658</v>
      </c>
      <c r="B1" s="733"/>
      <c r="C1" s="733" t="s">
        <v>0</v>
      </c>
      <c r="D1" s="733"/>
      <c r="E1" s="733"/>
      <c r="F1" s="733"/>
      <c r="G1" s="733"/>
      <c r="H1" s="733"/>
      <c r="I1" s="733"/>
      <c r="J1" s="733"/>
      <c r="K1" s="733"/>
      <c r="L1" s="733"/>
      <c r="M1" s="733"/>
      <c r="N1" s="733"/>
      <c r="O1" s="733"/>
      <c r="P1" s="733"/>
      <c r="Q1" s="733"/>
      <c r="R1" s="733"/>
      <c r="S1" s="733"/>
      <c r="T1" s="733"/>
      <c r="U1" s="733"/>
      <c r="V1" s="733"/>
      <c r="W1" s="733"/>
      <c r="X1" s="733"/>
      <c r="Y1" s="733"/>
      <c r="Z1" s="733"/>
      <c r="AA1" s="733"/>
      <c r="AB1" s="733"/>
      <c r="AC1" s="733"/>
      <c r="AD1" s="733"/>
      <c r="AE1" s="733"/>
      <c r="AF1" s="733"/>
      <c r="AG1" s="733"/>
      <c r="AH1" s="733"/>
      <c r="AI1" s="733"/>
      <c r="AJ1" s="733"/>
      <c r="AK1" s="733"/>
      <c r="AL1" s="733"/>
      <c r="AM1" s="733"/>
      <c r="AN1" s="733"/>
      <c r="AO1" s="733"/>
      <c r="AP1" s="733"/>
      <c r="AQ1" s="733"/>
      <c r="AR1" s="733"/>
      <c r="AS1" s="733"/>
      <c r="AT1" s="733"/>
      <c r="AU1" s="733"/>
      <c r="AV1" s="733"/>
      <c r="AW1" s="733"/>
      <c r="AX1" s="733"/>
      <c r="AY1" s="733"/>
      <c r="AZ1" s="127" t="s">
        <v>209</v>
      </c>
      <c r="BA1" s="128"/>
    </row>
    <row r="2" spans="1:53" ht="27.75" customHeight="1">
      <c r="A2" s="733"/>
      <c r="B2" s="733"/>
      <c r="C2" s="733" t="s">
        <v>1</v>
      </c>
      <c r="D2" s="733"/>
      <c r="E2" s="733"/>
      <c r="F2" s="733"/>
      <c r="G2" s="733"/>
      <c r="H2" s="733"/>
      <c r="I2" s="733"/>
      <c r="J2" s="733"/>
      <c r="K2" s="733"/>
      <c r="L2" s="733"/>
      <c r="M2" s="733"/>
      <c r="N2" s="733"/>
      <c r="O2" s="733"/>
      <c r="P2" s="733"/>
      <c r="Q2" s="733"/>
      <c r="R2" s="733"/>
      <c r="S2" s="733"/>
      <c r="T2" s="733"/>
      <c r="U2" s="733"/>
      <c r="V2" s="733"/>
      <c r="W2" s="733"/>
      <c r="X2" s="733"/>
      <c r="Y2" s="733"/>
      <c r="Z2" s="733"/>
      <c r="AA2" s="733"/>
      <c r="AB2" s="733"/>
      <c r="AC2" s="733"/>
      <c r="AD2" s="733"/>
      <c r="AE2" s="733"/>
      <c r="AF2" s="733"/>
      <c r="AG2" s="733"/>
      <c r="AH2" s="733"/>
      <c r="AI2" s="733"/>
      <c r="AJ2" s="733"/>
      <c r="AK2" s="733"/>
      <c r="AL2" s="733"/>
      <c r="AM2" s="733"/>
      <c r="AN2" s="733"/>
      <c r="AO2" s="733"/>
      <c r="AP2" s="733"/>
      <c r="AQ2" s="733"/>
      <c r="AR2" s="733"/>
      <c r="AS2" s="733"/>
      <c r="AT2" s="733"/>
      <c r="AU2" s="733"/>
      <c r="AV2" s="733"/>
      <c r="AW2" s="733"/>
      <c r="AX2" s="733"/>
      <c r="AY2" s="733"/>
      <c r="AZ2" s="127" t="s">
        <v>2</v>
      </c>
      <c r="BA2" s="128"/>
    </row>
    <row r="3" spans="1:53" ht="24" customHeight="1">
      <c r="A3" s="733"/>
      <c r="B3" s="733"/>
      <c r="C3" s="733" t="s">
        <v>3</v>
      </c>
      <c r="D3" s="733"/>
      <c r="E3" s="733"/>
      <c r="F3" s="733"/>
      <c r="G3" s="733"/>
      <c r="H3" s="733"/>
      <c r="I3" s="733"/>
      <c r="J3" s="733"/>
      <c r="K3" s="733"/>
      <c r="L3" s="733"/>
      <c r="M3" s="733"/>
      <c r="N3" s="733"/>
      <c r="O3" s="733"/>
      <c r="P3" s="733"/>
      <c r="Q3" s="733"/>
      <c r="R3" s="733"/>
      <c r="S3" s="733"/>
      <c r="T3" s="733"/>
      <c r="U3" s="733"/>
      <c r="V3" s="733"/>
      <c r="W3" s="733"/>
      <c r="X3" s="733"/>
      <c r="Y3" s="733"/>
      <c r="Z3" s="733"/>
      <c r="AA3" s="733"/>
      <c r="AB3" s="733"/>
      <c r="AC3" s="733"/>
      <c r="AD3" s="733"/>
      <c r="AE3" s="733"/>
      <c r="AF3" s="733"/>
      <c r="AG3" s="733"/>
      <c r="AH3" s="733"/>
      <c r="AI3" s="733"/>
      <c r="AJ3" s="733"/>
      <c r="AK3" s="733"/>
      <c r="AL3" s="733"/>
      <c r="AM3" s="733"/>
      <c r="AN3" s="733"/>
      <c r="AO3" s="733"/>
      <c r="AP3" s="733"/>
      <c r="AQ3" s="733"/>
      <c r="AR3" s="733"/>
      <c r="AS3" s="733"/>
      <c r="AT3" s="733"/>
      <c r="AU3" s="733"/>
      <c r="AV3" s="733"/>
      <c r="AW3" s="733"/>
      <c r="AX3" s="733"/>
      <c r="AY3" s="733"/>
      <c r="AZ3" s="127" t="s">
        <v>208</v>
      </c>
      <c r="BA3" s="128"/>
    </row>
    <row r="4" spans="1:53" ht="24" customHeight="1">
      <c r="A4" s="733"/>
      <c r="B4" s="733"/>
      <c r="C4" s="733" t="s">
        <v>659</v>
      </c>
      <c r="D4" s="733"/>
      <c r="E4" s="733"/>
      <c r="F4" s="733"/>
      <c r="G4" s="733"/>
      <c r="H4" s="733"/>
      <c r="I4" s="733"/>
      <c r="J4" s="733"/>
      <c r="K4" s="733"/>
      <c r="L4" s="733"/>
      <c r="M4" s="733"/>
      <c r="N4" s="733"/>
      <c r="O4" s="733"/>
      <c r="P4" s="733"/>
      <c r="Q4" s="733"/>
      <c r="R4" s="733"/>
      <c r="S4" s="733"/>
      <c r="T4" s="733"/>
      <c r="U4" s="733"/>
      <c r="V4" s="733"/>
      <c r="W4" s="733"/>
      <c r="X4" s="733"/>
      <c r="Y4" s="733"/>
      <c r="Z4" s="733"/>
      <c r="AA4" s="733"/>
      <c r="AB4" s="733"/>
      <c r="AC4" s="733"/>
      <c r="AD4" s="733"/>
      <c r="AE4" s="733"/>
      <c r="AF4" s="733"/>
      <c r="AG4" s="733"/>
      <c r="AH4" s="733"/>
      <c r="AI4" s="733"/>
      <c r="AJ4" s="733"/>
      <c r="AK4" s="733"/>
      <c r="AL4" s="733"/>
      <c r="AM4" s="733"/>
      <c r="AN4" s="733"/>
      <c r="AO4" s="733"/>
      <c r="AP4" s="733"/>
      <c r="AQ4" s="733"/>
      <c r="AR4" s="733"/>
      <c r="AS4" s="733"/>
      <c r="AT4" s="733"/>
      <c r="AU4" s="733"/>
      <c r="AV4" s="733"/>
      <c r="AW4" s="733"/>
      <c r="AX4" s="733"/>
      <c r="AY4" s="733"/>
      <c r="AZ4" s="127" t="s">
        <v>212</v>
      </c>
      <c r="BA4" s="128"/>
    </row>
    <row r="5" spans="1:53" ht="19.5" customHeight="1">
      <c r="A5" s="734" t="s">
        <v>4</v>
      </c>
      <c r="B5" s="734"/>
      <c r="C5" s="734" t="s">
        <v>660</v>
      </c>
      <c r="D5" s="734"/>
      <c r="E5" s="734"/>
      <c r="F5" s="734"/>
      <c r="G5" s="734"/>
      <c r="H5" s="734"/>
      <c r="I5" s="734"/>
      <c r="J5" s="734"/>
      <c r="K5" s="734"/>
      <c r="L5" s="734"/>
      <c r="M5" s="734"/>
      <c r="N5" s="734"/>
      <c r="O5" s="734"/>
      <c r="P5" s="734"/>
      <c r="Q5" s="734"/>
      <c r="R5" s="734"/>
      <c r="S5" s="734"/>
      <c r="T5" s="734"/>
      <c r="U5" s="734"/>
      <c r="V5" s="734"/>
      <c r="W5" s="734"/>
      <c r="X5" s="734"/>
      <c r="Y5" s="734"/>
      <c r="Z5" s="734"/>
      <c r="AA5" s="734"/>
      <c r="AB5" s="734"/>
      <c r="AC5" s="734"/>
      <c r="AD5" s="734"/>
      <c r="AE5" s="734"/>
      <c r="AF5" s="734"/>
      <c r="AG5" s="734"/>
      <c r="AH5" s="734"/>
      <c r="AI5" s="734"/>
      <c r="AJ5" s="734"/>
      <c r="AK5" s="734"/>
      <c r="AL5" s="734"/>
      <c r="AM5" s="734"/>
      <c r="AN5" s="734"/>
      <c r="AO5" s="734"/>
      <c r="AP5" s="734"/>
      <c r="AQ5" s="734"/>
      <c r="AR5" s="734"/>
      <c r="AS5" s="734"/>
      <c r="AT5" s="734"/>
      <c r="AU5" s="734"/>
      <c r="AV5" s="734"/>
      <c r="AW5" s="734"/>
      <c r="AX5" s="734"/>
      <c r="AY5" s="734"/>
      <c r="AZ5" s="734"/>
      <c r="BA5" s="130"/>
    </row>
    <row r="6" spans="1:53" ht="21" customHeight="1">
      <c r="A6" s="735" t="s">
        <v>661</v>
      </c>
      <c r="B6" s="735"/>
      <c r="C6" s="735"/>
      <c r="D6" s="735"/>
      <c r="E6" s="735"/>
      <c r="F6" s="735"/>
      <c r="G6" s="735"/>
      <c r="H6" s="735"/>
      <c r="I6" s="735"/>
      <c r="J6" s="735"/>
      <c r="K6" s="735"/>
      <c r="L6" s="735"/>
      <c r="M6" s="735"/>
      <c r="N6" s="735"/>
      <c r="O6" s="735"/>
      <c r="P6" s="735"/>
      <c r="Q6" s="735"/>
      <c r="R6" s="735"/>
      <c r="S6" s="735"/>
      <c r="T6" s="735"/>
      <c r="U6" s="735"/>
      <c r="V6" s="735"/>
      <c r="W6" s="735"/>
      <c r="X6" s="735"/>
      <c r="Y6" s="735"/>
      <c r="Z6" s="735"/>
      <c r="AA6" s="735"/>
      <c r="AB6" s="396"/>
      <c r="AC6" s="737" t="s">
        <v>92</v>
      </c>
      <c r="AD6" s="738"/>
      <c r="AE6" s="738"/>
      <c r="AF6" s="738"/>
      <c r="AG6" s="738"/>
      <c r="AH6" s="738"/>
      <c r="AI6" s="408" t="s">
        <v>5</v>
      </c>
      <c r="AJ6" s="408"/>
      <c r="AK6" s="408"/>
      <c r="AL6" s="408"/>
      <c r="AM6" s="408"/>
      <c r="AN6" s="408"/>
      <c r="AO6" s="408"/>
      <c r="AP6" s="408"/>
      <c r="AQ6" s="408"/>
      <c r="AR6" s="408"/>
      <c r="AS6" s="408"/>
      <c r="AT6" s="408"/>
      <c r="AU6" s="408"/>
      <c r="AV6" s="408"/>
      <c r="AW6" s="408"/>
      <c r="AX6" s="408"/>
      <c r="AY6" s="408"/>
      <c r="AZ6" s="408"/>
      <c r="BA6" s="131"/>
    </row>
    <row r="7" spans="1:53" ht="26.25" customHeight="1" thickBot="1">
      <c r="A7" s="410"/>
      <c r="B7" s="410"/>
      <c r="C7" s="410"/>
      <c r="D7" s="410"/>
      <c r="E7" s="410"/>
      <c r="F7" s="410"/>
      <c r="G7" s="410"/>
      <c r="H7" s="410"/>
      <c r="I7" s="410"/>
      <c r="J7" s="410"/>
      <c r="K7" s="410"/>
      <c r="L7" s="410"/>
      <c r="M7" s="410"/>
      <c r="N7" s="410"/>
      <c r="O7" s="410"/>
      <c r="P7" s="410"/>
      <c r="Q7" s="410"/>
      <c r="R7" s="410"/>
      <c r="S7" s="410"/>
      <c r="T7" s="410"/>
      <c r="U7" s="410"/>
      <c r="V7" s="410"/>
      <c r="W7" s="410"/>
      <c r="X7" s="410"/>
      <c r="Y7" s="410"/>
      <c r="Z7" s="410"/>
      <c r="AA7" s="410"/>
      <c r="AB7" s="736"/>
      <c r="AC7" s="739"/>
      <c r="AD7" s="740"/>
      <c r="AE7" s="740"/>
      <c r="AF7" s="740"/>
      <c r="AG7" s="740"/>
      <c r="AH7" s="740"/>
      <c r="AI7" s="408"/>
      <c r="AJ7" s="408"/>
      <c r="AK7" s="408"/>
      <c r="AL7" s="408"/>
      <c r="AM7" s="408"/>
      <c r="AN7" s="408"/>
      <c r="AO7" s="408"/>
      <c r="AP7" s="408"/>
      <c r="AQ7" s="408"/>
      <c r="AR7" s="408"/>
      <c r="AS7" s="408"/>
      <c r="AT7" s="408"/>
      <c r="AU7" s="408"/>
      <c r="AV7" s="408"/>
      <c r="AW7" s="408"/>
      <c r="AX7" s="408"/>
      <c r="AY7" s="408"/>
      <c r="AZ7" s="408"/>
      <c r="BA7" s="131"/>
    </row>
    <row r="8" spans="1:53" ht="64.5" customHeight="1">
      <c r="A8" s="132" t="s">
        <v>96</v>
      </c>
      <c r="B8" s="125" t="s">
        <v>6</v>
      </c>
      <c r="C8" s="125" t="s">
        <v>188</v>
      </c>
      <c r="D8" s="133" t="s">
        <v>662</v>
      </c>
      <c r="E8" s="133" t="s">
        <v>9</v>
      </c>
      <c r="F8" s="125" t="s">
        <v>10</v>
      </c>
      <c r="G8" s="133" t="s">
        <v>145</v>
      </c>
      <c r="H8" s="133" t="s">
        <v>192</v>
      </c>
      <c r="I8" s="133" t="s">
        <v>146</v>
      </c>
      <c r="J8" s="133" t="s">
        <v>197</v>
      </c>
      <c r="K8" s="134" t="s">
        <v>186</v>
      </c>
      <c r="L8" s="134" t="s">
        <v>204</v>
      </c>
      <c r="M8" s="134" t="s">
        <v>11</v>
      </c>
      <c r="N8" s="125" t="s">
        <v>190</v>
      </c>
      <c r="O8" s="135" t="s">
        <v>663</v>
      </c>
      <c r="P8" s="135" t="s">
        <v>664</v>
      </c>
      <c r="Q8" s="135" t="s">
        <v>652</v>
      </c>
      <c r="R8" s="135" t="s">
        <v>653</v>
      </c>
      <c r="S8" s="135" t="s">
        <v>654</v>
      </c>
      <c r="T8" s="136" t="s">
        <v>665</v>
      </c>
      <c r="U8" s="134" t="s">
        <v>147</v>
      </c>
      <c r="V8" s="134" t="s">
        <v>148</v>
      </c>
      <c r="W8" s="125" t="s">
        <v>15</v>
      </c>
      <c r="X8" s="125" t="s">
        <v>16</v>
      </c>
      <c r="Y8" s="125" t="s">
        <v>160</v>
      </c>
      <c r="Z8" s="125" t="s">
        <v>34</v>
      </c>
      <c r="AA8" s="125" t="s">
        <v>101</v>
      </c>
      <c r="AB8" s="125" t="s">
        <v>102</v>
      </c>
      <c r="AC8" s="133" t="s">
        <v>21</v>
      </c>
      <c r="AD8" s="133" t="s">
        <v>149</v>
      </c>
      <c r="AE8" s="137" t="s">
        <v>202</v>
      </c>
      <c r="AF8" s="133" t="s">
        <v>22</v>
      </c>
      <c r="AG8" s="133" t="s">
        <v>23</v>
      </c>
      <c r="AH8" s="133" t="s">
        <v>24</v>
      </c>
      <c r="AI8" s="125" t="s">
        <v>18</v>
      </c>
      <c r="AJ8" s="125" t="s">
        <v>600</v>
      </c>
      <c r="AK8" s="125" t="s">
        <v>601</v>
      </c>
      <c r="AL8" s="125" t="s">
        <v>602</v>
      </c>
      <c r="AM8" s="125" t="s">
        <v>603</v>
      </c>
      <c r="AN8" s="125" t="s">
        <v>17</v>
      </c>
      <c r="AO8" s="125" t="s">
        <v>19</v>
      </c>
      <c r="AP8" s="125" t="s">
        <v>604</v>
      </c>
      <c r="AQ8" s="125" t="s">
        <v>709</v>
      </c>
      <c r="AR8" s="369" t="s">
        <v>605</v>
      </c>
      <c r="AS8" s="125" t="s">
        <v>710</v>
      </c>
      <c r="AT8" s="125" t="s">
        <v>606</v>
      </c>
      <c r="AU8" s="125" t="s">
        <v>607</v>
      </c>
      <c r="AV8" s="125" t="s">
        <v>608</v>
      </c>
      <c r="AW8" s="125" t="s">
        <v>609</v>
      </c>
      <c r="AX8" s="125" t="s">
        <v>611</v>
      </c>
      <c r="AY8" s="125" t="s">
        <v>666</v>
      </c>
      <c r="AZ8" s="379" t="s">
        <v>667</v>
      </c>
      <c r="BA8" s="132" t="s">
        <v>737</v>
      </c>
    </row>
    <row r="9" spans="1:53" ht="320.25" customHeight="1">
      <c r="A9" s="669" t="s">
        <v>238</v>
      </c>
      <c r="B9" s="627" t="s">
        <v>239</v>
      </c>
      <c r="C9" s="732" t="s">
        <v>250</v>
      </c>
      <c r="D9" s="627" t="s">
        <v>284</v>
      </c>
      <c r="E9" s="627" t="s">
        <v>330</v>
      </c>
      <c r="F9" s="663">
        <v>2024130010106</v>
      </c>
      <c r="G9" s="627" t="s">
        <v>331</v>
      </c>
      <c r="H9" s="627" t="s">
        <v>332</v>
      </c>
      <c r="I9" s="675" t="s">
        <v>333</v>
      </c>
      <c r="J9" s="626">
        <v>0.1</v>
      </c>
      <c r="K9" s="138" t="s">
        <v>336</v>
      </c>
      <c r="L9" s="627" t="s">
        <v>668</v>
      </c>
      <c r="M9" s="675" t="s">
        <v>318</v>
      </c>
      <c r="N9" s="113">
        <v>18</v>
      </c>
      <c r="O9" s="113">
        <v>18</v>
      </c>
      <c r="P9" s="113">
        <v>12</v>
      </c>
      <c r="Q9" s="113"/>
      <c r="R9" s="113"/>
      <c r="S9" s="113">
        <f>SUM(O9:R9)</f>
        <v>30</v>
      </c>
      <c r="T9" s="139">
        <f>+S9/N9</f>
        <v>1.6666666666666667</v>
      </c>
      <c r="U9" s="140">
        <v>46042</v>
      </c>
      <c r="V9" s="140">
        <v>46387</v>
      </c>
      <c r="W9" s="141">
        <f>_xlfn.DAYS(V9,U9)</f>
        <v>345</v>
      </c>
      <c r="X9" s="728">
        <v>1065570</v>
      </c>
      <c r="Y9" s="627" t="s">
        <v>344</v>
      </c>
      <c r="Z9" s="627" t="s">
        <v>345</v>
      </c>
      <c r="AA9" s="627" t="s">
        <v>497</v>
      </c>
      <c r="AB9" s="627" t="s">
        <v>498</v>
      </c>
      <c r="AC9" s="141" t="s">
        <v>574</v>
      </c>
      <c r="AD9" s="142"/>
      <c r="AE9" s="89"/>
      <c r="AF9" s="141"/>
      <c r="AG9" s="143"/>
      <c r="AH9" s="140"/>
      <c r="AI9" s="144">
        <v>292731771</v>
      </c>
      <c r="AJ9" s="144">
        <v>292731771</v>
      </c>
      <c r="AK9" s="367">
        <f>+AI9+AJ9</f>
        <v>585463542</v>
      </c>
      <c r="AL9" s="145"/>
      <c r="AM9" s="114"/>
      <c r="AN9" s="146" t="s">
        <v>586</v>
      </c>
      <c r="AO9" s="658" t="s">
        <v>330</v>
      </c>
      <c r="AP9" s="147"/>
      <c r="AQ9" s="331">
        <f>+AP9/AJ9</f>
        <v>0</v>
      </c>
      <c r="AR9" s="147"/>
      <c r="AS9" s="148">
        <f>+AR9/AJ9</f>
        <v>0</v>
      </c>
      <c r="AT9" s="145"/>
      <c r="AU9" s="145"/>
      <c r="AV9" s="145"/>
      <c r="AW9" s="145"/>
      <c r="AX9" s="145"/>
      <c r="AY9" s="145"/>
      <c r="AZ9" s="659" t="s">
        <v>669</v>
      </c>
      <c r="BA9" s="203" t="s">
        <v>736</v>
      </c>
    </row>
    <row r="10" spans="1:53" ht="57">
      <c r="A10" s="670"/>
      <c r="B10" s="627"/>
      <c r="C10" s="732"/>
      <c r="D10" s="627"/>
      <c r="E10" s="627"/>
      <c r="F10" s="663"/>
      <c r="G10" s="627"/>
      <c r="H10" s="627"/>
      <c r="I10" s="675"/>
      <c r="J10" s="626"/>
      <c r="K10" s="138" t="s">
        <v>337</v>
      </c>
      <c r="L10" s="627"/>
      <c r="M10" s="675"/>
      <c r="N10" s="149">
        <v>14</v>
      </c>
      <c r="O10" s="113">
        <v>0</v>
      </c>
      <c r="P10" s="113">
        <v>0</v>
      </c>
      <c r="Q10" s="113"/>
      <c r="R10" s="113"/>
      <c r="S10" s="113">
        <f t="shared" ref="S10:S16" si="0">SUM(O10:R10)</f>
        <v>0</v>
      </c>
      <c r="T10" s="139">
        <f t="shared" ref="T10:T16" si="1">+S10/N10</f>
        <v>0</v>
      </c>
      <c r="U10" s="140">
        <v>46042</v>
      </c>
      <c r="V10" s="140">
        <v>46387</v>
      </c>
      <c r="W10" s="141">
        <f>_xlfn.DAYS(V10,U10)</f>
        <v>345</v>
      </c>
      <c r="X10" s="728"/>
      <c r="Y10" s="627"/>
      <c r="Z10" s="627"/>
      <c r="AA10" s="627"/>
      <c r="AB10" s="627"/>
      <c r="AC10" s="141" t="s">
        <v>574</v>
      </c>
      <c r="AD10" s="141"/>
      <c r="AE10" s="150"/>
      <c r="AF10" s="141"/>
      <c r="AG10" s="141"/>
      <c r="AH10" s="140"/>
      <c r="AI10" s="144">
        <v>70400000</v>
      </c>
      <c r="AJ10" s="144">
        <v>70400000</v>
      </c>
      <c r="AK10" s="367">
        <f>+AI10+AJ10</f>
        <v>140800000</v>
      </c>
      <c r="AL10" s="145"/>
      <c r="AM10" s="114"/>
      <c r="AN10" s="146" t="s">
        <v>588</v>
      </c>
      <c r="AO10" s="658"/>
      <c r="AP10" s="147"/>
      <c r="AQ10" s="331">
        <f t="shared" ref="AQ10:AQ14" si="2">+AP10/AJ10</f>
        <v>0</v>
      </c>
      <c r="AR10" s="147"/>
      <c r="AS10" s="148">
        <f t="shared" ref="AS10:AS14" si="3">+AR10/AJ10</f>
        <v>0</v>
      </c>
      <c r="AT10" s="145"/>
      <c r="AU10" s="145"/>
      <c r="AV10" s="145"/>
      <c r="AW10" s="145"/>
      <c r="AX10" s="145"/>
      <c r="AY10" s="145"/>
      <c r="AZ10" s="631"/>
      <c r="BA10" s="114"/>
    </row>
    <row r="11" spans="1:53" ht="46.15" customHeight="1">
      <c r="A11" s="670"/>
      <c r="B11" s="627"/>
      <c r="C11" s="732"/>
      <c r="D11" s="627"/>
      <c r="E11" s="627"/>
      <c r="F11" s="663"/>
      <c r="G11" s="627"/>
      <c r="H11" s="627"/>
      <c r="I11" s="675"/>
      <c r="J11" s="626"/>
      <c r="K11" s="138" t="s">
        <v>338</v>
      </c>
      <c r="L11" s="627"/>
      <c r="M11" s="675"/>
      <c r="N11" s="113">
        <v>14</v>
      </c>
      <c r="O11" s="113">
        <v>14</v>
      </c>
      <c r="P11" s="113">
        <v>0</v>
      </c>
      <c r="Q11" s="113"/>
      <c r="R11" s="113"/>
      <c r="S11" s="113">
        <f t="shared" si="0"/>
        <v>14</v>
      </c>
      <c r="T11" s="139">
        <f t="shared" si="1"/>
        <v>1</v>
      </c>
      <c r="U11" s="140">
        <v>46042</v>
      </c>
      <c r="V11" s="140">
        <v>46387</v>
      </c>
      <c r="W11" s="141">
        <f t="shared" ref="W11:W15" si="4">_xlfn.DAYS(V11,U11)</f>
        <v>345</v>
      </c>
      <c r="X11" s="728"/>
      <c r="Y11" s="627"/>
      <c r="Z11" s="627"/>
      <c r="AA11" s="627"/>
      <c r="AB11" s="627" t="s">
        <v>499</v>
      </c>
      <c r="AC11" s="141" t="s">
        <v>574</v>
      </c>
      <c r="AD11" s="142" t="s">
        <v>655</v>
      </c>
      <c r="AE11" s="89">
        <v>166400000</v>
      </c>
      <c r="AF11" s="141" t="s">
        <v>575</v>
      </c>
      <c r="AG11" s="143" t="s">
        <v>60</v>
      </c>
      <c r="AH11" s="140" t="s">
        <v>656</v>
      </c>
      <c r="AI11" s="144">
        <v>648025000</v>
      </c>
      <c r="AJ11" s="144">
        <v>648025000</v>
      </c>
      <c r="AK11" s="367">
        <f t="shared" ref="AK11:AK16" si="5">+AI11+AJ11</f>
        <v>1296050000</v>
      </c>
      <c r="AL11" s="145"/>
      <c r="AM11" s="114"/>
      <c r="AN11" s="146" t="s">
        <v>657</v>
      </c>
      <c r="AO11" s="658"/>
      <c r="AP11" s="147">
        <v>138100000</v>
      </c>
      <c r="AQ11" s="331">
        <f t="shared" si="2"/>
        <v>0.21310906215038</v>
      </c>
      <c r="AR11" s="147">
        <v>28300000</v>
      </c>
      <c r="AS11" s="148">
        <f t="shared" si="3"/>
        <v>4.3671154662242972E-2</v>
      </c>
      <c r="AT11" s="145">
        <v>1113251203.8499999</v>
      </c>
      <c r="AU11" s="145">
        <v>1113251203.8499999</v>
      </c>
      <c r="AV11" s="145"/>
      <c r="AW11" s="145"/>
      <c r="AX11" s="145"/>
      <c r="AY11" s="145"/>
      <c r="AZ11" s="631"/>
      <c r="BA11" s="114"/>
    </row>
    <row r="12" spans="1:53" ht="144" customHeight="1">
      <c r="A12" s="670"/>
      <c r="B12" s="627"/>
      <c r="C12" s="732"/>
      <c r="D12" s="627"/>
      <c r="E12" s="627"/>
      <c r="F12" s="663"/>
      <c r="G12" s="627"/>
      <c r="H12" s="627"/>
      <c r="I12" s="675"/>
      <c r="J12" s="626"/>
      <c r="K12" s="138" t="s">
        <v>339</v>
      </c>
      <c r="L12" s="627"/>
      <c r="M12" s="675"/>
      <c r="N12" s="113">
        <v>14</v>
      </c>
      <c r="O12" s="113">
        <v>3</v>
      </c>
      <c r="P12" s="113">
        <v>4</v>
      </c>
      <c r="Q12" s="113"/>
      <c r="R12" s="113"/>
      <c r="S12" s="113">
        <f t="shared" si="0"/>
        <v>7</v>
      </c>
      <c r="T12" s="139">
        <f t="shared" si="1"/>
        <v>0.5</v>
      </c>
      <c r="U12" s="140">
        <v>46042</v>
      </c>
      <c r="V12" s="140">
        <v>46387</v>
      </c>
      <c r="W12" s="141">
        <f t="shared" si="4"/>
        <v>345</v>
      </c>
      <c r="X12" s="728"/>
      <c r="Y12" s="627"/>
      <c r="Z12" s="627"/>
      <c r="AA12" s="627"/>
      <c r="AB12" s="627"/>
      <c r="AC12" s="141" t="s">
        <v>574</v>
      </c>
      <c r="AD12" s="141"/>
      <c r="AE12" s="150"/>
      <c r="AF12" s="141"/>
      <c r="AG12" s="141"/>
      <c r="AH12" s="140"/>
      <c r="AI12" s="144">
        <v>550000000</v>
      </c>
      <c r="AJ12" s="144">
        <v>550000000</v>
      </c>
      <c r="AK12" s="367">
        <f t="shared" si="5"/>
        <v>1100000000</v>
      </c>
      <c r="AL12" s="145"/>
      <c r="AM12" s="114"/>
      <c r="AN12" s="146" t="s">
        <v>613</v>
      </c>
      <c r="AO12" s="658"/>
      <c r="AP12" s="147"/>
      <c r="AQ12" s="331">
        <f t="shared" si="2"/>
        <v>0</v>
      </c>
      <c r="AR12" s="147"/>
      <c r="AS12" s="148">
        <f t="shared" si="3"/>
        <v>0</v>
      </c>
      <c r="AT12" s="145"/>
      <c r="AU12" s="145"/>
      <c r="AV12" s="145"/>
      <c r="AW12" s="145"/>
      <c r="AX12" s="145"/>
      <c r="AY12" s="145"/>
      <c r="AZ12" s="631"/>
      <c r="BA12" s="114"/>
    </row>
    <row r="13" spans="1:53" ht="28.5" customHeight="1">
      <c r="A13" s="670"/>
      <c r="B13" s="627"/>
      <c r="C13" s="732"/>
      <c r="D13" s="627" t="s">
        <v>286</v>
      </c>
      <c r="E13" s="627"/>
      <c r="F13" s="663"/>
      <c r="G13" s="627"/>
      <c r="H13" s="627" t="s">
        <v>334</v>
      </c>
      <c r="I13" s="675" t="s">
        <v>335</v>
      </c>
      <c r="J13" s="626">
        <v>0.15</v>
      </c>
      <c r="K13" s="138" t="s">
        <v>340</v>
      </c>
      <c r="L13" s="627"/>
      <c r="M13" s="675" t="s">
        <v>319</v>
      </c>
      <c r="N13" s="149">
        <v>14</v>
      </c>
      <c r="O13" s="113">
        <v>14</v>
      </c>
      <c r="P13" s="113">
        <v>0</v>
      </c>
      <c r="Q13" s="113"/>
      <c r="R13" s="113"/>
      <c r="S13" s="113">
        <f t="shared" si="0"/>
        <v>14</v>
      </c>
      <c r="T13" s="139">
        <f t="shared" si="1"/>
        <v>1</v>
      </c>
      <c r="U13" s="140">
        <v>46042</v>
      </c>
      <c r="V13" s="140">
        <v>46387</v>
      </c>
      <c r="W13" s="141">
        <f t="shared" si="4"/>
        <v>345</v>
      </c>
      <c r="X13" s="728"/>
      <c r="Y13" s="627"/>
      <c r="Z13" s="627"/>
      <c r="AA13" s="627" t="s">
        <v>500</v>
      </c>
      <c r="AB13" s="627" t="s">
        <v>501</v>
      </c>
      <c r="AC13" s="141" t="s">
        <v>574</v>
      </c>
      <c r="AD13" s="141"/>
      <c r="AE13" s="150"/>
      <c r="AF13" s="141"/>
      <c r="AG13" s="141"/>
      <c r="AH13" s="140"/>
      <c r="AI13" s="144">
        <v>130370684</v>
      </c>
      <c r="AJ13" s="144">
        <v>130370684</v>
      </c>
      <c r="AK13" s="367">
        <f>+AI13+AJ13</f>
        <v>260741368</v>
      </c>
      <c r="AL13" s="145"/>
      <c r="AM13" s="114"/>
      <c r="AN13" s="146" t="s">
        <v>615</v>
      </c>
      <c r="AO13" s="658"/>
      <c r="AP13" s="147"/>
      <c r="AQ13" s="331">
        <f t="shared" si="2"/>
        <v>0</v>
      </c>
      <c r="AR13" s="147"/>
      <c r="AS13" s="148">
        <f t="shared" si="3"/>
        <v>0</v>
      </c>
      <c r="AT13" s="145">
        <v>148371799.33000001</v>
      </c>
      <c r="AU13" s="145">
        <v>148371799.33000001</v>
      </c>
      <c r="AV13" s="145"/>
      <c r="AW13" s="145"/>
      <c r="AX13" s="145"/>
      <c r="AY13" s="145"/>
      <c r="AZ13" s="628" t="s">
        <v>670</v>
      </c>
      <c r="BA13" s="114"/>
    </row>
    <row r="14" spans="1:53" ht="28.5">
      <c r="A14" s="670"/>
      <c r="B14" s="627"/>
      <c r="C14" s="732"/>
      <c r="D14" s="627"/>
      <c r="E14" s="627"/>
      <c r="F14" s="663"/>
      <c r="G14" s="627"/>
      <c r="H14" s="627"/>
      <c r="I14" s="675"/>
      <c r="J14" s="626"/>
      <c r="K14" s="138" t="s">
        <v>341</v>
      </c>
      <c r="L14" s="627"/>
      <c r="M14" s="675"/>
      <c r="N14" s="113">
        <v>13</v>
      </c>
      <c r="O14" s="113">
        <v>1</v>
      </c>
      <c r="P14" s="113">
        <v>6</v>
      </c>
      <c r="Q14" s="113"/>
      <c r="R14" s="113"/>
      <c r="S14" s="113">
        <f t="shared" si="0"/>
        <v>7</v>
      </c>
      <c r="T14" s="139">
        <f t="shared" si="1"/>
        <v>0.53846153846153844</v>
      </c>
      <c r="U14" s="140">
        <v>46042</v>
      </c>
      <c r="V14" s="140">
        <v>46387</v>
      </c>
      <c r="W14" s="141">
        <f t="shared" si="4"/>
        <v>345</v>
      </c>
      <c r="X14" s="728"/>
      <c r="Y14" s="627"/>
      <c r="Z14" s="627"/>
      <c r="AA14" s="627"/>
      <c r="AB14" s="627"/>
      <c r="AC14" s="141" t="s">
        <v>574</v>
      </c>
      <c r="AD14" s="141"/>
      <c r="AE14" s="151"/>
      <c r="AF14" s="141"/>
      <c r="AG14" s="141"/>
      <c r="AH14" s="140"/>
      <c r="AI14" s="144">
        <v>2000000</v>
      </c>
      <c r="AJ14" s="144">
        <v>2000000</v>
      </c>
      <c r="AK14" s="367">
        <f t="shared" si="5"/>
        <v>4000000</v>
      </c>
      <c r="AL14" s="145"/>
      <c r="AM14" s="114"/>
      <c r="AN14" s="146" t="s">
        <v>614</v>
      </c>
      <c r="AO14" s="658"/>
      <c r="AP14" s="147">
        <v>0</v>
      </c>
      <c r="AQ14" s="331">
        <f t="shared" si="2"/>
        <v>0</v>
      </c>
      <c r="AR14" s="147"/>
      <c r="AS14" s="148">
        <f t="shared" si="3"/>
        <v>0</v>
      </c>
      <c r="AT14" s="145"/>
      <c r="AU14" s="145"/>
      <c r="AV14" s="145"/>
      <c r="AW14" s="145"/>
      <c r="AX14" s="145"/>
      <c r="AY14" s="145"/>
      <c r="AZ14" s="629"/>
      <c r="BA14" s="114"/>
    </row>
    <row r="15" spans="1:53" ht="49.5" customHeight="1">
      <c r="A15" s="670"/>
      <c r="B15" s="627"/>
      <c r="C15" s="732"/>
      <c r="D15" s="627"/>
      <c r="E15" s="627"/>
      <c r="F15" s="663"/>
      <c r="G15" s="627"/>
      <c r="H15" s="627"/>
      <c r="I15" s="675"/>
      <c r="J15" s="626"/>
      <c r="K15" s="138" t="s">
        <v>342</v>
      </c>
      <c r="L15" s="627"/>
      <c r="M15" s="675"/>
      <c r="N15" s="113">
        <v>12</v>
      </c>
      <c r="O15" s="113">
        <v>3</v>
      </c>
      <c r="P15" s="113">
        <v>7</v>
      </c>
      <c r="Q15" s="113"/>
      <c r="R15" s="113"/>
      <c r="S15" s="113">
        <f t="shared" si="0"/>
        <v>10</v>
      </c>
      <c r="T15" s="139">
        <f t="shared" si="1"/>
        <v>0.83333333333333337</v>
      </c>
      <c r="U15" s="140">
        <v>46042</v>
      </c>
      <c r="V15" s="140">
        <v>46387</v>
      </c>
      <c r="W15" s="141">
        <f t="shared" si="4"/>
        <v>345</v>
      </c>
      <c r="X15" s="728"/>
      <c r="Y15" s="627"/>
      <c r="Z15" s="627"/>
      <c r="AA15" s="152" t="s">
        <v>502</v>
      </c>
      <c r="AB15" s="152" t="s">
        <v>503</v>
      </c>
      <c r="AC15" s="141" t="s">
        <v>574</v>
      </c>
      <c r="AD15" s="141"/>
      <c r="AE15" s="151"/>
      <c r="AF15" s="141"/>
      <c r="AG15" s="141"/>
      <c r="AH15" s="140"/>
      <c r="AI15" s="153"/>
      <c r="AJ15" s="153"/>
      <c r="AK15" s="367">
        <f t="shared" si="5"/>
        <v>0</v>
      </c>
      <c r="AL15" s="145"/>
      <c r="AM15" s="114"/>
      <c r="AN15" s="154"/>
      <c r="AO15" s="658"/>
      <c r="AP15" s="145"/>
      <c r="AQ15" s="332"/>
      <c r="AR15" s="145"/>
      <c r="AS15" s="145"/>
      <c r="AT15" s="145"/>
      <c r="AU15" s="145"/>
      <c r="AV15" s="145"/>
      <c r="AW15" s="145"/>
      <c r="AX15" s="145"/>
      <c r="AY15" s="145"/>
      <c r="AZ15" s="629"/>
      <c r="BA15" s="114"/>
    </row>
    <row r="16" spans="1:53" ht="57" customHeight="1">
      <c r="A16" s="670"/>
      <c r="B16" s="627"/>
      <c r="C16" s="732"/>
      <c r="D16" s="627"/>
      <c r="E16" s="627"/>
      <c r="F16" s="663"/>
      <c r="G16" s="627"/>
      <c r="H16" s="627"/>
      <c r="I16" s="675"/>
      <c r="J16" s="626"/>
      <c r="K16" s="729" t="s">
        <v>343</v>
      </c>
      <c r="L16" s="627"/>
      <c r="M16" s="675"/>
      <c r="N16" s="675">
        <v>1</v>
      </c>
      <c r="O16" s="675">
        <v>0</v>
      </c>
      <c r="P16" s="675">
        <v>0</v>
      </c>
      <c r="Q16" s="675"/>
      <c r="R16" s="675"/>
      <c r="S16" s="675">
        <f t="shared" si="0"/>
        <v>0</v>
      </c>
      <c r="T16" s="611">
        <f t="shared" si="1"/>
        <v>0</v>
      </c>
      <c r="U16" s="612">
        <v>46042</v>
      </c>
      <c r="V16" s="612">
        <v>46387</v>
      </c>
      <c r="W16" s="613">
        <f>_xlfn.DAYS(V16,U16)</f>
        <v>345</v>
      </c>
      <c r="X16" s="728"/>
      <c r="Y16" s="627"/>
      <c r="Z16" s="627"/>
      <c r="AA16" s="152"/>
      <c r="AB16" s="152"/>
      <c r="AC16" s="613" t="s">
        <v>574</v>
      </c>
      <c r="AD16" s="141"/>
      <c r="AE16" s="151"/>
      <c r="AF16" s="141"/>
      <c r="AG16" s="141"/>
      <c r="AH16" s="727"/>
      <c r="AI16" s="614"/>
      <c r="AJ16" s="614"/>
      <c r="AK16" s="367">
        <f t="shared" si="5"/>
        <v>0</v>
      </c>
      <c r="AL16" s="145"/>
      <c r="AM16" s="114"/>
      <c r="AN16" s="154"/>
      <c r="AO16" s="658"/>
      <c r="AP16" s="145"/>
      <c r="AQ16" s="145"/>
      <c r="AR16" s="145"/>
      <c r="AS16" s="145"/>
      <c r="AT16" s="145"/>
      <c r="AU16" s="145"/>
      <c r="AV16" s="145"/>
      <c r="AW16" s="145"/>
      <c r="AX16" s="145"/>
      <c r="AY16" s="145"/>
      <c r="AZ16" s="629"/>
      <c r="BA16" s="114"/>
    </row>
    <row r="17" spans="1:53" s="298" customFormat="1" ht="19.149999999999999" customHeight="1">
      <c r="A17" s="671"/>
      <c r="B17" s="627"/>
      <c r="C17" s="732"/>
      <c r="D17" s="627"/>
      <c r="E17" s="627"/>
      <c r="F17" s="663"/>
      <c r="G17" s="627"/>
      <c r="H17" s="627"/>
      <c r="I17" s="675"/>
      <c r="J17" s="626"/>
      <c r="K17" s="729"/>
      <c r="L17" s="627"/>
      <c r="M17" s="675"/>
      <c r="N17" s="675"/>
      <c r="O17" s="675"/>
      <c r="P17" s="675"/>
      <c r="Q17" s="675"/>
      <c r="R17" s="675"/>
      <c r="S17" s="675"/>
      <c r="T17" s="611"/>
      <c r="U17" s="612"/>
      <c r="V17" s="612"/>
      <c r="W17" s="613"/>
      <c r="X17" s="728"/>
      <c r="Y17" s="627"/>
      <c r="Z17" s="627"/>
      <c r="AA17" s="290"/>
      <c r="AB17" s="291"/>
      <c r="AC17" s="613"/>
      <c r="AD17" s="292"/>
      <c r="AE17" s="293"/>
      <c r="AF17" s="292"/>
      <c r="AG17" s="292"/>
      <c r="AH17" s="727"/>
      <c r="AI17" s="614"/>
      <c r="AJ17" s="614"/>
      <c r="AK17" s="294"/>
      <c r="AL17" s="294"/>
      <c r="AM17" s="295"/>
      <c r="AN17" s="296"/>
      <c r="AO17" s="297"/>
      <c r="AP17" s="294"/>
      <c r="AQ17" s="294"/>
      <c r="AR17" s="145"/>
      <c r="AS17" s="294"/>
      <c r="AT17" s="294"/>
      <c r="AU17" s="294"/>
      <c r="AV17" s="294"/>
      <c r="AW17" s="294"/>
      <c r="AX17" s="294"/>
      <c r="AY17" s="294"/>
      <c r="AZ17" s="630"/>
      <c r="BA17" s="295"/>
    </row>
    <row r="18" spans="1:53" ht="88.5" customHeight="1">
      <c r="A18" s="156"/>
      <c r="B18" s="149"/>
      <c r="C18" s="157"/>
      <c r="D18" s="149"/>
      <c r="E18" s="631" t="s">
        <v>708</v>
      </c>
      <c r="F18" s="632"/>
      <c r="G18" s="632"/>
      <c r="H18" s="632"/>
      <c r="I18" s="632"/>
      <c r="J18" s="632"/>
      <c r="K18" s="632"/>
      <c r="L18" s="632"/>
      <c r="M18" s="632"/>
      <c r="N18" s="632"/>
      <c r="O18" s="632"/>
      <c r="P18" s="632"/>
      <c r="Q18" s="633"/>
      <c r="R18" s="113"/>
      <c r="S18" s="113"/>
      <c r="T18" s="158">
        <f>AVERAGE(T9:T17)</f>
        <v>0.69230769230769229</v>
      </c>
      <c r="U18" s="140"/>
      <c r="V18" s="140"/>
      <c r="W18" s="141"/>
      <c r="X18" s="728"/>
      <c r="Y18" s="627"/>
      <c r="Z18" s="627"/>
      <c r="AA18" s="149"/>
      <c r="AB18" s="152"/>
      <c r="AC18" s="141"/>
      <c r="AD18" s="141"/>
      <c r="AE18" s="151"/>
      <c r="AF18" s="141"/>
      <c r="AG18" s="141"/>
      <c r="AH18" s="140"/>
      <c r="AI18" s="145">
        <f>SUM(AI9:AI17)</f>
        <v>1693527455</v>
      </c>
      <c r="AJ18" s="145">
        <f>SUM(AJ9:AJ17)</f>
        <v>1693527455</v>
      </c>
      <c r="AK18" s="368">
        <f>+AI18+AJ18</f>
        <v>3387054910</v>
      </c>
      <c r="AL18" s="145"/>
      <c r="AM18" s="114"/>
      <c r="AN18" s="154"/>
      <c r="AO18" s="155"/>
      <c r="AP18" s="159">
        <f>SUM(AP9:AP17)</f>
        <v>138100000</v>
      </c>
      <c r="AQ18" s="333">
        <f>AP18/AJ18</f>
        <v>8.1545769802710402E-2</v>
      </c>
      <c r="AR18" s="145">
        <f>+AR11</f>
        <v>28300000</v>
      </c>
      <c r="AS18" s="160">
        <f>+AR18/AJ18</f>
        <v>1.6710682732923275E-2</v>
      </c>
      <c r="AT18" s="145">
        <v>2382365814.46</v>
      </c>
      <c r="AU18" s="145">
        <v>2382365815.46</v>
      </c>
      <c r="AV18" s="145"/>
      <c r="AW18" s="145"/>
      <c r="AX18" s="145"/>
      <c r="AY18" s="145"/>
      <c r="AZ18" s="378"/>
      <c r="BA18" s="114"/>
    </row>
    <row r="19" spans="1:53" ht="271.5" customHeight="1">
      <c r="A19" s="669" t="s">
        <v>238</v>
      </c>
      <c r="B19" s="627" t="s">
        <v>239</v>
      </c>
      <c r="C19" s="666" t="s">
        <v>250</v>
      </c>
      <c r="D19" s="627" t="s">
        <v>288</v>
      </c>
      <c r="E19" s="627" t="s">
        <v>458</v>
      </c>
      <c r="F19" s="663">
        <v>2024130010107</v>
      </c>
      <c r="G19" s="627" t="s">
        <v>459</v>
      </c>
      <c r="H19" s="726" t="s">
        <v>460</v>
      </c>
      <c r="I19" s="627" t="s">
        <v>461</v>
      </c>
      <c r="J19" s="707">
        <v>0.2</v>
      </c>
      <c r="K19" s="708" t="s">
        <v>467</v>
      </c>
      <c r="L19" s="627" t="s">
        <v>668</v>
      </c>
      <c r="M19" s="627" t="s">
        <v>321</v>
      </c>
      <c r="N19" s="711">
        <v>10</v>
      </c>
      <c r="O19" s="711">
        <v>37</v>
      </c>
      <c r="P19" s="711">
        <v>172</v>
      </c>
      <c r="Q19" s="711"/>
      <c r="R19" s="711"/>
      <c r="S19" s="717">
        <f t="shared" ref="S19:S80" si="6">SUM(O19:R19)</f>
        <v>209</v>
      </c>
      <c r="T19" s="720">
        <v>1</v>
      </c>
      <c r="U19" s="612">
        <v>46042</v>
      </c>
      <c r="V19" s="612">
        <v>46387</v>
      </c>
      <c r="W19" s="613">
        <f>_xlfn.DAYS(V19,U19)</f>
        <v>345</v>
      </c>
      <c r="X19" s="728"/>
      <c r="Y19" s="627"/>
      <c r="Z19" s="627"/>
      <c r="AA19" s="627" t="s">
        <v>502</v>
      </c>
      <c r="AB19" s="152"/>
      <c r="AC19" s="141" t="s">
        <v>574</v>
      </c>
      <c r="AD19" s="676" t="s">
        <v>655</v>
      </c>
      <c r="AE19" s="678">
        <v>477200000000</v>
      </c>
      <c r="AF19" s="643" t="s">
        <v>575</v>
      </c>
      <c r="AG19" s="730" t="s">
        <v>60</v>
      </c>
      <c r="AH19" s="605" t="s">
        <v>656</v>
      </c>
      <c r="AI19" s="607">
        <v>501368129</v>
      </c>
      <c r="AJ19" s="607">
        <v>501368129</v>
      </c>
      <c r="AK19" s="683">
        <f t="shared" ref="AK19:AK23" si="7">+AI19+AJ19</f>
        <v>1002736258</v>
      </c>
      <c r="AL19" s="647"/>
      <c r="AM19" s="647"/>
      <c r="AN19" s="690" t="s">
        <v>586</v>
      </c>
      <c r="AO19" s="627" t="s">
        <v>458</v>
      </c>
      <c r="AP19" s="690">
        <v>336100000</v>
      </c>
      <c r="AQ19" s="694">
        <f>AP19/AJ19</f>
        <v>0.6703657064727383</v>
      </c>
      <c r="AR19" s="700">
        <v>141100000</v>
      </c>
      <c r="AS19" s="694">
        <f>AR19/AJ19</f>
        <v>0.28142993508867414</v>
      </c>
      <c r="AT19" s="690">
        <v>354780677</v>
      </c>
      <c r="AU19" s="690">
        <v>292180677</v>
      </c>
      <c r="AV19" s="647"/>
      <c r="AW19" s="647"/>
      <c r="AX19" s="647"/>
      <c r="AY19" s="647"/>
      <c r="AZ19" s="628" t="s">
        <v>671</v>
      </c>
      <c r="BA19" s="203" t="s">
        <v>738</v>
      </c>
    </row>
    <row r="20" spans="1:53" ht="34.15" customHeight="1">
      <c r="A20" s="670"/>
      <c r="B20" s="627"/>
      <c r="C20" s="666"/>
      <c r="D20" s="627"/>
      <c r="E20" s="627"/>
      <c r="F20" s="663"/>
      <c r="G20" s="627"/>
      <c r="H20" s="726"/>
      <c r="I20" s="627"/>
      <c r="J20" s="707"/>
      <c r="K20" s="709"/>
      <c r="L20" s="627"/>
      <c r="M20" s="627"/>
      <c r="N20" s="712"/>
      <c r="O20" s="712"/>
      <c r="P20" s="712"/>
      <c r="Q20" s="712"/>
      <c r="R20" s="712"/>
      <c r="S20" s="718"/>
      <c r="T20" s="721"/>
      <c r="U20" s="612"/>
      <c r="V20" s="612"/>
      <c r="W20" s="613"/>
      <c r="X20" s="728"/>
      <c r="Y20" s="627"/>
      <c r="Z20" s="627"/>
      <c r="AA20" s="627"/>
      <c r="AB20" s="152"/>
      <c r="AC20" s="141" t="s">
        <v>574</v>
      </c>
      <c r="AD20" s="677"/>
      <c r="AE20" s="679"/>
      <c r="AF20" s="645"/>
      <c r="AG20" s="731"/>
      <c r="AH20" s="606"/>
      <c r="AI20" s="608"/>
      <c r="AJ20" s="608"/>
      <c r="AK20" s="684"/>
      <c r="AL20" s="647"/>
      <c r="AM20" s="647"/>
      <c r="AN20" s="693"/>
      <c r="AO20" s="627"/>
      <c r="AP20" s="693"/>
      <c r="AQ20" s="695"/>
      <c r="AR20" s="701"/>
      <c r="AS20" s="695"/>
      <c r="AT20" s="693"/>
      <c r="AU20" s="693"/>
      <c r="AV20" s="647"/>
      <c r="AW20" s="647"/>
      <c r="AX20" s="647"/>
      <c r="AY20" s="647"/>
      <c r="AZ20" s="629"/>
      <c r="BA20" s="114"/>
    </row>
    <row r="21" spans="1:53" ht="50.25" customHeight="1">
      <c r="A21" s="670"/>
      <c r="B21" s="627"/>
      <c r="C21" s="666"/>
      <c r="D21" s="627"/>
      <c r="E21" s="627"/>
      <c r="F21" s="663"/>
      <c r="G21" s="627"/>
      <c r="H21" s="726"/>
      <c r="I21" s="627"/>
      <c r="J21" s="707"/>
      <c r="K21" s="710"/>
      <c r="L21" s="627"/>
      <c r="M21" s="627"/>
      <c r="N21" s="713"/>
      <c r="O21" s="713"/>
      <c r="P21" s="713"/>
      <c r="Q21" s="713"/>
      <c r="R21" s="713"/>
      <c r="S21" s="719"/>
      <c r="T21" s="722"/>
      <c r="U21" s="612"/>
      <c r="V21" s="612"/>
      <c r="W21" s="613"/>
      <c r="X21" s="728"/>
      <c r="Y21" s="627"/>
      <c r="Z21" s="627"/>
      <c r="AA21" s="627"/>
      <c r="AB21" s="152"/>
      <c r="AC21" s="141" t="s">
        <v>574</v>
      </c>
      <c r="AD21" s="163"/>
      <c r="AE21" s="164"/>
      <c r="AF21" s="165"/>
      <c r="AG21" s="166"/>
      <c r="AH21" s="165"/>
      <c r="AI21" s="608"/>
      <c r="AJ21" s="608"/>
      <c r="AK21" s="684"/>
      <c r="AL21" s="647"/>
      <c r="AM21" s="647"/>
      <c r="AN21" s="693"/>
      <c r="AO21" s="627"/>
      <c r="AP21" s="693"/>
      <c r="AQ21" s="695"/>
      <c r="AR21" s="701"/>
      <c r="AS21" s="695"/>
      <c r="AT21" s="693"/>
      <c r="AU21" s="693"/>
      <c r="AV21" s="647"/>
      <c r="AW21" s="647"/>
      <c r="AX21" s="647"/>
      <c r="AY21" s="647"/>
      <c r="AZ21" s="629"/>
      <c r="BA21" s="114"/>
    </row>
    <row r="22" spans="1:53" ht="42" customHeight="1">
      <c r="A22" s="670"/>
      <c r="B22" s="627"/>
      <c r="C22" s="666"/>
      <c r="D22" s="627"/>
      <c r="E22" s="627"/>
      <c r="F22" s="663"/>
      <c r="G22" s="627"/>
      <c r="H22" s="726"/>
      <c r="I22" s="627"/>
      <c r="J22" s="707"/>
      <c r="K22" s="126" t="s">
        <v>672</v>
      </c>
      <c r="L22" s="627"/>
      <c r="M22" s="627"/>
      <c r="N22" s="162">
        <v>840</v>
      </c>
      <c r="O22" s="111">
        <v>73</v>
      </c>
      <c r="P22" s="111">
        <v>138</v>
      </c>
      <c r="Q22" s="111"/>
      <c r="R22" s="111"/>
      <c r="S22" s="113">
        <f t="shared" si="6"/>
        <v>211</v>
      </c>
      <c r="T22" s="158">
        <v>1</v>
      </c>
      <c r="U22" s="612"/>
      <c r="V22" s="612"/>
      <c r="W22" s="613"/>
      <c r="X22" s="728"/>
      <c r="Y22" s="627"/>
      <c r="Z22" s="627"/>
      <c r="AA22" s="627"/>
      <c r="AB22" s="152"/>
      <c r="AC22" s="141" t="s">
        <v>574</v>
      </c>
      <c r="AD22" s="167"/>
      <c r="AE22" s="164"/>
      <c r="AF22" s="165"/>
      <c r="AG22" s="166"/>
      <c r="AH22" s="165"/>
      <c r="AI22" s="609"/>
      <c r="AJ22" s="609"/>
      <c r="AK22" s="685"/>
      <c r="AL22" s="647"/>
      <c r="AM22" s="647"/>
      <c r="AN22" s="691"/>
      <c r="AO22" s="627"/>
      <c r="AP22" s="691"/>
      <c r="AQ22" s="696"/>
      <c r="AR22" s="702"/>
      <c r="AS22" s="696"/>
      <c r="AT22" s="691"/>
      <c r="AU22" s="691"/>
      <c r="AV22" s="647"/>
      <c r="AW22" s="647"/>
      <c r="AX22" s="647"/>
      <c r="AY22" s="647"/>
      <c r="AZ22" s="629"/>
      <c r="BA22" s="114"/>
    </row>
    <row r="23" spans="1:53" ht="51" customHeight="1">
      <c r="A23" s="670"/>
      <c r="B23" s="627"/>
      <c r="C23" s="666"/>
      <c r="D23" s="627"/>
      <c r="E23" s="627"/>
      <c r="F23" s="663"/>
      <c r="G23" s="627"/>
      <c r="H23" s="726"/>
      <c r="I23" s="627"/>
      <c r="J23" s="707"/>
      <c r="K23" s="714" t="s">
        <v>673</v>
      </c>
      <c r="L23" s="627"/>
      <c r="M23" s="627"/>
      <c r="N23" s="715">
        <v>1</v>
      </c>
      <c r="O23" s="610">
        <v>7.3999999999999996E-2</v>
      </c>
      <c r="P23" s="610">
        <v>0.36</v>
      </c>
      <c r="Q23" s="610"/>
      <c r="R23" s="610"/>
      <c r="S23" s="610">
        <f t="shared" si="6"/>
        <v>0.434</v>
      </c>
      <c r="T23" s="611">
        <f>+S23/O23</f>
        <v>5.8648648648648649</v>
      </c>
      <c r="U23" s="612">
        <v>46042</v>
      </c>
      <c r="V23" s="612">
        <v>46387</v>
      </c>
      <c r="W23" s="613">
        <f>_xlfn.DAYS(V23,U23)</f>
        <v>345</v>
      </c>
      <c r="X23" s="728"/>
      <c r="Y23" s="627"/>
      <c r="Z23" s="627"/>
      <c r="AA23" s="627"/>
      <c r="AB23" s="152"/>
      <c r="AC23" s="141" t="s">
        <v>574</v>
      </c>
      <c r="AD23" s="168"/>
      <c r="AE23" s="164"/>
      <c r="AF23" s="165"/>
      <c r="AG23" s="166"/>
      <c r="AH23" s="165"/>
      <c r="AI23" s="607">
        <v>105600000</v>
      </c>
      <c r="AJ23" s="607">
        <v>105600000</v>
      </c>
      <c r="AK23" s="683">
        <f t="shared" si="7"/>
        <v>211200000</v>
      </c>
      <c r="AL23" s="647"/>
      <c r="AM23" s="647"/>
      <c r="AN23" s="634" t="s">
        <v>588</v>
      </c>
      <c r="AO23" s="627"/>
      <c r="AP23" s="690">
        <v>0</v>
      </c>
      <c r="AQ23" s="697">
        <f>AP23/AJ23</f>
        <v>0</v>
      </c>
      <c r="AR23" s="703">
        <v>0</v>
      </c>
      <c r="AS23" s="697">
        <v>0</v>
      </c>
      <c r="AT23" s="690"/>
      <c r="AU23" s="690"/>
      <c r="AV23" s="647"/>
      <c r="AW23" s="647"/>
      <c r="AX23" s="647"/>
      <c r="AY23" s="647"/>
      <c r="AZ23" s="629"/>
      <c r="BA23" s="114"/>
    </row>
    <row r="24" spans="1:53" ht="50.25" customHeight="1">
      <c r="A24" s="670"/>
      <c r="B24" s="627"/>
      <c r="C24" s="666"/>
      <c r="D24" s="627"/>
      <c r="E24" s="627"/>
      <c r="F24" s="663"/>
      <c r="G24" s="627"/>
      <c r="H24" s="726"/>
      <c r="I24" s="627"/>
      <c r="J24" s="707"/>
      <c r="K24" s="714"/>
      <c r="L24" s="627"/>
      <c r="M24" s="627"/>
      <c r="N24" s="715"/>
      <c r="O24" s="610"/>
      <c r="P24" s="610"/>
      <c r="Q24" s="610"/>
      <c r="R24" s="610"/>
      <c r="S24" s="610">
        <f t="shared" si="6"/>
        <v>0</v>
      </c>
      <c r="T24" s="611"/>
      <c r="U24" s="612"/>
      <c r="V24" s="612"/>
      <c r="W24" s="613"/>
      <c r="X24" s="728"/>
      <c r="Y24" s="627"/>
      <c r="Z24" s="627"/>
      <c r="AA24" s="627"/>
      <c r="AB24" s="152"/>
      <c r="AC24" s="141" t="s">
        <v>574</v>
      </c>
      <c r="AD24" s="168"/>
      <c r="AE24" s="164"/>
      <c r="AF24" s="165"/>
      <c r="AG24" s="166"/>
      <c r="AH24" s="165"/>
      <c r="AI24" s="608"/>
      <c r="AJ24" s="608"/>
      <c r="AK24" s="684"/>
      <c r="AL24" s="647"/>
      <c r="AM24" s="647"/>
      <c r="AN24" s="635"/>
      <c r="AO24" s="627"/>
      <c r="AP24" s="693"/>
      <c r="AQ24" s="698"/>
      <c r="AR24" s="704"/>
      <c r="AS24" s="698"/>
      <c r="AT24" s="693"/>
      <c r="AU24" s="693"/>
      <c r="AV24" s="647"/>
      <c r="AW24" s="647"/>
      <c r="AX24" s="647"/>
      <c r="AY24" s="647"/>
      <c r="AZ24" s="629"/>
      <c r="BA24" s="114"/>
    </row>
    <row r="25" spans="1:53" ht="54.75" customHeight="1">
      <c r="A25" s="670"/>
      <c r="B25" s="627"/>
      <c r="C25" s="666"/>
      <c r="D25" s="627" t="s">
        <v>293</v>
      </c>
      <c r="E25" s="627"/>
      <c r="F25" s="663"/>
      <c r="G25" s="627"/>
      <c r="H25" s="726"/>
      <c r="I25" s="627"/>
      <c r="J25" s="707"/>
      <c r="K25" s="714"/>
      <c r="L25" s="627"/>
      <c r="M25" s="627"/>
      <c r="N25" s="715"/>
      <c r="O25" s="610"/>
      <c r="P25" s="610"/>
      <c r="Q25" s="610"/>
      <c r="R25" s="610"/>
      <c r="S25" s="610">
        <f t="shared" si="6"/>
        <v>0</v>
      </c>
      <c r="T25" s="611"/>
      <c r="U25" s="612"/>
      <c r="V25" s="612"/>
      <c r="W25" s="613"/>
      <c r="X25" s="728"/>
      <c r="Y25" s="627"/>
      <c r="Z25" s="627"/>
      <c r="AA25" s="627"/>
      <c r="AB25" s="152"/>
      <c r="AC25" s="141" t="s">
        <v>574</v>
      </c>
      <c r="AD25" s="168"/>
      <c r="AE25" s="164"/>
      <c r="AF25" s="165"/>
      <c r="AG25" s="166"/>
      <c r="AH25" s="165"/>
      <c r="AI25" s="608"/>
      <c r="AJ25" s="608"/>
      <c r="AK25" s="684"/>
      <c r="AL25" s="647"/>
      <c r="AM25" s="647"/>
      <c r="AN25" s="635"/>
      <c r="AO25" s="627"/>
      <c r="AP25" s="693"/>
      <c r="AQ25" s="698"/>
      <c r="AR25" s="704"/>
      <c r="AS25" s="698"/>
      <c r="AT25" s="693"/>
      <c r="AU25" s="693"/>
      <c r="AV25" s="647"/>
      <c r="AW25" s="647"/>
      <c r="AX25" s="647"/>
      <c r="AY25" s="647"/>
      <c r="AZ25" s="629"/>
      <c r="BA25" s="114"/>
    </row>
    <row r="26" spans="1:53" ht="89.25" customHeight="1">
      <c r="A26" s="670"/>
      <c r="B26" s="627"/>
      <c r="C26" s="666"/>
      <c r="D26" s="627"/>
      <c r="E26" s="627"/>
      <c r="F26" s="663"/>
      <c r="G26" s="627"/>
      <c r="H26" s="726"/>
      <c r="I26" s="627"/>
      <c r="J26" s="707"/>
      <c r="K26" s="714"/>
      <c r="L26" s="627"/>
      <c r="M26" s="627"/>
      <c r="N26" s="715"/>
      <c r="O26" s="610"/>
      <c r="P26" s="610"/>
      <c r="Q26" s="610"/>
      <c r="R26" s="610"/>
      <c r="S26" s="610">
        <f t="shared" si="6"/>
        <v>0</v>
      </c>
      <c r="T26" s="611"/>
      <c r="U26" s="612"/>
      <c r="V26" s="612"/>
      <c r="W26" s="613"/>
      <c r="X26" s="728"/>
      <c r="Y26" s="627"/>
      <c r="Z26" s="627"/>
      <c r="AA26" s="627"/>
      <c r="AB26" s="152"/>
      <c r="AC26" s="141" t="s">
        <v>574</v>
      </c>
      <c r="AD26" s="168"/>
      <c r="AE26" s="164"/>
      <c r="AF26" s="165"/>
      <c r="AG26" s="166"/>
      <c r="AH26" s="165"/>
      <c r="AI26" s="608"/>
      <c r="AJ26" s="608"/>
      <c r="AK26" s="684"/>
      <c r="AL26" s="647"/>
      <c r="AM26" s="647"/>
      <c r="AN26" s="635"/>
      <c r="AO26" s="627"/>
      <c r="AP26" s="693"/>
      <c r="AQ26" s="698"/>
      <c r="AR26" s="704"/>
      <c r="AS26" s="698"/>
      <c r="AT26" s="693"/>
      <c r="AU26" s="693"/>
      <c r="AV26" s="647"/>
      <c r="AW26" s="647"/>
      <c r="AX26" s="647"/>
      <c r="AY26" s="647"/>
      <c r="AZ26" s="629"/>
      <c r="BA26" s="114"/>
    </row>
    <row r="27" spans="1:53" ht="25.15" customHeight="1">
      <c r="A27" s="670"/>
      <c r="B27" s="627"/>
      <c r="C27" s="666"/>
      <c r="D27" s="627"/>
      <c r="E27" s="627"/>
      <c r="F27" s="663"/>
      <c r="G27" s="627"/>
      <c r="H27" s="726"/>
      <c r="I27" s="627"/>
      <c r="J27" s="707"/>
      <c r="K27" s="714"/>
      <c r="L27" s="627"/>
      <c r="M27" s="627"/>
      <c r="N27" s="715"/>
      <c r="O27" s="610"/>
      <c r="P27" s="610"/>
      <c r="Q27" s="610"/>
      <c r="R27" s="610"/>
      <c r="S27" s="610">
        <f t="shared" si="6"/>
        <v>0</v>
      </c>
      <c r="T27" s="611"/>
      <c r="U27" s="612"/>
      <c r="V27" s="612"/>
      <c r="W27" s="613"/>
      <c r="X27" s="728"/>
      <c r="Y27" s="627"/>
      <c r="Z27" s="627"/>
      <c r="AA27" s="627"/>
      <c r="AB27" s="152"/>
      <c r="AC27" s="141" t="s">
        <v>574</v>
      </c>
      <c r="AD27" s="168"/>
      <c r="AE27" s="164"/>
      <c r="AF27" s="165"/>
      <c r="AG27" s="166"/>
      <c r="AH27" s="165"/>
      <c r="AI27" s="609"/>
      <c r="AJ27" s="609"/>
      <c r="AK27" s="685"/>
      <c r="AL27" s="647"/>
      <c r="AM27" s="647"/>
      <c r="AN27" s="636"/>
      <c r="AO27" s="627"/>
      <c r="AP27" s="691"/>
      <c r="AQ27" s="699"/>
      <c r="AR27" s="705"/>
      <c r="AS27" s="699"/>
      <c r="AT27" s="691"/>
      <c r="AU27" s="691"/>
      <c r="AV27" s="647"/>
      <c r="AW27" s="647"/>
      <c r="AX27" s="647"/>
      <c r="AY27" s="647"/>
      <c r="AZ27" s="629"/>
      <c r="BA27" s="114"/>
    </row>
    <row r="28" spans="1:53" ht="31.5" customHeight="1">
      <c r="A28" s="670"/>
      <c r="B28" s="627"/>
      <c r="C28" s="666"/>
      <c r="D28" s="627"/>
      <c r="E28" s="627"/>
      <c r="F28" s="663"/>
      <c r="G28" s="627"/>
      <c r="H28" s="726"/>
      <c r="I28" s="149" t="s">
        <v>462</v>
      </c>
      <c r="J28" s="158">
        <v>0.15</v>
      </c>
      <c r="K28" s="126" t="s">
        <v>674</v>
      </c>
      <c r="L28" s="627"/>
      <c r="M28" s="141" t="s">
        <v>320</v>
      </c>
      <c r="N28" s="162">
        <v>6</v>
      </c>
      <c r="O28" s="111">
        <v>2</v>
      </c>
      <c r="P28" s="111">
        <v>8.5999999999999993E-2</v>
      </c>
      <c r="Q28" s="111"/>
      <c r="R28" s="111"/>
      <c r="S28" s="113">
        <f t="shared" si="6"/>
        <v>2.0859999999999999</v>
      </c>
      <c r="T28" s="139">
        <f>+S28/N28</f>
        <v>0.34766666666666662</v>
      </c>
      <c r="U28" s="140">
        <v>46042</v>
      </c>
      <c r="V28" s="140">
        <v>46387</v>
      </c>
      <c r="W28" s="141">
        <f t="shared" ref="W28" si="8">_xlfn.DAYS(V28,U28)</f>
        <v>345</v>
      </c>
      <c r="X28" s="728"/>
      <c r="Y28" s="627"/>
      <c r="Z28" s="627"/>
      <c r="AA28" s="627"/>
      <c r="AB28" s="152"/>
      <c r="AC28" s="141" t="s">
        <v>574</v>
      </c>
      <c r="AD28" s="168" t="s">
        <v>725</v>
      </c>
      <c r="AE28" s="164">
        <v>186653333</v>
      </c>
      <c r="AF28" s="165" t="s">
        <v>726</v>
      </c>
      <c r="AG28" s="166" t="s">
        <v>727</v>
      </c>
      <c r="AH28" s="605" t="s">
        <v>728</v>
      </c>
      <c r="AI28" s="688">
        <v>200000000</v>
      </c>
      <c r="AJ28" s="688">
        <v>200000000</v>
      </c>
      <c r="AK28" s="683">
        <f>+AI28+AJ28</f>
        <v>400000000</v>
      </c>
      <c r="AL28" s="647"/>
      <c r="AM28" s="647"/>
      <c r="AN28" s="687" t="s">
        <v>657</v>
      </c>
      <c r="AO28" s="627"/>
      <c r="AP28" s="647">
        <v>134000000</v>
      </c>
      <c r="AQ28" s="686">
        <f>AP28/AJ28</f>
        <v>0.67</v>
      </c>
      <c r="AR28" s="692">
        <v>52653333</v>
      </c>
      <c r="AS28" s="686">
        <f>AR28/AJ28</f>
        <v>0.26326666500000001</v>
      </c>
      <c r="AT28" s="690"/>
      <c r="AU28" s="690"/>
      <c r="AV28" s="647"/>
      <c r="AW28" s="647"/>
      <c r="AX28" s="647"/>
      <c r="AY28" s="647"/>
      <c r="AZ28" s="629"/>
      <c r="BA28" s="114"/>
    </row>
    <row r="29" spans="1:53" ht="34.9" customHeight="1">
      <c r="A29" s="670"/>
      <c r="B29" s="627"/>
      <c r="C29" s="666"/>
      <c r="D29" s="627"/>
      <c r="E29" s="627"/>
      <c r="F29" s="663"/>
      <c r="G29" s="627"/>
      <c r="H29" s="726" t="s">
        <v>463</v>
      </c>
      <c r="I29" s="627" t="s">
        <v>464</v>
      </c>
      <c r="J29" s="707">
        <v>0.1</v>
      </c>
      <c r="K29" s="126" t="s">
        <v>675</v>
      </c>
      <c r="L29" s="627"/>
      <c r="M29" s="627" t="s">
        <v>322</v>
      </c>
      <c r="N29" s="113">
        <v>6</v>
      </c>
      <c r="O29" s="113">
        <v>2</v>
      </c>
      <c r="P29" s="113">
        <v>2.1</v>
      </c>
      <c r="Q29" s="113"/>
      <c r="R29" s="113"/>
      <c r="S29" s="113">
        <f t="shared" si="6"/>
        <v>4.0999999999999996</v>
      </c>
      <c r="T29" s="139">
        <f>+S29/N29</f>
        <v>0.68333333333333324</v>
      </c>
      <c r="U29" s="140">
        <v>46042</v>
      </c>
      <c r="V29" s="140">
        <v>46387</v>
      </c>
      <c r="W29" s="141">
        <f>_xlfn.DAYS(V29,U29)</f>
        <v>345</v>
      </c>
      <c r="X29" s="728"/>
      <c r="Y29" s="627"/>
      <c r="Z29" s="627"/>
      <c r="AA29" s="627" t="s">
        <v>504</v>
      </c>
      <c r="AB29" s="627" t="s">
        <v>505</v>
      </c>
      <c r="AC29" s="141" t="s">
        <v>574</v>
      </c>
      <c r="AD29" s="169"/>
      <c r="AE29" s="164"/>
      <c r="AF29" s="165"/>
      <c r="AG29" s="166"/>
      <c r="AH29" s="606"/>
      <c r="AI29" s="689"/>
      <c r="AJ29" s="689"/>
      <c r="AK29" s="685"/>
      <c r="AL29" s="647"/>
      <c r="AM29" s="647"/>
      <c r="AN29" s="687"/>
      <c r="AO29" s="627"/>
      <c r="AP29" s="647"/>
      <c r="AQ29" s="686"/>
      <c r="AR29" s="692"/>
      <c r="AS29" s="686"/>
      <c r="AT29" s="691"/>
      <c r="AU29" s="691"/>
      <c r="AV29" s="647"/>
      <c r="AW29" s="647"/>
      <c r="AX29" s="647"/>
      <c r="AY29" s="647"/>
      <c r="AZ29" s="629"/>
      <c r="BA29" s="114"/>
    </row>
    <row r="30" spans="1:53" ht="41.25" customHeight="1">
      <c r="A30" s="670"/>
      <c r="B30" s="627"/>
      <c r="C30" s="666"/>
      <c r="D30" s="627"/>
      <c r="E30" s="627"/>
      <c r="F30" s="663"/>
      <c r="G30" s="627"/>
      <c r="H30" s="726"/>
      <c r="I30" s="627"/>
      <c r="J30" s="707"/>
      <c r="K30" s="714" t="s">
        <v>676</v>
      </c>
      <c r="L30" s="627"/>
      <c r="M30" s="627"/>
      <c r="N30" s="675">
        <v>1</v>
      </c>
      <c r="O30" s="675">
        <v>7.3999999999999996E-2</v>
      </c>
      <c r="P30" s="675">
        <v>0.86</v>
      </c>
      <c r="Q30" s="675"/>
      <c r="R30" s="675"/>
      <c r="S30" s="675">
        <f t="shared" si="6"/>
        <v>0.93399999999999994</v>
      </c>
      <c r="T30" s="723">
        <f>+S30/N30</f>
        <v>0.93399999999999994</v>
      </c>
      <c r="U30" s="612">
        <v>46042</v>
      </c>
      <c r="V30" s="612">
        <v>46387</v>
      </c>
      <c r="W30" s="613">
        <f>_xlfn.DAYS(V30,U30)</f>
        <v>345</v>
      </c>
      <c r="X30" s="728"/>
      <c r="Y30" s="627"/>
      <c r="Z30" s="627"/>
      <c r="AA30" s="627"/>
      <c r="AB30" s="627"/>
      <c r="AC30" s="141" t="s">
        <v>574</v>
      </c>
      <c r="AD30" s="169" t="s">
        <v>725</v>
      </c>
      <c r="AE30" s="164">
        <v>411411453</v>
      </c>
      <c r="AF30" s="165" t="s">
        <v>722</v>
      </c>
      <c r="AG30" s="166" t="s">
        <v>723</v>
      </c>
      <c r="AH30" s="165" t="s">
        <v>724</v>
      </c>
      <c r="AI30" s="614">
        <v>770000000</v>
      </c>
      <c r="AJ30" s="607">
        <v>770000000</v>
      </c>
      <c r="AK30" s="683">
        <f>+AI30+AJ30</f>
        <v>1540000000</v>
      </c>
      <c r="AL30" s="647"/>
      <c r="AM30" s="647"/>
      <c r="AN30" s="687" t="s">
        <v>712</v>
      </c>
      <c r="AO30" s="627"/>
      <c r="AP30" s="647">
        <v>276796659</v>
      </c>
      <c r="AQ30" s="686">
        <f>AP30/AJ30</f>
        <v>0.35947618051948049</v>
      </c>
      <c r="AR30" s="692">
        <v>134614794</v>
      </c>
      <c r="AS30" s="686">
        <f>AR30/AI30</f>
        <v>0.17482440779220779</v>
      </c>
      <c r="AT30" s="690"/>
      <c r="AU30" s="690"/>
      <c r="AV30" s="647"/>
      <c r="AW30" s="647"/>
      <c r="AX30" s="647"/>
      <c r="AY30" s="647"/>
      <c r="AZ30" s="629"/>
      <c r="BA30" s="114"/>
    </row>
    <row r="31" spans="1:53" ht="67.5" customHeight="1">
      <c r="A31" s="670"/>
      <c r="B31" s="627"/>
      <c r="C31" s="666"/>
      <c r="D31" s="627"/>
      <c r="E31" s="627"/>
      <c r="F31" s="663"/>
      <c r="G31" s="627"/>
      <c r="H31" s="726"/>
      <c r="I31" s="627"/>
      <c r="J31" s="707"/>
      <c r="K31" s="714"/>
      <c r="L31" s="627"/>
      <c r="M31" s="627"/>
      <c r="N31" s="675"/>
      <c r="O31" s="675"/>
      <c r="P31" s="675"/>
      <c r="Q31" s="675"/>
      <c r="R31" s="675"/>
      <c r="S31" s="675"/>
      <c r="T31" s="724"/>
      <c r="U31" s="612"/>
      <c r="V31" s="612"/>
      <c r="W31" s="613"/>
      <c r="X31" s="728"/>
      <c r="Y31" s="627"/>
      <c r="Z31" s="627"/>
      <c r="AA31" s="627"/>
      <c r="AB31" s="627"/>
      <c r="AC31" s="141"/>
      <c r="AD31" s="169"/>
      <c r="AE31" s="164"/>
      <c r="AF31" s="165"/>
      <c r="AG31" s="166"/>
      <c r="AH31" s="165"/>
      <c r="AI31" s="614"/>
      <c r="AJ31" s="608"/>
      <c r="AK31" s="684"/>
      <c r="AL31" s="647"/>
      <c r="AM31" s="647"/>
      <c r="AN31" s="687"/>
      <c r="AO31" s="627"/>
      <c r="AP31" s="647"/>
      <c r="AQ31" s="686"/>
      <c r="AR31" s="692"/>
      <c r="AS31" s="686"/>
      <c r="AT31" s="693"/>
      <c r="AU31" s="693"/>
      <c r="AV31" s="647"/>
      <c r="AW31" s="647"/>
      <c r="AX31" s="647"/>
      <c r="AY31" s="647"/>
      <c r="AZ31" s="629"/>
      <c r="BA31" s="114"/>
    </row>
    <row r="32" spans="1:53" ht="40.9" customHeight="1">
      <c r="A32" s="670"/>
      <c r="B32" s="627"/>
      <c r="C32" s="666"/>
      <c r="D32" s="627"/>
      <c r="E32" s="627"/>
      <c r="F32" s="663"/>
      <c r="G32" s="627"/>
      <c r="H32" s="726"/>
      <c r="I32" s="627"/>
      <c r="J32" s="707"/>
      <c r="K32" s="126" t="s">
        <v>677</v>
      </c>
      <c r="L32" s="627"/>
      <c r="M32" s="627"/>
      <c r="N32" s="113">
        <v>1</v>
      </c>
      <c r="O32" s="113" t="s">
        <v>721</v>
      </c>
      <c r="P32" s="113">
        <v>0.39</v>
      </c>
      <c r="Q32" s="113"/>
      <c r="R32" s="113"/>
      <c r="S32" s="113">
        <f t="shared" si="6"/>
        <v>0.39</v>
      </c>
      <c r="T32" s="139">
        <f t="shared" ref="T32:T93" si="9">+S32/N32</f>
        <v>0.39</v>
      </c>
      <c r="U32" s="140">
        <v>46042</v>
      </c>
      <c r="V32" s="140">
        <v>46387</v>
      </c>
      <c r="W32" s="141">
        <f t="shared" ref="W32:W38" si="10">_xlfn.DAYS(V32,U32)</f>
        <v>345</v>
      </c>
      <c r="X32" s="728"/>
      <c r="Y32" s="627"/>
      <c r="Z32" s="627"/>
      <c r="AA32" s="627"/>
      <c r="AB32" s="627"/>
      <c r="AC32" s="141" t="s">
        <v>574</v>
      </c>
      <c r="AD32" s="169"/>
      <c r="AE32" s="164"/>
      <c r="AF32" s="165"/>
      <c r="AG32" s="166"/>
      <c r="AH32" s="165"/>
      <c r="AI32" s="153"/>
      <c r="AJ32" s="609"/>
      <c r="AK32" s="685"/>
      <c r="AL32" s="647"/>
      <c r="AM32" s="647"/>
      <c r="AN32" s="687"/>
      <c r="AO32" s="627"/>
      <c r="AP32" s="647"/>
      <c r="AQ32" s="686"/>
      <c r="AR32" s="692"/>
      <c r="AS32" s="686"/>
      <c r="AT32" s="691"/>
      <c r="AU32" s="691"/>
      <c r="AV32" s="647"/>
      <c r="AW32" s="647"/>
      <c r="AX32" s="647"/>
      <c r="AY32" s="647"/>
      <c r="AZ32" s="629"/>
      <c r="BA32" s="114"/>
    </row>
    <row r="33" spans="1:53" ht="47.25" customHeight="1">
      <c r="A33" s="670"/>
      <c r="B33" s="627"/>
      <c r="C33" s="666"/>
      <c r="D33" s="627" t="s">
        <v>292</v>
      </c>
      <c r="E33" s="627"/>
      <c r="F33" s="663"/>
      <c r="G33" s="627"/>
      <c r="H33" s="726"/>
      <c r="I33" s="627"/>
      <c r="J33" s="707">
        <v>0.1</v>
      </c>
      <c r="K33" s="714" t="s">
        <v>678</v>
      </c>
      <c r="L33" s="627"/>
      <c r="M33" s="627" t="s">
        <v>322</v>
      </c>
      <c r="N33" s="675">
        <v>5</v>
      </c>
      <c r="O33" s="675">
        <v>20</v>
      </c>
      <c r="P33" s="675">
        <v>1.0740000000000001</v>
      </c>
      <c r="Q33" s="675"/>
      <c r="R33" s="675"/>
      <c r="S33" s="675">
        <f t="shared" si="6"/>
        <v>21.074000000000002</v>
      </c>
      <c r="T33" s="720">
        <v>1</v>
      </c>
      <c r="U33" s="612">
        <v>46042</v>
      </c>
      <c r="V33" s="612">
        <v>46387</v>
      </c>
      <c r="W33" s="613">
        <f t="shared" si="10"/>
        <v>345</v>
      </c>
      <c r="X33" s="728"/>
      <c r="Y33" s="627"/>
      <c r="Z33" s="627"/>
      <c r="AA33" s="627"/>
      <c r="AB33" s="627"/>
      <c r="AC33" s="141" t="s">
        <v>574</v>
      </c>
      <c r="AD33" s="169"/>
      <c r="AE33" s="164"/>
      <c r="AF33" s="165"/>
      <c r="AG33" s="166"/>
      <c r="AH33" s="165"/>
      <c r="AI33" s="153"/>
      <c r="AJ33" s="153"/>
      <c r="AK33" s="177"/>
      <c r="AL33" s="647"/>
      <c r="AM33" s="647"/>
      <c r="AN33" s="647"/>
      <c r="AO33" s="627"/>
      <c r="AP33" s="647"/>
      <c r="AQ33" s="161"/>
      <c r="AR33" s="665"/>
      <c r="AS33" s="161"/>
      <c r="AT33" s="647"/>
      <c r="AU33" s="647"/>
      <c r="AV33" s="647"/>
      <c r="AW33" s="647"/>
      <c r="AX33" s="647"/>
      <c r="AY33" s="647"/>
      <c r="AZ33" s="629"/>
      <c r="BA33" s="672" t="s">
        <v>739</v>
      </c>
    </row>
    <row r="34" spans="1:53" ht="409.6" customHeight="1">
      <c r="A34" s="670"/>
      <c r="B34" s="627"/>
      <c r="C34" s="666"/>
      <c r="D34" s="627"/>
      <c r="E34" s="627"/>
      <c r="F34" s="663"/>
      <c r="G34" s="627"/>
      <c r="H34" s="726"/>
      <c r="I34" s="627"/>
      <c r="J34" s="707"/>
      <c r="K34" s="714"/>
      <c r="L34" s="627"/>
      <c r="M34" s="627"/>
      <c r="N34" s="675"/>
      <c r="O34" s="675"/>
      <c r="P34" s="675"/>
      <c r="Q34" s="675"/>
      <c r="R34" s="675"/>
      <c r="S34" s="675">
        <f t="shared" si="6"/>
        <v>0</v>
      </c>
      <c r="T34" s="722"/>
      <c r="U34" s="612"/>
      <c r="V34" s="612"/>
      <c r="W34" s="613"/>
      <c r="X34" s="728"/>
      <c r="Y34" s="627"/>
      <c r="Z34" s="627"/>
      <c r="AA34" s="627"/>
      <c r="AB34" s="627"/>
      <c r="AC34" s="141"/>
      <c r="AD34" s="169"/>
      <c r="AE34" s="164"/>
      <c r="AF34" s="165"/>
      <c r="AG34" s="166"/>
      <c r="AH34" s="165"/>
      <c r="AI34" s="153"/>
      <c r="AJ34" s="153"/>
      <c r="AK34" s="177"/>
      <c r="AL34" s="647"/>
      <c r="AM34" s="647"/>
      <c r="AN34" s="647"/>
      <c r="AO34" s="627"/>
      <c r="AP34" s="647"/>
      <c r="AQ34" s="161"/>
      <c r="AR34" s="665"/>
      <c r="AS34" s="161"/>
      <c r="AT34" s="647"/>
      <c r="AU34" s="647"/>
      <c r="AV34" s="647"/>
      <c r="AW34" s="647"/>
      <c r="AX34" s="647"/>
      <c r="AY34" s="647"/>
      <c r="AZ34" s="629"/>
      <c r="BA34" s="672"/>
    </row>
    <row r="35" spans="1:53" ht="346.5" customHeight="1">
      <c r="A35" s="670"/>
      <c r="B35" s="627"/>
      <c r="C35" s="666"/>
      <c r="D35" s="627"/>
      <c r="E35" s="627"/>
      <c r="F35" s="663"/>
      <c r="G35" s="627"/>
      <c r="H35" s="726"/>
      <c r="I35" s="627"/>
      <c r="J35" s="707"/>
      <c r="K35" s="126" t="s">
        <v>679</v>
      </c>
      <c r="L35" s="627"/>
      <c r="M35" s="627"/>
      <c r="N35" s="113">
        <v>1</v>
      </c>
      <c r="O35" s="113">
        <v>2</v>
      </c>
      <c r="P35" s="113">
        <v>5.82</v>
      </c>
      <c r="Q35" s="113"/>
      <c r="R35" s="113"/>
      <c r="S35" s="113">
        <f t="shared" si="6"/>
        <v>7.82</v>
      </c>
      <c r="T35" s="139">
        <f t="shared" si="9"/>
        <v>7.82</v>
      </c>
      <c r="U35" s="140">
        <v>46042</v>
      </c>
      <c r="V35" s="140">
        <v>46387</v>
      </c>
      <c r="W35" s="141">
        <f t="shared" si="10"/>
        <v>345</v>
      </c>
      <c r="X35" s="728"/>
      <c r="Y35" s="627"/>
      <c r="Z35" s="627"/>
      <c r="AA35" s="627"/>
      <c r="AB35" s="627"/>
      <c r="AC35" s="141" t="s">
        <v>574</v>
      </c>
      <c r="AD35" s="169"/>
      <c r="AE35" s="164"/>
      <c r="AF35" s="165"/>
      <c r="AG35" s="166"/>
      <c r="AH35" s="165"/>
      <c r="AI35" s="153"/>
      <c r="AJ35" s="153"/>
      <c r="AK35" s="177"/>
      <c r="AL35" s="647"/>
      <c r="AM35" s="647"/>
      <c r="AN35" s="647"/>
      <c r="AO35" s="627"/>
      <c r="AP35" s="647"/>
      <c r="AQ35" s="161"/>
      <c r="AR35" s="665"/>
      <c r="AS35" s="161"/>
      <c r="AT35" s="647"/>
      <c r="AU35" s="647"/>
      <c r="AV35" s="647"/>
      <c r="AW35" s="647"/>
      <c r="AX35" s="647"/>
      <c r="AY35" s="647"/>
      <c r="AZ35" s="629"/>
      <c r="BA35" s="203" t="s">
        <v>740</v>
      </c>
    </row>
    <row r="36" spans="1:53" ht="25.15" customHeight="1">
      <c r="A36" s="670"/>
      <c r="B36" s="627"/>
      <c r="C36" s="666"/>
      <c r="D36" s="627"/>
      <c r="E36" s="627"/>
      <c r="F36" s="663"/>
      <c r="G36" s="627"/>
      <c r="H36" s="726"/>
      <c r="I36" s="627"/>
      <c r="J36" s="707"/>
      <c r="K36" s="714" t="s">
        <v>680</v>
      </c>
      <c r="L36" s="627"/>
      <c r="M36" s="627"/>
      <c r="N36" s="716">
        <v>1</v>
      </c>
      <c r="O36" s="681">
        <v>7.3999999999999996E-2</v>
      </c>
      <c r="P36" s="680">
        <v>0.49</v>
      </c>
      <c r="Q36" s="681"/>
      <c r="R36" s="716"/>
      <c r="S36" s="716">
        <f t="shared" si="6"/>
        <v>0.56399999999999995</v>
      </c>
      <c r="T36" s="682">
        <f t="shared" si="9"/>
        <v>0.56399999999999995</v>
      </c>
      <c r="U36" s="612">
        <v>46042</v>
      </c>
      <c r="V36" s="612">
        <v>46387</v>
      </c>
      <c r="W36" s="613">
        <f t="shared" si="10"/>
        <v>345</v>
      </c>
      <c r="X36" s="728"/>
      <c r="Y36" s="627"/>
      <c r="Z36" s="627"/>
      <c r="AA36" s="627"/>
      <c r="AB36" s="627"/>
      <c r="AC36" s="141" t="s">
        <v>574</v>
      </c>
      <c r="AD36" s="169"/>
      <c r="AE36" s="164"/>
      <c r="AF36" s="165"/>
      <c r="AG36" s="166"/>
      <c r="AH36" s="165"/>
      <c r="AI36" s="153"/>
      <c r="AJ36" s="153"/>
      <c r="AK36" s="161"/>
      <c r="AL36" s="161"/>
      <c r="AM36" s="161"/>
      <c r="AN36" s="161"/>
      <c r="AO36" s="627"/>
      <c r="AP36" s="161"/>
      <c r="AQ36" s="161"/>
      <c r="AR36" s="177"/>
      <c r="AS36" s="161"/>
      <c r="AT36" s="161"/>
      <c r="AU36" s="161"/>
      <c r="AV36" s="161"/>
      <c r="AW36" s="161"/>
      <c r="AX36" s="161"/>
      <c r="AY36" s="161"/>
      <c r="AZ36" s="629"/>
      <c r="BA36" s="114"/>
    </row>
    <row r="37" spans="1:53" ht="67.150000000000006" customHeight="1">
      <c r="A37" s="670"/>
      <c r="B37" s="627"/>
      <c r="C37" s="666"/>
      <c r="D37" s="627"/>
      <c r="E37" s="627"/>
      <c r="F37" s="663"/>
      <c r="G37" s="627"/>
      <c r="H37" s="726"/>
      <c r="I37" s="627"/>
      <c r="J37" s="707"/>
      <c r="K37" s="714"/>
      <c r="L37" s="627"/>
      <c r="M37" s="627"/>
      <c r="N37" s="716"/>
      <c r="O37" s="681"/>
      <c r="P37" s="680"/>
      <c r="Q37" s="681"/>
      <c r="R37" s="716"/>
      <c r="S37" s="716"/>
      <c r="T37" s="682"/>
      <c r="U37" s="612"/>
      <c r="V37" s="612"/>
      <c r="W37" s="613"/>
      <c r="X37" s="728"/>
      <c r="Y37" s="627"/>
      <c r="Z37" s="627"/>
      <c r="AA37" s="627"/>
      <c r="AB37" s="627"/>
      <c r="AC37" s="141"/>
      <c r="AD37" s="169"/>
      <c r="AE37" s="164"/>
      <c r="AF37" s="165"/>
      <c r="AG37" s="166"/>
      <c r="AH37" s="165"/>
      <c r="AI37" s="153"/>
      <c r="AJ37" s="153"/>
      <c r="AK37" s="161"/>
      <c r="AL37" s="161"/>
      <c r="AM37" s="161"/>
      <c r="AN37" s="161"/>
      <c r="AO37" s="627"/>
      <c r="AP37" s="161"/>
      <c r="AQ37" s="161"/>
      <c r="AR37" s="177"/>
      <c r="AS37" s="161"/>
      <c r="AT37" s="161"/>
      <c r="AU37" s="161"/>
      <c r="AV37" s="161"/>
      <c r="AW37" s="161"/>
      <c r="AX37" s="161"/>
      <c r="AY37" s="161"/>
      <c r="AZ37" s="629"/>
      <c r="BA37" s="114"/>
    </row>
    <row r="38" spans="1:53" ht="67.5" customHeight="1">
      <c r="A38" s="670"/>
      <c r="B38" s="627"/>
      <c r="C38" s="666"/>
      <c r="D38" s="627"/>
      <c r="E38" s="627"/>
      <c r="F38" s="663"/>
      <c r="G38" s="627"/>
      <c r="H38" s="726"/>
      <c r="I38" s="627"/>
      <c r="J38" s="707"/>
      <c r="K38" s="126" t="s">
        <v>681</v>
      </c>
      <c r="L38" s="627"/>
      <c r="M38" s="627"/>
      <c r="N38" s="113">
        <v>7</v>
      </c>
      <c r="O38" s="113">
        <v>16</v>
      </c>
      <c r="P38" s="113">
        <v>0</v>
      </c>
      <c r="Q38" s="113"/>
      <c r="R38" s="113"/>
      <c r="S38" s="113">
        <f t="shared" si="6"/>
        <v>16</v>
      </c>
      <c r="T38" s="139">
        <v>1</v>
      </c>
      <c r="U38" s="140">
        <v>46042</v>
      </c>
      <c r="V38" s="140">
        <v>46387</v>
      </c>
      <c r="W38" s="141">
        <f t="shared" si="10"/>
        <v>345</v>
      </c>
      <c r="X38" s="728"/>
      <c r="Y38" s="627"/>
      <c r="Z38" s="627"/>
      <c r="AA38" s="627"/>
      <c r="AB38" s="627"/>
      <c r="AC38" s="141" t="s">
        <v>574</v>
      </c>
      <c r="AD38" s="169"/>
      <c r="AE38" s="164"/>
      <c r="AF38" s="165"/>
      <c r="AG38" s="166"/>
      <c r="AH38" s="165"/>
      <c r="AI38" s="153"/>
      <c r="AJ38" s="153"/>
      <c r="AK38" s="161"/>
      <c r="AL38" s="161"/>
      <c r="AM38" s="161"/>
      <c r="AN38" s="161"/>
      <c r="AO38" s="627"/>
      <c r="AP38" s="161"/>
      <c r="AQ38" s="161"/>
      <c r="AR38" s="177"/>
      <c r="AS38" s="161"/>
      <c r="AT38" s="161"/>
      <c r="AU38" s="161"/>
      <c r="AV38" s="161"/>
      <c r="AW38" s="161"/>
      <c r="AX38" s="161"/>
      <c r="AY38" s="161"/>
      <c r="AZ38" s="629"/>
      <c r="BA38" s="203" t="s">
        <v>741</v>
      </c>
    </row>
    <row r="39" spans="1:53" ht="62.25" customHeight="1">
      <c r="A39" s="670"/>
      <c r="B39" s="627"/>
      <c r="C39" s="666"/>
      <c r="D39" s="627" t="s">
        <v>296</v>
      </c>
      <c r="E39" s="627"/>
      <c r="F39" s="663"/>
      <c r="G39" s="627"/>
      <c r="H39" s="725" t="s">
        <v>465</v>
      </c>
      <c r="I39" s="627" t="s">
        <v>466</v>
      </c>
      <c r="J39" s="707">
        <v>0.2</v>
      </c>
      <c r="K39" s="126" t="s">
        <v>682</v>
      </c>
      <c r="L39" s="627"/>
      <c r="M39" s="627" t="s">
        <v>323</v>
      </c>
      <c r="N39" s="113">
        <v>1</v>
      </c>
      <c r="O39" s="113">
        <v>0</v>
      </c>
      <c r="P39" s="113">
        <v>0</v>
      </c>
      <c r="Q39" s="113"/>
      <c r="R39" s="113"/>
      <c r="S39" s="113">
        <f t="shared" si="6"/>
        <v>0</v>
      </c>
      <c r="T39" s="139">
        <f t="shared" si="9"/>
        <v>0</v>
      </c>
      <c r="U39" s="140">
        <v>46042</v>
      </c>
      <c r="V39" s="140">
        <v>46387</v>
      </c>
      <c r="W39" s="141">
        <f>_xlfn.DAYS(V39,U39)</f>
        <v>345</v>
      </c>
      <c r="X39" s="728"/>
      <c r="Y39" s="627"/>
      <c r="Z39" s="627"/>
      <c r="AA39" s="627"/>
      <c r="AB39" s="627"/>
      <c r="AC39" s="141" t="s">
        <v>574</v>
      </c>
      <c r="AD39" s="169"/>
      <c r="AE39" s="164"/>
      <c r="AF39" s="165"/>
      <c r="AG39" s="166"/>
      <c r="AH39" s="165"/>
      <c r="AI39" s="153"/>
      <c r="AJ39" s="153"/>
      <c r="AK39" s="177"/>
      <c r="AL39" s="647"/>
      <c r="AM39" s="647"/>
      <c r="AN39" s="647"/>
      <c r="AO39" s="627"/>
      <c r="AP39" s="647"/>
      <c r="AQ39" s="161"/>
      <c r="AR39" s="665"/>
      <c r="AS39" s="161"/>
      <c r="AT39" s="647"/>
      <c r="AU39" s="647"/>
      <c r="AV39" s="647"/>
      <c r="AW39" s="647"/>
      <c r="AX39" s="647"/>
      <c r="AY39" s="647"/>
      <c r="AZ39" s="629"/>
      <c r="BA39" s="114"/>
    </row>
    <row r="40" spans="1:53" ht="62.25" customHeight="1">
      <c r="A40" s="671"/>
      <c r="B40" s="627"/>
      <c r="C40" s="666"/>
      <c r="D40" s="627"/>
      <c r="E40" s="627"/>
      <c r="F40" s="663"/>
      <c r="G40" s="627"/>
      <c r="H40" s="725"/>
      <c r="I40" s="627"/>
      <c r="J40" s="707"/>
      <c r="K40" s="170" t="s">
        <v>683</v>
      </c>
      <c r="L40" s="627"/>
      <c r="M40" s="627"/>
      <c r="N40" s="113">
        <v>1</v>
      </c>
      <c r="O40" s="113">
        <v>1</v>
      </c>
      <c r="P40" s="113">
        <v>0</v>
      </c>
      <c r="Q40" s="113"/>
      <c r="R40" s="113"/>
      <c r="S40" s="113">
        <f t="shared" si="6"/>
        <v>1</v>
      </c>
      <c r="T40" s="139">
        <f t="shared" si="9"/>
        <v>1</v>
      </c>
      <c r="U40" s="140">
        <v>46042</v>
      </c>
      <c r="V40" s="140">
        <v>46387</v>
      </c>
      <c r="W40" s="141">
        <f>_xlfn.DAYS(V40,U40)</f>
        <v>345</v>
      </c>
      <c r="X40" s="728"/>
      <c r="Y40" s="627"/>
      <c r="Z40" s="627"/>
      <c r="AA40" s="627"/>
      <c r="AB40" s="627"/>
      <c r="AC40" s="141" t="s">
        <v>574</v>
      </c>
      <c r="AD40" s="169"/>
      <c r="AE40" s="164"/>
      <c r="AF40" s="165"/>
      <c r="AG40" s="166"/>
      <c r="AH40" s="165"/>
      <c r="AI40" s="171"/>
      <c r="AJ40" s="171"/>
      <c r="AK40" s="177"/>
      <c r="AL40" s="647"/>
      <c r="AM40" s="647"/>
      <c r="AN40" s="647"/>
      <c r="AO40" s="627"/>
      <c r="AP40" s="647"/>
      <c r="AQ40" s="161"/>
      <c r="AR40" s="665"/>
      <c r="AS40" s="161"/>
      <c r="AT40" s="647"/>
      <c r="AU40" s="647"/>
      <c r="AV40" s="647"/>
      <c r="AW40" s="647"/>
      <c r="AX40" s="647"/>
      <c r="AY40" s="647"/>
      <c r="AZ40" s="630"/>
      <c r="BA40" s="114"/>
    </row>
    <row r="41" spans="1:53" s="298" customFormat="1" ht="62.25" customHeight="1">
      <c r="A41" s="305"/>
      <c r="B41" s="290"/>
      <c r="C41" s="306"/>
      <c r="D41" s="290"/>
      <c r="E41" s="617" t="s">
        <v>711</v>
      </c>
      <c r="F41" s="618"/>
      <c r="G41" s="618"/>
      <c r="H41" s="618"/>
      <c r="I41" s="618"/>
      <c r="J41" s="618"/>
      <c r="K41" s="618"/>
      <c r="L41" s="618"/>
      <c r="M41" s="618"/>
      <c r="N41" s="618"/>
      <c r="O41" s="618"/>
      <c r="P41" s="618"/>
      <c r="Q41" s="618"/>
      <c r="R41" s="618"/>
      <c r="S41" s="619"/>
      <c r="T41" s="307">
        <f>AVERAGE(T19:T40)</f>
        <v>1.6618357588357591</v>
      </c>
      <c r="U41" s="299"/>
      <c r="V41" s="299"/>
      <c r="W41" s="292"/>
      <c r="X41" s="728"/>
      <c r="Y41" s="627"/>
      <c r="Z41" s="627"/>
      <c r="AA41" s="290"/>
      <c r="AB41" s="290"/>
      <c r="AC41" s="292"/>
      <c r="AD41" s="300"/>
      <c r="AE41" s="301"/>
      <c r="AF41" s="302"/>
      <c r="AG41" s="303"/>
      <c r="AH41" s="302"/>
      <c r="AI41" s="304">
        <f>SUM(AI19:AI40)</f>
        <v>1576968129</v>
      </c>
      <c r="AJ41" s="304">
        <f>SUM(AJ19:AJ40)</f>
        <v>1576968129</v>
      </c>
      <c r="AK41" s="295"/>
      <c r="AL41" s="295"/>
      <c r="AM41" s="295"/>
      <c r="AN41" s="295"/>
      <c r="AO41" s="290"/>
      <c r="AP41" s="304">
        <f>SUM(AP19:AP40)</f>
        <v>746896659</v>
      </c>
      <c r="AQ41" s="308">
        <f>+AP41/AJ41</f>
        <v>0.47362825238175754</v>
      </c>
      <c r="AR41" s="177">
        <f>SUM(AR19:AR40)</f>
        <v>328368127</v>
      </c>
      <c r="AS41" s="308">
        <f>+AR41/AJ41</f>
        <v>0.20822749741190236</v>
      </c>
      <c r="AT41" s="309"/>
      <c r="AU41" s="309"/>
      <c r="AV41" s="295"/>
      <c r="AW41" s="295"/>
      <c r="AX41" s="295"/>
      <c r="AY41" s="295"/>
      <c r="AZ41" s="377"/>
      <c r="BA41" s="295"/>
    </row>
    <row r="42" spans="1:53" ht="49.15" customHeight="1">
      <c r="A42" s="669" t="s">
        <v>240</v>
      </c>
      <c r="B42" s="627" t="s">
        <v>241</v>
      </c>
      <c r="C42" s="666" t="s">
        <v>258</v>
      </c>
      <c r="D42" s="441" t="s">
        <v>298</v>
      </c>
      <c r="E42" s="627" t="s">
        <v>468</v>
      </c>
      <c r="F42" s="663">
        <v>2024130010100</v>
      </c>
      <c r="G42" s="627" t="s">
        <v>469</v>
      </c>
      <c r="H42" s="627" t="s">
        <v>470</v>
      </c>
      <c r="I42" s="627" t="s">
        <v>471</v>
      </c>
      <c r="J42" s="626">
        <v>0.5</v>
      </c>
      <c r="K42" s="173" t="s">
        <v>475</v>
      </c>
      <c r="L42" s="627" t="s">
        <v>684</v>
      </c>
      <c r="M42" s="627" t="s">
        <v>324</v>
      </c>
      <c r="N42" s="113">
        <v>250</v>
      </c>
      <c r="O42" s="113">
        <v>246</v>
      </c>
      <c r="P42" s="113">
        <v>34</v>
      </c>
      <c r="Q42" s="113"/>
      <c r="R42" s="113"/>
      <c r="S42" s="113">
        <f t="shared" si="6"/>
        <v>280</v>
      </c>
      <c r="T42" s="139">
        <f t="shared" si="9"/>
        <v>1.1200000000000001</v>
      </c>
      <c r="U42" s="140">
        <v>46042</v>
      </c>
      <c r="V42" s="140">
        <v>46387</v>
      </c>
      <c r="W42" s="141">
        <f t="shared" ref="W42:W102" si="11">_xlfn.DAYS(V42,U42)</f>
        <v>345</v>
      </c>
      <c r="X42" s="728"/>
      <c r="Y42" s="627"/>
      <c r="Z42" s="627"/>
      <c r="AA42" s="627" t="s">
        <v>497</v>
      </c>
      <c r="AB42" s="627" t="s">
        <v>498</v>
      </c>
      <c r="AC42" s="141" t="s">
        <v>574</v>
      </c>
      <c r="AD42" s="180" t="s">
        <v>655</v>
      </c>
      <c r="AE42" s="181">
        <v>738720000</v>
      </c>
      <c r="AF42" s="182" t="s">
        <v>575</v>
      </c>
      <c r="AG42" s="183" t="s">
        <v>657</v>
      </c>
      <c r="AH42" s="289" t="s">
        <v>656</v>
      </c>
      <c r="AI42" s="174">
        <v>738720000</v>
      </c>
      <c r="AJ42" s="174">
        <v>738720000</v>
      </c>
      <c r="AK42" s="201">
        <f>+AI42+AJ42</f>
        <v>1477440000</v>
      </c>
      <c r="AL42" s="647"/>
      <c r="AM42" s="647"/>
      <c r="AN42" s="146" t="s">
        <v>657</v>
      </c>
      <c r="AO42" s="658" t="s">
        <v>468</v>
      </c>
      <c r="AP42" s="336">
        <v>402900000</v>
      </c>
      <c r="AQ42" s="338">
        <f>AP42/AJ42</f>
        <v>0.54540285899935026</v>
      </c>
      <c r="AR42" s="177">
        <v>402900000</v>
      </c>
      <c r="AS42" s="338">
        <f>AR42/AJ41</f>
        <v>0.25549026171853595</v>
      </c>
      <c r="AT42" s="177"/>
      <c r="AU42" s="177"/>
      <c r="AV42" s="647"/>
      <c r="AW42" s="647"/>
      <c r="AX42" s="647"/>
      <c r="AY42" s="647"/>
      <c r="AZ42" s="628" t="s">
        <v>685</v>
      </c>
      <c r="BA42" s="114"/>
    </row>
    <row r="43" spans="1:53" ht="49.15" customHeight="1">
      <c r="A43" s="670"/>
      <c r="B43" s="627"/>
      <c r="C43" s="666"/>
      <c r="D43" s="441"/>
      <c r="E43" s="627"/>
      <c r="F43" s="663"/>
      <c r="G43" s="627"/>
      <c r="H43" s="627"/>
      <c r="I43" s="627"/>
      <c r="J43" s="626"/>
      <c r="K43" s="173" t="s">
        <v>476</v>
      </c>
      <c r="L43" s="627"/>
      <c r="M43" s="627"/>
      <c r="N43" s="113">
        <v>12</v>
      </c>
      <c r="O43" s="113">
        <v>5</v>
      </c>
      <c r="P43" s="113">
        <v>0</v>
      </c>
      <c r="Q43" s="113"/>
      <c r="R43" s="113"/>
      <c r="S43" s="113">
        <f t="shared" si="6"/>
        <v>5</v>
      </c>
      <c r="T43" s="139">
        <f t="shared" si="9"/>
        <v>0.41666666666666669</v>
      </c>
      <c r="U43" s="140">
        <v>46042</v>
      </c>
      <c r="V43" s="140">
        <v>46387</v>
      </c>
      <c r="W43" s="141">
        <f t="shared" si="11"/>
        <v>345</v>
      </c>
      <c r="X43" s="728"/>
      <c r="Y43" s="627"/>
      <c r="Z43" s="627"/>
      <c r="AA43" s="627"/>
      <c r="AB43" s="627"/>
      <c r="AC43" s="141" t="s">
        <v>574</v>
      </c>
      <c r="AD43" s="180" t="s">
        <v>655</v>
      </c>
      <c r="AE43" s="189">
        <v>36000000</v>
      </c>
      <c r="AF43" s="182" t="s">
        <v>575</v>
      </c>
      <c r="AG43" s="191" t="s">
        <v>657</v>
      </c>
      <c r="AH43" s="289" t="s">
        <v>656</v>
      </c>
      <c r="AI43" s="174">
        <v>146205000</v>
      </c>
      <c r="AJ43" s="174">
        <v>146205000</v>
      </c>
      <c r="AK43" s="201">
        <f>+AI43+AJ43</f>
        <v>292410000</v>
      </c>
      <c r="AL43" s="647"/>
      <c r="AM43" s="647"/>
      <c r="AN43" s="146" t="s">
        <v>657</v>
      </c>
      <c r="AO43" s="658"/>
      <c r="AP43" s="336">
        <v>0</v>
      </c>
      <c r="AQ43" s="338">
        <f t="shared" ref="AQ43:AQ49" si="12">AP43/AJ43</f>
        <v>0</v>
      </c>
      <c r="AR43" s="177"/>
      <c r="AS43" s="338">
        <f t="shared" ref="AS43:AS49" si="13">AR43/AJ42</f>
        <v>0</v>
      </c>
      <c r="AT43" s="177"/>
      <c r="AU43" s="177"/>
      <c r="AV43" s="647"/>
      <c r="AW43" s="647"/>
      <c r="AX43" s="647"/>
      <c r="AY43" s="647"/>
      <c r="AZ43" s="629"/>
      <c r="BA43" s="114"/>
    </row>
    <row r="44" spans="1:53" ht="49.15" customHeight="1">
      <c r="A44" s="670"/>
      <c r="B44" s="627"/>
      <c r="C44" s="666"/>
      <c r="D44" s="441" t="s">
        <v>299</v>
      </c>
      <c r="E44" s="627"/>
      <c r="F44" s="663"/>
      <c r="G44" s="627"/>
      <c r="H44" s="627"/>
      <c r="I44" s="627"/>
      <c r="J44" s="626">
        <v>0.25</v>
      </c>
      <c r="K44" s="173" t="s">
        <v>477</v>
      </c>
      <c r="L44" s="627"/>
      <c r="M44" s="627" t="s">
        <v>324</v>
      </c>
      <c r="N44" s="113">
        <v>15</v>
      </c>
      <c r="O44" s="113">
        <v>1</v>
      </c>
      <c r="P44" s="113">
        <v>3</v>
      </c>
      <c r="Q44" s="113"/>
      <c r="R44" s="113"/>
      <c r="S44" s="113">
        <f t="shared" si="6"/>
        <v>4</v>
      </c>
      <c r="T44" s="139">
        <f t="shared" si="9"/>
        <v>0.26666666666666666</v>
      </c>
      <c r="U44" s="140">
        <v>46042</v>
      </c>
      <c r="V44" s="140">
        <v>46387</v>
      </c>
      <c r="W44" s="141">
        <f t="shared" si="11"/>
        <v>345</v>
      </c>
      <c r="X44" s="728"/>
      <c r="Y44" s="627"/>
      <c r="Z44" s="627"/>
      <c r="AA44" s="627"/>
      <c r="AB44" s="627" t="s">
        <v>499</v>
      </c>
      <c r="AC44" s="141" t="s">
        <v>574</v>
      </c>
      <c r="AD44" s="141" t="s">
        <v>729</v>
      </c>
      <c r="AE44" s="175">
        <v>287668</v>
      </c>
      <c r="AF44" s="141" t="s">
        <v>726</v>
      </c>
      <c r="AG44" s="176" t="s">
        <v>60</v>
      </c>
      <c r="AH44" s="140" t="s">
        <v>656</v>
      </c>
      <c r="AI44" s="177">
        <v>92340000</v>
      </c>
      <c r="AJ44" s="177">
        <v>92340000</v>
      </c>
      <c r="AK44" s="201">
        <f t="shared" ref="AK44:AK49" si="14">+AI44+AJ44</f>
        <v>184680000</v>
      </c>
      <c r="AL44" s="647"/>
      <c r="AM44" s="647"/>
      <c r="AN44" s="648" t="s">
        <v>60</v>
      </c>
      <c r="AO44" s="658"/>
      <c r="AP44" s="337">
        <v>287668</v>
      </c>
      <c r="AQ44" s="338">
        <f t="shared" si="12"/>
        <v>3.1153129737925061E-3</v>
      </c>
      <c r="AR44" s="177"/>
      <c r="AS44" s="338">
        <f t="shared" si="13"/>
        <v>0</v>
      </c>
      <c r="AT44" s="177"/>
      <c r="AU44" s="177"/>
      <c r="AV44" s="647"/>
      <c r="AW44" s="647"/>
      <c r="AX44" s="647"/>
      <c r="AY44" s="647"/>
      <c r="AZ44" s="629"/>
      <c r="BA44" s="114"/>
    </row>
    <row r="45" spans="1:53" ht="49.15" customHeight="1">
      <c r="A45" s="670"/>
      <c r="B45" s="627"/>
      <c r="C45" s="666"/>
      <c r="D45" s="441"/>
      <c r="E45" s="627"/>
      <c r="F45" s="663"/>
      <c r="G45" s="627"/>
      <c r="H45" s="627"/>
      <c r="I45" s="627"/>
      <c r="J45" s="626"/>
      <c r="K45" s="173" t="s">
        <v>478</v>
      </c>
      <c r="L45" s="627"/>
      <c r="M45" s="627"/>
      <c r="N45" s="113">
        <v>12</v>
      </c>
      <c r="O45" s="113">
        <v>3</v>
      </c>
      <c r="P45" s="113">
        <v>3</v>
      </c>
      <c r="Q45" s="113"/>
      <c r="R45" s="113"/>
      <c r="S45" s="113">
        <f t="shared" si="6"/>
        <v>6</v>
      </c>
      <c r="T45" s="139">
        <f t="shared" si="9"/>
        <v>0.5</v>
      </c>
      <c r="U45" s="140">
        <v>46042</v>
      </c>
      <c r="V45" s="140">
        <v>46387</v>
      </c>
      <c r="W45" s="141">
        <f t="shared" si="11"/>
        <v>345</v>
      </c>
      <c r="X45" s="728"/>
      <c r="Y45" s="627"/>
      <c r="Z45" s="627"/>
      <c r="AA45" s="627"/>
      <c r="AB45" s="627"/>
      <c r="AC45" s="141" t="s">
        <v>574</v>
      </c>
      <c r="AD45" s="141" t="s">
        <v>729</v>
      </c>
      <c r="AE45" s="174">
        <v>141592332</v>
      </c>
      <c r="AF45" s="141" t="s">
        <v>726</v>
      </c>
      <c r="AG45" s="141" t="s">
        <v>60</v>
      </c>
      <c r="AH45" s="140" t="s">
        <v>656</v>
      </c>
      <c r="AI45" s="174">
        <v>141592332</v>
      </c>
      <c r="AJ45" s="174">
        <v>141592332</v>
      </c>
      <c r="AK45" s="201">
        <f t="shared" si="14"/>
        <v>283184664</v>
      </c>
      <c r="AL45" s="647"/>
      <c r="AM45" s="647"/>
      <c r="AN45" s="649"/>
      <c r="AO45" s="658"/>
      <c r="AP45" s="335">
        <v>141592332</v>
      </c>
      <c r="AQ45" s="338">
        <f t="shared" si="12"/>
        <v>1</v>
      </c>
      <c r="AR45" s="177"/>
      <c r="AS45" s="338">
        <f t="shared" si="13"/>
        <v>0</v>
      </c>
      <c r="AT45" s="177">
        <v>268268190</v>
      </c>
      <c r="AU45" s="177">
        <v>268268190</v>
      </c>
      <c r="AV45" s="647"/>
      <c r="AW45" s="647"/>
      <c r="AX45" s="647"/>
      <c r="AY45" s="647"/>
      <c r="AZ45" s="629"/>
      <c r="BA45" s="114"/>
    </row>
    <row r="46" spans="1:53" ht="49.15" customHeight="1">
      <c r="A46" s="670"/>
      <c r="B46" s="627"/>
      <c r="C46" s="666"/>
      <c r="D46" s="441" t="s">
        <v>300</v>
      </c>
      <c r="E46" s="627"/>
      <c r="F46" s="663"/>
      <c r="G46" s="627"/>
      <c r="H46" s="627" t="s">
        <v>472</v>
      </c>
      <c r="I46" s="627" t="s">
        <v>473</v>
      </c>
      <c r="J46" s="626">
        <v>0.15</v>
      </c>
      <c r="K46" s="173" t="s">
        <v>479</v>
      </c>
      <c r="L46" s="627"/>
      <c r="M46" s="627" t="s">
        <v>323</v>
      </c>
      <c r="N46" s="113">
        <v>1</v>
      </c>
      <c r="O46" s="113">
        <v>6</v>
      </c>
      <c r="P46" s="113">
        <v>10</v>
      </c>
      <c r="Q46" s="113"/>
      <c r="R46" s="113"/>
      <c r="S46" s="113">
        <f t="shared" si="6"/>
        <v>16</v>
      </c>
      <c r="T46" s="139">
        <v>1</v>
      </c>
      <c r="U46" s="140">
        <v>46042</v>
      </c>
      <c r="V46" s="140">
        <v>46387</v>
      </c>
      <c r="W46" s="141">
        <f t="shared" si="11"/>
        <v>345</v>
      </c>
      <c r="X46" s="728"/>
      <c r="Y46" s="627"/>
      <c r="Z46" s="627"/>
      <c r="AA46" s="627" t="s">
        <v>500</v>
      </c>
      <c r="AB46" s="627" t="s">
        <v>501</v>
      </c>
      <c r="AC46" s="141" t="s">
        <v>574</v>
      </c>
      <c r="AD46" s="141" t="s">
        <v>729</v>
      </c>
      <c r="AE46" s="178">
        <v>184680000</v>
      </c>
      <c r="AF46" s="141" t="s">
        <v>726</v>
      </c>
      <c r="AG46" s="141" t="s">
        <v>60</v>
      </c>
      <c r="AH46" s="140" t="s">
        <v>728</v>
      </c>
      <c r="AI46" s="178">
        <v>184680000</v>
      </c>
      <c r="AJ46" s="178">
        <v>184680000</v>
      </c>
      <c r="AK46" s="201">
        <f t="shared" si="14"/>
        <v>369360000</v>
      </c>
      <c r="AL46" s="647"/>
      <c r="AM46" s="647"/>
      <c r="AN46" s="649"/>
      <c r="AO46" s="658"/>
      <c r="AP46" s="335">
        <v>184680000</v>
      </c>
      <c r="AQ46" s="338">
        <f t="shared" si="12"/>
        <v>1</v>
      </c>
      <c r="AR46" s="177"/>
      <c r="AS46" s="338">
        <f t="shared" si="13"/>
        <v>0</v>
      </c>
      <c r="AT46" s="177"/>
      <c r="AU46" s="177"/>
      <c r="AV46" s="647"/>
      <c r="AW46" s="647"/>
      <c r="AX46" s="647"/>
      <c r="AY46" s="647"/>
      <c r="AZ46" s="629"/>
      <c r="BA46" s="203" t="s">
        <v>742</v>
      </c>
    </row>
    <row r="47" spans="1:53" ht="49.15" customHeight="1">
      <c r="A47" s="670"/>
      <c r="B47" s="627"/>
      <c r="C47" s="666"/>
      <c r="D47" s="441"/>
      <c r="E47" s="627"/>
      <c r="F47" s="663"/>
      <c r="G47" s="627"/>
      <c r="H47" s="627"/>
      <c r="I47" s="627"/>
      <c r="J47" s="626"/>
      <c r="K47" s="173" t="s">
        <v>480</v>
      </c>
      <c r="L47" s="627"/>
      <c r="M47" s="627"/>
      <c r="N47" s="113">
        <v>17</v>
      </c>
      <c r="O47" s="113">
        <v>0</v>
      </c>
      <c r="P47" s="113">
        <v>0</v>
      </c>
      <c r="Q47" s="113"/>
      <c r="R47" s="113"/>
      <c r="S47" s="113">
        <f t="shared" si="6"/>
        <v>0</v>
      </c>
      <c r="T47" s="139">
        <f t="shared" si="9"/>
        <v>0</v>
      </c>
      <c r="U47" s="140">
        <v>46042</v>
      </c>
      <c r="V47" s="140">
        <v>46387</v>
      </c>
      <c r="W47" s="141">
        <f t="shared" si="11"/>
        <v>345</v>
      </c>
      <c r="X47" s="728"/>
      <c r="Y47" s="627"/>
      <c r="Z47" s="627"/>
      <c r="AA47" s="627"/>
      <c r="AB47" s="627"/>
      <c r="AC47" s="141" t="s">
        <v>574</v>
      </c>
      <c r="AD47" s="141" t="s">
        <v>729</v>
      </c>
      <c r="AE47" s="178">
        <v>92340000</v>
      </c>
      <c r="AF47" s="141" t="s">
        <v>726</v>
      </c>
      <c r="AG47" s="141" t="s">
        <v>60</v>
      </c>
      <c r="AH47" s="140" t="s">
        <v>724</v>
      </c>
      <c r="AI47" s="178">
        <v>92340000</v>
      </c>
      <c r="AJ47" s="178">
        <v>92340000</v>
      </c>
      <c r="AK47" s="201">
        <f>+AI47+AJ47</f>
        <v>184680000</v>
      </c>
      <c r="AL47" s="647"/>
      <c r="AM47" s="647"/>
      <c r="AN47" s="649"/>
      <c r="AO47" s="658"/>
      <c r="AP47" s="336">
        <v>34390000</v>
      </c>
      <c r="AQ47" s="338">
        <f t="shared" si="12"/>
        <v>0.37242798353909468</v>
      </c>
      <c r="AR47" s="177">
        <v>26870000</v>
      </c>
      <c r="AS47" s="338">
        <f t="shared" si="13"/>
        <v>0.14549491011479315</v>
      </c>
      <c r="AT47" s="177"/>
      <c r="AU47" s="177"/>
      <c r="AV47" s="647"/>
      <c r="AW47" s="647"/>
      <c r="AX47" s="647"/>
      <c r="AY47" s="647"/>
      <c r="AZ47" s="629"/>
      <c r="BA47" s="114"/>
    </row>
    <row r="48" spans="1:53" ht="49.15" customHeight="1">
      <c r="A48" s="670"/>
      <c r="B48" s="627"/>
      <c r="C48" s="666"/>
      <c r="D48" s="441" t="s">
        <v>301</v>
      </c>
      <c r="E48" s="627"/>
      <c r="F48" s="663"/>
      <c r="G48" s="627"/>
      <c r="H48" s="627"/>
      <c r="I48" s="675" t="s">
        <v>474</v>
      </c>
      <c r="J48" s="626">
        <v>0.1</v>
      </c>
      <c r="K48" s="173" t="s">
        <v>481</v>
      </c>
      <c r="L48" s="627"/>
      <c r="M48" s="627" t="s">
        <v>482</v>
      </c>
      <c r="N48" s="179">
        <v>5</v>
      </c>
      <c r="O48" s="179">
        <v>0</v>
      </c>
      <c r="P48" s="179">
        <v>0</v>
      </c>
      <c r="Q48" s="179"/>
      <c r="R48" s="179"/>
      <c r="S48" s="113">
        <f t="shared" si="6"/>
        <v>0</v>
      </c>
      <c r="T48" s="139">
        <f t="shared" si="9"/>
        <v>0</v>
      </c>
      <c r="U48" s="140">
        <v>46042</v>
      </c>
      <c r="V48" s="140">
        <v>46387</v>
      </c>
      <c r="W48" s="141">
        <f t="shared" si="11"/>
        <v>345</v>
      </c>
      <c r="X48" s="728"/>
      <c r="Y48" s="627"/>
      <c r="Z48" s="627"/>
      <c r="AA48" s="627" t="s">
        <v>502</v>
      </c>
      <c r="AB48" s="627" t="s">
        <v>503</v>
      </c>
      <c r="AC48" s="141" t="s">
        <v>574</v>
      </c>
      <c r="AD48" s="141"/>
      <c r="AE48" s="141"/>
      <c r="AF48" s="141"/>
      <c r="AG48" s="141"/>
      <c r="AH48" s="140"/>
      <c r="AI48" s="178">
        <v>123120000</v>
      </c>
      <c r="AJ48" s="178">
        <v>123120000</v>
      </c>
      <c r="AK48" s="201">
        <f t="shared" si="14"/>
        <v>246240000</v>
      </c>
      <c r="AL48" s="647"/>
      <c r="AM48" s="647"/>
      <c r="AN48" s="650"/>
      <c r="AO48" s="658"/>
      <c r="AP48" s="336">
        <v>0</v>
      </c>
      <c r="AQ48" s="338">
        <f t="shared" si="12"/>
        <v>0</v>
      </c>
      <c r="AR48" s="665"/>
      <c r="AS48" s="338">
        <f t="shared" si="13"/>
        <v>0</v>
      </c>
      <c r="AT48" s="177"/>
      <c r="AU48" s="177"/>
      <c r="AV48" s="647"/>
      <c r="AW48" s="647"/>
      <c r="AX48" s="647"/>
      <c r="AY48" s="647"/>
      <c r="AZ48" s="629"/>
      <c r="BA48" s="114"/>
    </row>
    <row r="49" spans="1:53" ht="49.15" customHeight="1">
      <c r="A49" s="671"/>
      <c r="B49" s="627"/>
      <c r="C49" s="666"/>
      <c r="D49" s="441"/>
      <c r="E49" s="627"/>
      <c r="F49" s="663"/>
      <c r="G49" s="627"/>
      <c r="H49" s="627"/>
      <c r="I49" s="675"/>
      <c r="J49" s="626"/>
      <c r="K49" s="173" t="s">
        <v>483</v>
      </c>
      <c r="L49" s="627"/>
      <c r="M49" s="627"/>
      <c r="N49" s="179">
        <v>5</v>
      </c>
      <c r="O49" s="179">
        <v>0</v>
      </c>
      <c r="P49" s="179">
        <v>0</v>
      </c>
      <c r="Q49" s="179"/>
      <c r="R49" s="179"/>
      <c r="S49" s="113">
        <f t="shared" si="6"/>
        <v>0</v>
      </c>
      <c r="T49" s="139">
        <f t="shared" si="9"/>
        <v>0</v>
      </c>
      <c r="U49" s="140">
        <v>46042</v>
      </c>
      <c r="V49" s="140">
        <v>46387</v>
      </c>
      <c r="W49" s="141">
        <f t="shared" si="11"/>
        <v>345</v>
      </c>
      <c r="X49" s="728"/>
      <c r="Y49" s="627"/>
      <c r="Z49" s="627"/>
      <c r="AA49" s="627"/>
      <c r="AB49" s="627"/>
      <c r="AC49" s="141" t="s">
        <v>574</v>
      </c>
      <c r="AD49" s="141"/>
      <c r="AE49" s="151"/>
      <c r="AF49" s="141"/>
      <c r="AG49" s="141"/>
      <c r="AH49" s="140"/>
      <c r="AI49" s="177">
        <v>30780000</v>
      </c>
      <c r="AJ49" s="177">
        <v>30780000</v>
      </c>
      <c r="AK49" s="201">
        <f t="shared" si="14"/>
        <v>61560000</v>
      </c>
      <c r="AL49" s="647"/>
      <c r="AM49" s="647"/>
      <c r="AN49" s="334" t="s">
        <v>657</v>
      </c>
      <c r="AO49" s="658"/>
      <c r="AP49" s="336">
        <v>0</v>
      </c>
      <c r="AQ49" s="338">
        <f t="shared" si="12"/>
        <v>0</v>
      </c>
      <c r="AR49" s="665"/>
      <c r="AS49" s="338">
        <f t="shared" si="13"/>
        <v>0</v>
      </c>
      <c r="AT49" s="177"/>
      <c r="AU49" s="177"/>
      <c r="AV49" s="647"/>
      <c r="AW49" s="647"/>
      <c r="AX49" s="647"/>
      <c r="AY49" s="647"/>
      <c r="AZ49" s="630"/>
      <c r="BA49" s="114"/>
    </row>
    <row r="50" spans="1:53" s="298" customFormat="1" ht="61.9" customHeight="1">
      <c r="A50" s="305"/>
      <c r="B50" s="290"/>
      <c r="C50" s="306"/>
      <c r="D50" s="310"/>
      <c r="E50" s="617" t="s">
        <v>713</v>
      </c>
      <c r="F50" s="618"/>
      <c r="G50" s="618"/>
      <c r="H50" s="618"/>
      <c r="I50" s="618"/>
      <c r="J50" s="618"/>
      <c r="K50" s="618"/>
      <c r="L50" s="618"/>
      <c r="M50" s="618"/>
      <c r="N50" s="618"/>
      <c r="O50" s="618"/>
      <c r="P50" s="618"/>
      <c r="Q50" s="618"/>
      <c r="R50" s="618"/>
      <c r="S50" s="619"/>
      <c r="T50" s="311">
        <f>AVERAGE(T42:T49)</f>
        <v>0.41291666666666671</v>
      </c>
      <c r="U50" s="299"/>
      <c r="V50" s="299"/>
      <c r="W50" s="292"/>
      <c r="X50" s="728"/>
      <c r="Y50" s="627"/>
      <c r="Z50" s="627"/>
      <c r="AA50" s="290"/>
      <c r="AB50" s="627"/>
      <c r="AC50" s="292"/>
      <c r="AD50" s="292"/>
      <c r="AE50" s="293"/>
      <c r="AF50" s="292"/>
      <c r="AG50" s="292"/>
      <c r="AH50" s="299"/>
      <c r="AI50" s="312">
        <f>SUM(AI42:AI49)</f>
        <v>1549777332</v>
      </c>
      <c r="AJ50" s="312">
        <f>SUM(AJ42:AJ49)</f>
        <v>1549777332</v>
      </c>
      <c r="AK50" s="295"/>
      <c r="AL50" s="295"/>
      <c r="AM50" s="295"/>
      <c r="AN50" s="295"/>
      <c r="AO50" s="297"/>
      <c r="AP50" s="312">
        <f>SUM(AP42:AP49)</f>
        <v>763850000</v>
      </c>
      <c r="AQ50" s="313">
        <f>+AP50/AJ50</f>
        <v>0.49287725676968414</v>
      </c>
      <c r="AR50" s="370">
        <f>SUM(AR42:AR49)</f>
        <v>429770000</v>
      </c>
      <c r="AS50" s="314">
        <f>+AR50/AJ50</f>
        <v>0.27731080531767643</v>
      </c>
      <c r="AT50" s="309"/>
      <c r="AU50" s="309"/>
      <c r="AV50" s="295"/>
      <c r="AW50" s="295"/>
      <c r="AX50" s="295"/>
      <c r="AY50" s="295"/>
      <c r="AZ50" s="380"/>
      <c r="BA50" s="295"/>
    </row>
    <row r="51" spans="1:53" ht="71.25" customHeight="1">
      <c r="A51" s="669" t="s">
        <v>240</v>
      </c>
      <c r="B51" s="627" t="s">
        <v>242</v>
      </c>
      <c r="C51" s="666" t="s">
        <v>263</v>
      </c>
      <c r="D51" s="627" t="s">
        <v>303</v>
      </c>
      <c r="E51" s="627" t="s">
        <v>346</v>
      </c>
      <c r="F51" s="663">
        <v>2024130010113</v>
      </c>
      <c r="G51" s="627" t="s">
        <v>506</v>
      </c>
      <c r="H51" s="627" t="s">
        <v>507</v>
      </c>
      <c r="I51" s="627" t="s">
        <v>508</v>
      </c>
      <c r="J51" s="626">
        <v>0.19019644256936799</v>
      </c>
      <c r="K51" s="126" t="s">
        <v>509</v>
      </c>
      <c r="L51" s="627" t="s">
        <v>684</v>
      </c>
      <c r="M51" s="627" t="s">
        <v>326</v>
      </c>
      <c r="N51" s="179">
        <v>1</v>
      </c>
      <c r="O51" s="179">
        <v>1</v>
      </c>
      <c r="P51" s="179">
        <v>0</v>
      </c>
      <c r="Q51" s="179"/>
      <c r="R51" s="179"/>
      <c r="S51" s="113">
        <f t="shared" si="6"/>
        <v>1</v>
      </c>
      <c r="T51" s="139">
        <f t="shared" si="9"/>
        <v>1</v>
      </c>
      <c r="U51" s="140">
        <v>46042</v>
      </c>
      <c r="V51" s="140">
        <v>46387</v>
      </c>
      <c r="W51" s="141">
        <f t="shared" si="11"/>
        <v>345</v>
      </c>
      <c r="X51" s="728"/>
      <c r="Y51" s="627"/>
      <c r="Z51" s="627"/>
      <c r="AA51" s="627" t="s">
        <v>502</v>
      </c>
      <c r="AB51" s="627"/>
      <c r="AC51" s="141" t="s">
        <v>574</v>
      </c>
      <c r="AD51" s="180"/>
      <c r="AE51" s="181"/>
      <c r="AF51" s="182"/>
      <c r="AG51" s="183"/>
      <c r="AH51" s="184"/>
      <c r="AI51" s="185">
        <v>0</v>
      </c>
      <c r="AJ51" s="185">
        <v>0</v>
      </c>
      <c r="AK51" s="161"/>
      <c r="AL51" s="161"/>
      <c r="AM51" s="161"/>
      <c r="AN51" s="186"/>
      <c r="AO51" s="627" t="s">
        <v>346</v>
      </c>
      <c r="AP51" s="172"/>
      <c r="AQ51" s="172"/>
      <c r="AR51" s="371"/>
      <c r="AS51" s="288"/>
      <c r="AT51" s="172"/>
      <c r="AU51" s="172"/>
      <c r="AV51" s="172"/>
      <c r="AW51" s="172"/>
      <c r="AX51" s="172"/>
      <c r="AY51" s="172"/>
      <c r="AZ51" s="628" t="s">
        <v>686</v>
      </c>
      <c r="BA51" s="114"/>
    </row>
    <row r="52" spans="1:53" ht="30.75" customHeight="1">
      <c r="A52" s="670"/>
      <c r="B52" s="627"/>
      <c r="C52" s="666"/>
      <c r="D52" s="627"/>
      <c r="E52" s="627"/>
      <c r="F52" s="663"/>
      <c r="G52" s="627"/>
      <c r="H52" s="627"/>
      <c r="I52" s="627"/>
      <c r="J52" s="626"/>
      <c r="K52" s="126" t="s">
        <v>510</v>
      </c>
      <c r="L52" s="627"/>
      <c r="M52" s="627"/>
      <c r="N52" s="187">
        <v>5</v>
      </c>
      <c r="O52" s="179">
        <v>0</v>
      </c>
      <c r="P52" s="179">
        <v>0</v>
      </c>
      <c r="Q52" s="179"/>
      <c r="R52" s="179"/>
      <c r="S52" s="113">
        <f t="shared" si="6"/>
        <v>0</v>
      </c>
      <c r="T52" s="139">
        <f t="shared" si="9"/>
        <v>0</v>
      </c>
      <c r="U52" s="140">
        <v>46042</v>
      </c>
      <c r="V52" s="140">
        <v>46387</v>
      </c>
      <c r="W52" s="141">
        <f t="shared" si="11"/>
        <v>345</v>
      </c>
      <c r="X52" s="728"/>
      <c r="Y52" s="627"/>
      <c r="Z52" s="627"/>
      <c r="AA52" s="627"/>
      <c r="AB52" s="627"/>
      <c r="AC52" s="141" t="s">
        <v>574</v>
      </c>
      <c r="AD52" s="188"/>
      <c r="AE52" s="189"/>
      <c r="AF52" s="190"/>
      <c r="AG52" s="191"/>
      <c r="AH52" s="192"/>
      <c r="AI52" s="185">
        <v>0</v>
      </c>
      <c r="AJ52" s="185">
        <v>0</v>
      </c>
      <c r="AK52" s="161"/>
      <c r="AL52" s="161"/>
      <c r="AM52" s="161"/>
      <c r="AN52" s="186"/>
      <c r="AO52" s="627"/>
      <c r="AP52" s="172"/>
      <c r="AQ52" s="172"/>
      <c r="AR52" s="371"/>
      <c r="AS52" s="288"/>
      <c r="AT52" s="172"/>
      <c r="AU52" s="172"/>
      <c r="AV52" s="172"/>
      <c r="AW52" s="172"/>
      <c r="AX52" s="172"/>
      <c r="AY52" s="172"/>
      <c r="AZ52" s="629"/>
      <c r="BA52" s="114"/>
    </row>
    <row r="53" spans="1:53" ht="30">
      <c r="A53" s="670"/>
      <c r="B53" s="627"/>
      <c r="C53" s="666"/>
      <c r="D53" s="627"/>
      <c r="E53" s="627"/>
      <c r="F53" s="663"/>
      <c r="G53" s="627"/>
      <c r="H53" s="627"/>
      <c r="I53" s="627"/>
      <c r="J53" s="626"/>
      <c r="K53" s="126" t="s">
        <v>511</v>
      </c>
      <c r="L53" s="627"/>
      <c r="M53" s="627"/>
      <c r="N53" s="179">
        <v>1</v>
      </c>
      <c r="O53" s="179">
        <v>0</v>
      </c>
      <c r="P53" s="179">
        <v>0</v>
      </c>
      <c r="Q53" s="179"/>
      <c r="R53" s="179"/>
      <c r="S53" s="113">
        <f t="shared" si="6"/>
        <v>0</v>
      </c>
      <c r="T53" s="139">
        <f t="shared" si="9"/>
        <v>0</v>
      </c>
      <c r="U53" s="140">
        <v>46042</v>
      </c>
      <c r="V53" s="140">
        <v>46387</v>
      </c>
      <c r="W53" s="141">
        <f t="shared" si="11"/>
        <v>345</v>
      </c>
      <c r="X53" s="728"/>
      <c r="Y53" s="627"/>
      <c r="Z53" s="627"/>
      <c r="AA53" s="627"/>
      <c r="AB53" s="627"/>
      <c r="AC53" s="141" t="s">
        <v>574</v>
      </c>
      <c r="AD53" s="180" t="s">
        <v>655</v>
      </c>
      <c r="AE53" s="181">
        <v>681000000</v>
      </c>
      <c r="AF53" s="182" t="s">
        <v>575</v>
      </c>
      <c r="AG53" s="183" t="s">
        <v>60</v>
      </c>
      <c r="AH53" s="184" t="s">
        <v>656</v>
      </c>
      <c r="AI53" s="185">
        <v>785474902</v>
      </c>
      <c r="AJ53" s="185">
        <v>785474902</v>
      </c>
      <c r="AK53" s="368">
        <v>799197779.32000005</v>
      </c>
      <c r="AL53" s="161"/>
      <c r="AM53" s="161"/>
      <c r="AN53" s="186"/>
      <c r="AO53" s="627"/>
      <c r="AP53" s="161">
        <v>148500000</v>
      </c>
      <c r="AQ53" s="339">
        <f>AP53/AJ53</f>
        <v>0.18905760021343113</v>
      </c>
      <c r="AR53" s="371">
        <v>43500000</v>
      </c>
      <c r="AS53" s="358">
        <f>AR53/AJ53</f>
        <v>5.5380509153429319E-2</v>
      </c>
      <c r="AT53" s="172">
        <v>258691711.31999999</v>
      </c>
      <c r="AU53" s="172">
        <v>258691711.31999999</v>
      </c>
      <c r="AV53" s="172"/>
      <c r="AW53" s="172"/>
      <c r="AX53" s="172"/>
      <c r="AY53" s="172"/>
      <c r="AZ53" s="629"/>
      <c r="BA53" s="114"/>
    </row>
    <row r="54" spans="1:53" ht="38.25">
      <c r="A54" s="670"/>
      <c r="B54" s="627"/>
      <c r="C54" s="666"/>
      <c r="D54" s="627"/>
      <c r="E54" s="627"/>
      <c r="F54" s="663"/>
      <c r="G54" s="627"/>
      <c r="H54" s="627"/>
      <c r="I54" s="627"/>
      <c r="J54" s="626"/>
      <c r="K54" s="126" t="s">
        <v>512</v>
      </c>
      <c r="L54" s="627"/>
      <c r="M54" s="627"/>
      <c r="N54" s="193">
        <v>5</v>
      </c>
      <c r="O54" s="179">
        <v>0</v>
      </c>
      <c r="P54" s="179">
        <v>1</v>
      </c>
      <c r="Q54" s="179"/>
      <c r="R54" s="179"/>
      <c r="S54" s="113">
        <f t="shared" si="6"/>
        <v>1</v>
      </c>
      <c r="T54" s="139">
        <f t="shared" si="9"/>
        <v>0.2</v>
      </c>
      <c r="U54" s="140">
        <v>46042</v>
      </c>
      <c r="V54" s="140">
        <v>46387</v>
      </c>
      <c r="W54" s="141">
        <f t="shared" si="11"/>
        <v>345</v>
      </c>
      <c r="X54" s="728"/>
      <c r="Y54" s="627"/>
      <c r="Z54" s="627"/>
      <c r="AA54" s="627"/>
      <c r="AB54" s="627"/>
      <c r="AC54" s="141" t="s">
        <v>574</v>
      </c>
      <c r="AD54" s="141"/>
      <c r="AE54" s="141"/>
      <c r="AF54" s="141"/>
      <c r="AG54" s="194"/>
      <c r="AH54" s="194"/>
      <c r="AI54" s="185">
        <v>0</v>
      </c>
      <c r="AJ54" s="185">
        <v>0</v>
      </c>
      <c r="AK54" s="368">
        <v>101268821.65000001</v>
      </c>
      <c r="AL54" s="161"/>
      <c r="AM54" s="161"/>
      <c r="AN54" s="186"/>
      <c r="AO54" s="627"/>
      <c r="AP54" s="172"/>
      <c r="AQ54" s="172"/>
      <c r="AR54" s="371"/>
      <c r="AS54" s="288"/>
      <c r="AT54" s="172"/>
      <c r="AU54" s="172"/>
      <c r="AV54" s="172"/>
      <c r="AW54" s="172"/>
      <c r="AX54" s="172"/>
      <c r="AY54" s="172"/>
      <c r="AZ54" s="629"/>
      <c r="BA54" s="114"/>
    </row>
    <row r="55" spans="1:53" ht="34.5" customHeight="1">
      <c r="A55" s="670"/>
      <c r="B55" s="627"/>
      <c r="C55" s="666"/>
      <c r="D55" s="627" t="s">
        <v>612</v>
      </c>
      <c r="E55" s="627"/>
      <c r="F55" s="663"/>
      <c r="G55" s="627"/>
      <c r="H55" s="627" t="s">
        <v>513</v>
      </c>
      <c r="I55" s="675" t="s">
        <v>514</v>
      </c>
      <c r="J55" s="626">
        <v>0.80980355743063204</v>
      </c>
      <c r="K55" s="126" t="s">
        <v>515</v>
      </c>
      <c r="L55" s="627"/>
      <c r="M55" s="627" t="s">
        <v>327</v>
      </c>
      <c r="N55" s="179">
        <v>0.25</v>
      </c>
      <c r="O55" s="179">
        <v>0.15</v>
      </c>
      <c r="P55" s="179">
        <v>0.12</v>
      </c>
      <c r="Q55" s="179"/>
      <c r="R55" s="179"/>
      <c r="S55" s="113">
        <f t="shared" si="6"/>
        <v>0.27</v>
      </c>
      <c r="T55" s="139">
        <f t="shared" si="9"/>
        <v>1.08</v>
      </c>
      <c r="U55" s="140">
        <v>46042</v>
      </c>
      <c r="V55" s="140">
        <v>46387</v>
      </c>
      <c r="W55" s="141">
        <f t="shared" si="11"/>
        <v>345</v>
      </c>
      <c r="X55" s="728"/>
      <c r="Y55" s="627"/>
      <c r="Z55" s="627"/>
      <c r="AA55" s="627"/>
      <c r="AB55" s="627"/>
      <c r="AC55" s="141" t="s">
        <v>574</v>
      </c>
      <c r="AD55" s="141"/>
      <c r="AE55" s="151"/>
      <c r="AF55" s="141"/>
      <c r="AG55" s="141"/>
      <c r="AH55" s="140"/>
      <c r="AI55" s="185">
        <v>0</v>
      </c>
      <c r="AJ55" s="185">
        <v>0</v>
      </c>
      <c r="AK55" s="161"/>
      <c r="AL55" s="161"/>
      <c r="AM55" s="161"/>
      <c r="AN55" s="186"/>
      <c r="AO55" s="627"/>
      <c r="AP55" s="172"/>
      <c r="AQ55" s="172"/>
      <c r="AR55" s="371"/>
      <c r="AS55" s="288"/>
      <c r="AT55" s="172"/>
      <c r="AU55" s="172"/>
      <c r="AV55" s="172"/>
      <c r="AW55" s="172"/>
      <c r="AX55" s="172"/>
      <c r="AY55" s="172"/>
      <c r="AZ55" s="629"/>
      <c r="BA55" s="114"/>
    </row>
    <row r="56" spans="1:53" ht="34.5" customHeight="1">
      <c r="A56" s="670"/>
      <c r="B56" s="627"/>
      <c r="C56" s="666"/>
      <c r="D56" s="627"/>
      <c r="E56" s="627"/>
      <c r="F56" s="663"/>
      <c r="G56" s="627"/>
      <c r="H56" s="627"/>
      <c r="I56" s="675"/>
      <c r="J56" s="626"/>
      <c r="K56" s="126" t="s">
        <v>516</v>
      </c>
      <c r="L56" s="627"/>
      <c r="M56" s="627"/>
      <c r="N56" s="179">
        <v>0</v>
      </c>
      <c r="O56" s="179">
        <v>0</v>
      </c>
      <c r="P56" s="179">
        <v>0</v>
      </c>
      <c r="Q56" s="179"/>
      <c r="R56" s="179"/>
      <c r="S56" s="113">
        <f t="shared" si="6"/>
        <v>0</v>
      </c>
      <c r="T56" s="139"/>
      <c r="U56" s="140">
        <v>46042</v>
      </c>
      <c r="V56" s="140">
        <v>46387</v>
      </c>
      <c r="W56" s="141">
        <f t="shared" si="11"/>
        <v>345</v>
      </c>
      <c r="X56" s="728"/>
      <c r="Y56" s="627"/>
      <c r="Z56" s="627"/>
      <c r="AA56" s="627"/>
      <c r="AB56" s="627"/>
      <c r="AC56" s="141" t="s">
        <v>574</v>
      </c>
      <c r="AD56" s="141"/>
      <c r="AE56" s="151"/>
      <c r="AF56" s="141"/>
      <c r="AG56" s="141"/>
      <c r="AH56" s="140"/>
      <c r="AI56" s="185">
        <v>0</v>
      </c>
      <c r="AJ56" s="185">
        <v>0</v>
      </c>
      <c r="AK56" s="161"/>
      <c r="AL56" s="161"/>
      <c r="AM56" s="161"/>
      <c r="AN56" s="186"/>
      <c r="AO56" s="627"/>
      <c r="AP56" s="172"/>
      <c r="AQ56" s="172"/>
      <c r="AR56" s="371"/>
      <c r="AS56" s="288"/>
      <c r="AT56" s="172"/>
      <c r="AU56" s="172"/>
      <c r="AV56" s="172"/>
      <c r="AW56" s="172"/>
      <c r="AX56" s="172"/>
      <c r="AY56" s="172"/>
      <c r="AZ56" s="629"/>
      <c r="BA56" s="114"/>
    </row>
    <row r="57" spans="1:53" ht="34.5" customHeight="1">
      <c r="A57" s="671"/>
      <c r="B57" s="627"/>
      <c r="C57" s="666"/>
      <c r="D57" s="627"/>
      <c r="E57" s="627"/>
      <c r="F57" s="663"/>
      <c r="G57" s="627"/>
      <c r="H57" s="627"/>
      <c r="I57" s="675"/>
      <c r="J57" s="626"/>
      <c r="K57" s="126" t="s">
        <v>517</v>
      </c>
      <c r="L57" s="627"/>
      <c r="M57" s="627"/>
      <c r="N57" s="179">
        <v>12</v>
      </c>
      <c r="O57" s="179">
        <v>3</v>
      </c>
      <c r="P57" s="179">
        <v>3</v>
      </c>
      <c r="Q57" s="179"/>
      <c r="R57" s="179"/>
      <c r="S57" s="113">
        <f t="shared" si="6"/>
        <v>6</v>
      </c>
      <c r="T57" s="139">
        <f t="shared" si="9"/>
        <v>0.5</v>
      </c>
      <c r="U57" s="140">
        <v>46042</v>
      </c>
      <c r="V57" s="140">
        <v>46387</v>
      </c>
      <c r="W57" s="141">
        <f t="shared" si="11"/>
        <v>345</v>
      </c>
      <c r="X57" s="728"/>
      <c r="Y57" s="627"/>
      <c r="Z57" s="627"/>
      <c r="AA57" s="627"/>
      <c r="AB57" s="627"/>
      <c r="AC57" s="141" t="s">
        <v>574</v>
      </c>
      <c r="AD57" s="141"/>
      <c r="AE57" s="151"/>
      <c r="AF57" s="141"/>
      <c r="AG57" s="141"/>
      <c r="AH57" s="140"/>
      <c r="AI57" s="185">
        <v>132000000</v>
      </c>
      <c r="AJ57" s="185">
        <v>132000000</v>
      </c>
      <c r="AK57" s="185">
        <v>132000000</v>
      </c>
      <c r="AL57" s="161"/>
      <c r="AM57" s="161"/>
      <c r="AN57" s="186"/>
      <c r="AO57" s="627"/>
      <c r="AP57" s="172"/>
      <c r="AQ57" s="339">
        <f>AP57/AJ57</f>
        <v>0</v>
      </c>
      <c r="AR57" s="371"/>
      <c r="AS57" s="288"/>
      <c r="AT57" s="172"/>
      <c r="AU57" s="172"/>
      <c r="AV57" s="172"/>
      <c r="AW57" s="172"/>
      <c r="AX57" s="172"/>
      <c r="AY57" s="172"/>
      <c r="AZ57" s="630"/>
      <c r="BA57" s="114"/>
    </row>
    <row r="58" spans="1:53" s="298" customFormat="1" ht="55.9" customHeight="1">
      <c r="A58" s="305"/>
      <c r="B58" s="290"/>
      <c r="C58" s="306"/>
      <c r="D58" s="290"/>
      <c r="E58" s="617" t="s">
        <v>714</v>
      </c>
      <c r="F58" s="618"/>
      <c r="G58" s="618"/>
      <c r="H58" s="618"/>
      <c r="I58" s="618"/>
      <c r="J58" s="618"/>
      <c r="K58" s="618"/>
      <c r="L58" s="618"/>
      <c r="M58" s="618"/>
      <c r="N58" s="618"/>
      <c r="O58" s="618"/>
      <c r="P58" s="618"/>
      <c r="Q58" s="618"/>
      <c r="R58" s="618"/>
      <c r="S58" s="619"/>
      <c r="T58" s="311">
        <f>AVERAGE(T51:T57)</f>
        <v>0.46333333333333337</v>
      </c>
      <c r="U58" s="299"/>
      <c r="V58" s="299"/>
      <c r="W58" s="292"/>
      <c r="X58" s="728"/>
      <c r="Y58" s="627"/>
      <c r="Z58" s="627"/>
      <c r="AA58" s="627"/>
      <c r="AB58" s="627"/>
      <c r="AC58" s="292"/>
      <c r="AD58" s="292"/>
      <c r="AE58" s="293"/>
      <c r="AF58" s="292"/>
      <c r="AG58" s="292"/>
      <c r="AH58" s="299"/>
      <c r="AI58" s="304">
        <f>SUM(AI51:AI57)</f>
        <v>917474902</v>
      </c>
      <c r="AJ58" s="304">
        <f>SUM(AJ51:AJ57)</f>
        <v>917474902</v>
      </c>
      <c r="AK58" s="295"/>
      <c r="AL58" s="295"/>
      <c r="AM58" s="295"/>
      <c r="AN58" s="295"/>
      <c r="AO58" s="290"/>
      <c r="AP58" s="304">
        <f>SUM(AP51:AP57)</f>
        <v>148500000</v>
      </c>
      <c r="AQ58" s="315">
        <f>+AP58/AJ58</f>
        <v>0.16185728860406473</v>
      </c>
      <c r="AR58" s="375">
        <f>SUM(AR51:AR57)</f>
        <v>43500000</v>
      </c>
      <c r="AS58" s="315">
        <f>+AR58/AJ58</f>
        <v>4.7412741106241184E-2</v>
      </c>
      <c r="AT58" s="309"/>
      <c r="AU58" s="309"/>
      <c r="AV58" s="295"/>
      <c r="AW58" s="295"/>
      <c r="AX58" s="295"/>
      <c r="AY58" s="295"/>
      <c r="AZ58" s="377"/>
      <c r="BA58" s="295"/>
    </row>
    <row r="59" spans="1:53" ht="38.25">
      <c r="A59" s="669" t="s">
        <v>243</v>
      </c>
      <c r="B59" s="627" t="s">
        <v>244</v>
      </c>
      <c r="C59" s="627" t="s">
        <v>266</v>
      </c>
      <c r="D59" s="627" t="s">
        <v>305</v>
      </c>
      <c r="E59" s="627" t="s">
        <v>518</v>
      </c>
      <c r="F59" s="663">
        <v>2024130010105</v>
      </c>
      <c r="G59" s="627" t="s">
        <v>519</v>
      </c>
      <c r="H59" s="627" t="s">
        <v>520</v>
      </c>
      <c r="I59" s="627" t="s">
        <v>521</v>
      </c>
      <c r="J59" s="626">
        <v>0.25</v>
      </c>
      <c r="K59" s="126" t="s">
        <v>522</v>
      </c>
      <c r="L59" s="627" t="s">
        <v>687</v>
      </c>
      <c r="M59" s="627" t="s">
        <v>322</v>
      </c>
      <c r="N59" s="179">
        <v>12</v>
      </c>
      <c r="O59" s="179">
        <v>3</v>
      </c>
      <c r="P59" s="179">
        <v>3</v>
      </c>
      <c r="Q59" s="179"/>
      <c r="R59" s="179"/>
      <c r="S59" s="113">
        <f t="shared" si="6"/>
        <v>6</v>
      </c>
      <c r="T59" s="139">
        <f t="shared" si="9"/>
        <v>0.5</v>
      </c>
      <c r="U59" s="140">
        <v>46042</v>
      </c>
      <c r="V59" s="140">
        <v>46387</v>
      </c>
      <c r="W59" s="141">
        <f t="shared" si="11"/>
        <v>345</v>
      </c>
      <c r="X59" s="728"/>
      <c r="Y59" s="627"/>
      <c r="Z59" s="627"/>
      <c r="AA59" s="627"/>
      <c r="AB59" s="627"/>
      <c r="AC59" s="141" t="s">
        <v>574</v>
      </c>
      <c r="AD59" s="180" t="s">
        <v>655</v>
      </c>
      <c r="AE59" s="341">
        <v>134409033</v>
      </c>
      <c r="AF59" s="182" t="s">
        <v>575</v>
      </c>
      <c r="AG59" s="183" t="s">
        <v>60</v>
      </c>
      <c r="AH59" s="184" t="s">
        <v>656</v>
      </c>
      <c r="AI59" s="153">
        <v>134409033</v>
      </c>
      <c r="AJ59" s="153">
        <v>134409033</v>
      </c>
      <c r="AK59" s="185">
        <v>261694567</v>
      </c>
      <c r="AL59" s="647"/>
      <c r="AM59" s="657"/>
      <c r="AN59" s="346" t="s">
        <v>586</v>
      </c>
      <c r="AO59" s="658" t="s">
        <v>518</v>
      </c>
      <c r="AP59" s="153">
        <v>134409033</v>
      </c>
      <c r="AQ59" s="338">
        <f>AP59/AJ59</f>
        <v>1</v>
      </c>
      <c r="AR59" s="177">
        <v>72800000</v>
      </c>
      <c r="AS59" s="338">
        <f>AR59/AJ59</f>
        <v>0.54163026379335677</v>
      </c>
      <c r="AT59" s="177">
        <v>190211193</v>
      </c>
      <c r="AU59" s="177">
        <v>190211193</v>
      </c>
      <c r="AV59" s="647"/>
      <c r="AW59" s="647"/>
      <c r="AX59" s="647"/>
      <c r="AY59" s="647"/>
      <c r="AZ59" s="628" t="s">
        <v>688</v>
      </c>
      <c r="BA59" s="114"/>
    </row>
    <row r="60" spans="1:53" ht="30">
      <c r="A60" s="670"/>
      <c r="B60" s="627"/>
      <c r="C60" s="627"/>
      <c r="D60" s="627"/>
      <c r="E60" s="627"/>
      <c r="F60" s="663"/>
      <c r="G60" s="627"/>
      <c r="H60" s="627"/>
      <c r="I60" s="627"/>
      <c r="J60" s="626"/>
      <c r="K60" s="126" t="s">
        <v>523</v>
      </c>
      <c r="L60" s="627"/>
      <c r="M60" s="627"/>
      <c r="N60" s="179">
        <v>1</v>
      </c>
      <c r="O60" s="179">
        <v>0</v>
      </c>
      <c r="P60" s="179">
        <v>0</v>
      </c>
      <c r="Q60" s="179"/>
      <c r="R60" s="179"/>
      <c r="S60" s="113">
        <f t="shared" si="6"/>
        <v>0</v>
      </c>
      <c r="T60" s="139">
        <f t="shared" si="9"/>
        <v>0</v>
      </c>
      <c r="U60" s="140">
        <v>46042</v>
      </c>
      <c r="V60" s="140">
        <v>46387</v>
      </c>
      <c r="W60" s="141">
        <f t="shared" si="11"/>
        <v>345</v>
      </c>
      <c r="X60" s="728"/>
      <c r="Y60" s="627"/>
      <c r="Z60" s="627"/>
      <c r="AA60" s="627"/>
      <c r="AB60" s="627"/>
      <c r="AC60" s="141" t="s">
        <v>574</v>
      </c>
      <c r="AD60" s="180" t="s">
        <v>655</v>
      </c>
      <c r="AE60" s="341">
        <v>125144992</v>
      </c>
      <c r="AF60" s="182" t="s">
        <v>575</v>
      </c>
      <c r="AG60" s="183" t="s">
        <v>60</v>
      </c>
      <c r="AH60" s="184" t="s">
        <v>656</v>
      </c>
      <c r="AI60" s="153">
        <v>125144992</v>
      </c>
      <c r="AJ60" s="153">
        <v>125144992</v>
      </c>
      <c r="AK60" s="185">
        <v>1125144992</v>
      </c>
      <c r="AL60" s="647"/>
      <c r="AM60" s="657"/>
      <c r="AN60" s="346" t="s">
        <v>586</v>
      </c>
      <c r="AO60" s="658"/>
      <c r="AP60" s="177">
        <v>112440967</v>
      </c>
      <c r="AQ60" s="338">
        <f>AP60/AJ60</f>
        <v>0.89848555026476806</v>
      </c>
      <c r="AR60" s="177"/>
      <c r="AS60" s="338"/>
      <c r="AT60" s="177"/>
      <c r="AU60" s="177"/>
      <c r="AV60" s="647"/>
      <c r="AW60" s="647"/>
      <c r="AX60" s="647"/>
      <c r="AY60" s="647"/>
      <c r="AZ60" s="629"/>
      <c r="BA60" s="114"/>
    </row>
    <row r="61" spans="1:53" ht="25.5">
      <c r="A61" s="670"/>
      <c r="B61" s="627"/>
      <c r="C61" s="627"/>
      <c r="D61" s="627"/>
      <c r="E61" s="627"/>
      <c r="F61" s="663"/>
      <c r="G61" s="627"/>
      <c r="H61" s="627"/>
      <c r="I61" s="627"/>
      <c r="J61" s="626"/>
      <c r="K61" s="126" t="s">
        <v>524</v>
      </c>
      <c r="L61" s="627"/>
      <c r="M61" s="627"/>
      <c r="N61" s="179">
        <v>2</v>
      </c>
      <c r="O61" s="179">
        <v>0.4</v>
      </c>
      <c r="P61" s="179">
        <v>0.4</v>
      </c>
      <c r="Q61" s="179"/>
      <c r="R61" s="179"/>
      <c r="S61" s="113">
        <f t="shared" si="6"/>
        <v>0.8</v>
      </c>
      <c r="T61" s="139">
        <f t="shared" si="9"/>
        <v>0.4</v>
      </c>
      <c r="U61" s="140">
        <v>46042</v>
      </c>
      <c r="V61" s="140">
        <v>46387</v>
      </c>
      <c r="W61" s="141">
        <f t="shared" si="11"/>
        <v>345</v>
      </c>
      <c r="X61" s="728"/>
      <c r="Y61" s="627"/>
      <c r="Z61" s="627"/>
      <c r="AA61" s="627"/>
      <c r="AB61" s="627"/>
      <c r="AC61" s="141" t="s">
        <v>574</v>
      </c>
      <c r="AD61" s="141"/>
      <c r="AE61" s="342"/>
      <c r="AF61" s="141"/>
      <c r="AG61" s="141"/>
      <c r="AH61" s="140"/>
      <c r="AI61" s="153">
        <v>97458648</v>
      </c>
      <c r="AJ61" s="153">
        <v>97458648</v>
      </c>
      <c r="AK61" s="185">
        <v>97458648</v>
      </c>
      <c r="AL61" s="647"/>
      <c r="AM61" s="657"/>
      <c r="AN61" s="651" t="s">
        <v>657</v>
      </c>
      <c r="AO61" s="658"/>
      <c r="AP61" s="177">
        <v>0</v>
      </c>
      <c r="AQ61" s="338">
        <f t="shared" ref="AQ61:AQ65" si="15">AP61/AJ61</f>
        <v>0</v>
      </c>
      <c r="AR61" s="177"/>
      <c r="AS61" s="338"/>
      <c r="AT61" s="177"/>
      <c r="AU61" s="177"/>
      <c r="AV61" s="647"/>
      <c r="AW61" s="647"/>
      <c r="AX61" s="647"/>
      <c r="AY61" s="647"/>
      <c r="AZ61" s="629"/>
      <c r="BA61" s="114"/>
    </row>
    <row r="62" spans="1:53" ht="25.5">
      <c r="A62" s="670"/>
      <c r="B62" s="627"/>
      <c r="C62" s="627"/>
      <c r="D62" s="627"/>
      <c r="E62" s="627"/>
      <c r="F62" s="663"/>
      <c r="G62" s="627"/>
      <c r="H62" s="627"/>
      <c r="I62" s="627"/>
      <c r="J62" s="626"/>
      <c r="K62" s="126" t="s">
        <v>525</v>
      </c>
      <c r="L62" s="627"/>
      <c r="M62" s="627"/>
      <c r="N62" s="179">
        <v>1</v>
      </c>
      <c r="O62" s="179">
        <v>0</v>
      </c>
      <c r="P62" s="179">
        <v>0</v>
      </c>
      <c r="Q62" s="179"/>
      <c r="R62" s="179"/>
      <c r="S62" s="113">
        <f t="shared" si="6"/>
        <v>0</v>
      </c>
      <c r="T62" s="139">
        <f t="shared" si="9"/>
        <v>0</v>
      </c>
      <c r="U62" s="140">
        <v>46042</v>
      </c>
      <c r="V62" s="140">
        <v>46387</v>
      </c>
      <c r="W62" s="141">
        <f t="shared" si="11"/>
        <v>345</v>
      </c>
      <c r="X62" s="728"/>
      <c r="Y62" s="627"/>
      <c r="Z62" s="627"/>
      <c r="AA62" s="627" t="s">
        <v>497</v>
      </c>
      <c r="AB62" s="627" t="s">
        <v>505</v>
      </c>
      <c r="AC62" s="141" t="s">
        <v>574</v>
      </c>
      <c r="AD62" s="141" t="s">
        <v>731</v>
      </c>
      <c r="AE62" s="343">
        <v>80583644</v>
      </c>
      <c r="AF62" s="141" t="s">
        <v>732</v>
      </c>
      <c r="AG62" s="141" t="s">
        <v>657</v>
      </c>
      <c r="AH62" s="340" t="s">
        <v>728</v>
      </c>
      <c r="AI62" s="153">
        <v>97458649</v>
      </c>
      <c r="AJ62" s="153">
        <v>97458649</v>
      </c>
      <c r="AK62" s="185">
        <v>97458649</v>
      </c>
      <c r="AL62" s="647"/>
      <c r="AM62" s="657"/>
      <c r="AN62" s="652"/>
      <c r="AO62" s="658"/>
      <c r="AP62" s="344">
        <v>0</v>
      </c>
      <c r="AQ62" s="338">
        <f>AP62/AJ62</f>
        <v>0</v>
      </c>
      <c r="AR62" s="177"/>
      <c r="AS62" s="338"/>
      <c r="AT62" s="177"/>
      <c r="AU62" s="177"/>
      <c r="AV62" s="647"/>
      <c r="AW62" s="647"/>
      <c r="AX62" s="647"/>
      <c r="AY62" s="647"/>
      <c r="AZ62" s="629"/>
      <c r="BA62" s="114"/>
    </row>
    <row r="63" spans="1:53" ht="25.5" customHeight="1">
      <c r="A63" s="670"/>
      <c r="B63" s="627"/>
      <c r="C63" s="627"/>
      <c r="D63" s="627" t="s">
        <v>306</v>
      </c>
      <c r="E63" s="627"/>
      <c r="F63" s="663"/>
      <c r="G63" s="627"/>
      <c r="H63" s="627" t="s">
        <v>526</v>
      </c>
      <c r="I63" s="675" t="s">
        <v>527</v>
      </c>
      <c r="J63" s="626">
        <v>0.25</v>
      </c>
      <c r="K63" s="126" t="s">
        <v>528</v>
      </c>
      <c r="L63" s="627"/>
      <c r="M63" s="627" t="s">
        <v>327</v>
      </c>
      <c r="N63" s="179">
        <v>1</v>
      </c>
      <c r="O63" s="179">
        <v>0</v>
      </c>
      <c r="P63" s="179">
        <v>0</v>
      </c>
      <c r="Q63" s="179"/>
      <c r="R63" s="179"/>
      <c r="S63" s="113">
        <f t="shared" si="6"/>
        <v>0</v>
      </c>
      <c r="T63" s="139">
        <f t="shared" si="9"/>
        <v>0</v>
      </c>
      <c r="U63" s="140">
        <v>46042</v>
      </c>
      <c r="V63" s="140">
        <v>46387</v>
      </c>
      <c r="W63" s="141">
        <f t="shared" si="11"/>
        <v>345</v>
      </c>
      <c r="X63" s="728"/>
      <c r="Y63" s="627"/>
      <c r="Z63" s="627"/>
      <c r="AA63" s="627"/>
      <c r="AB63" s="627"/>
      <c r="AC63" s="141" t="s">
        <v>574</v>
      </c>
      <c r="AD63" s="141" t="s">
        <v>731</v>
      </c>
      <c r="AE63" s="341">
        <v>139316356</v>
      </c>
      <c r="AF63" s="141" t="s">
        <v>732</v>
      </c>
      <c r="AG63" s="141" t="s">
        <v>657</v>
      </c>
      <c r="AH63" s="129" t="s">
        <v>724</v>
      </c>
      <c r="AI63" s="153">
        <v>139316356</v>
      </c>
      <c r="AJ63" s="153">
        <v>139316356</v>
      </c>
      <c r="AK63" s="185">
        <v>139316356</v>
      </c>
      <c r="AL63" s="647"/>
      <c r="AM63" s="657"/>
      <c r="AN63" s="652"/>
      <c r="AO63" s="658"/>
      <c r="AP63" s="344">
        <v>139316356</v>
      </c>
      <c r="AQ63" s="338">
        <f t="shared" si="15"/>
        <v>1</v>
      </c>
      <c r="AR63" s="177">
        <v>81700000</v>
      </c>
      <c r="AS63" s="338">
        <f>AR63/AJ63</f>
        <v>0.58643509165571339</v>
      </c>
      <c r="AT63" s="177"/>
      <c r="AU63" s="177"/>
      <c r="AV63" s="647"/>
      <c r="AW63" s="647"/>
      <c r="AX63" s="647"/>
      <c r="AY63" s="647"/>
      <c r="AZ63" s="629"/>
      <c r="BA63" s="114"/>
    </row>
    <row r="64" spans="1:53" ht="25.5">
      <c r="A64" s="670"/>
      <c r="B64" s="627"/>
      <c r="C64" s="627"/>
      <c r="D64" s="627"/>
      <c r="E64" s="627"/>
      <c r="F64" s="663"/>
      <c r="G64" s="627"/>
      <c r="H64" s="627"/>
      <c r="I64" s="675"/>
      <c r="J64" s="626"/>
      <c r="K64" s="126" t="s">
        <v>529</v>
      </c>
      <c r="L64" s="627"/>
      <c r="M64" s="627"/>
      <c r="N64" s="179">
        <v>1</v>
      </c>
      <c r="O64" s="179">
        <v>0.3</v>
      </c>
      <c r="P64" s="179">
        <v>0.3</v>
      </c>
      <c r="Q64" s="179"/>
      <c r="R64" s="179"/>
      <c r="S64" s="113">
        <f t="shared" si="6"/>
        <v>0.6</v>
      </c>
      <c r="T64" s="139">
        <f t="shared" si="9"/>
        <v>0.6</v>
      </c>
      <c r="U64" s="140">
        <v>46042</v>
      </c>
      <c r="V64" s="140">
        <v>46387</v>
      </c>
      <c r="W64" s="141">
        <f t="shared" si="11"/>
        <v>345</v>
      </c>
      <c r="X64" s="728"/>
      <c r="Y64" s="627"/>
      <c r="Z64" s="627"/>
      <c r="AA64" s="627"/>
      <c r="AB64" s="627"/>
      <c r="AC64" s="141" t="s">
        <v>574</v>
      </c>
      <c r="AD64" s="141" t="s">
        <v>731</v>
      </c>
      <c r="AE64" s="341">
        <v>100000000</v>
      </c>
      <c r="AF64" s="141" t="s">
        <v>732</v>
      </c>
      <c r="AG64" s="141" t="s">
        <v>657</v>
      </c>
      <c r="AH64" s="140" t="s">
        <v>728</v>
      </c>
      <c r="AI64" s="153">
        <v>100000000</v>
      </c>
      <c r="AJ64" s="153">
        <v>100000000</v>
      </c>
      <c r="AK64" s="185">
        <v>100000000</v>
      </c>
      <c r="AL64" s="647"/>
      <c r="AM64" s="657"/>
      <c r="AN64" s="653"/>
      <c r="AO64" s="658"/>
      <c r="AP64" s="177">
        <v>98883644</v>
      </c>
      <c r="AQ64" s="338">
        <f t="shared" si="15"/>
        <v>0.98883644000000004</v>
      </c>
      <c r="AR64" s="177"/>
      <c r="AS64" s="338"/>
      <c r="AT64" s="177"/>
      <c r="AU64" s="177"/>
      <c r="AV64" s="647"/>
      <c r="AW64" s="647"/>
      <c r="AX64" s="647"/>
      <c r="AY64" s="647"/>
      <c r="AZ64" s="629"/>
      <c r="BA64" s="114"/>
    </row>
    <row r="65" spans="1:53" ht="38.25">
      <c r="A65" s="671"/>
      <c r="B65" s="627"/>
      <c r="C65" s="627"/>
      <c r="D65" s="627"/>
      <c r="E65" s="627"/>
      <c r="F65" s="663"/>
      <c r="G65" s="627"/>
      <c r="H65" s="627"/>
      <c r="I65" s="675"/>
      <c r="J65" s="626"/>
      <c r="K65" s="126" t="s">
        <v>530</v>
      </c>
      <c r="L65" s="627"/>
      <c r="M65" s="627"/>
      <c r="N65" s="179">
        <v>1</v>
      </c>
      <c r="O65" s="179">
        <v>1</v>
      </c>
      <c r="P65" s="179">
        <v>0</v>
      </c>
      <c r="Q65" s="179"/>
      <c r="R65" s="179"/>
      <c r="S65" s="113">
        <f t="shared" si="6"/>
        <v>1</v>
      </c>
      <c r="T65" s="139">
        <f t="shared" si="9"/>
        <v>1</v>
      </c>
      <c r="U65" s="140">
        <v>46042</v>
      </c>
      <c r="V65" s="140">
        <v>46387</v>
      </c>
      <c r="W65" s="141">
        <f t="shared" si="11"/>
        <v>345</v>
      </c>
      <c r="X65" s="728"/>
      <c r="Y65" s="627"/>
      <c r="Z65" s="627"/>
      <c r="AA65" s="627"/>
      <c r="AB65" s="627"/>
      <c r="AC65" s="141" t="s">
        <v>574</v>
      </c>
      <c r="AD65" s="180" t="s">
        <v>655</v>
      </c>
      <c r="AE65" s="343">
        <v>60095975</v>
      </c>
      <c r="AF65" s="182" t="s">
        <v>575</v>
      </c>
      <c r="AG65" s="183" t="s">
        <v>60</v>
      </c>
      <c r="AH65" s="184" t="s">
        <v>656</v>
      </c>
      <c r="AI65" s="153">
        <v>87217964</v>
      </c>
      <c r="AJ65" s="153">
        <v>87217964</v>
      </c>
      <c r="AK65" s="185">
        <v>87217964</v>
      </c>
      <c r="AL65" s="161"/>
      <c r="AM65" s="114"/>
      <c r="AN65" s="114" t="s">
        <v>730</v>
      </c>
      <c r="AO65" s="658"/>
      <c r="AP65" s="345">
        <v>0</v>
      </c>
      <c r="AQ65" s="338">
        <f t="shared" si="15"/>
        <v>0</v>
      </c>
      <c r="AR65" s="177"/>
      <c r="AS65" s="338"/>
      <c r="AT65" s="161"/>
      <c r="AU65" s="161"/>
      <c r="AV65" s="161"/>
      <c r="AW65" s="161"/>
      <c r="AX65" s="161"/>
      <c r="AY65" s="161"/>
      <c r="AZ65" s="630"/>
      <c r="BA65" s="114"/>
    </row>
    <row r="66" spans="1:53" s="298" customFormat="1" ht="57" customHeight="1">
      <c r="A66" s="305"/>
      <c r="B66" s="290"/>
      <c r="C66" s="290"/>
      <c r="D66" s="290"/>
      <c r="E66" s="617" t="s">
        <v>715</v>
      </c>
      <c r="F66" s="618"/>
      <c r="G66" s="618"/>
      <c r="H66" s="618"/>
      <c r="I66" s="618"/>
      <c r="J66" s="618"/>
      <c r="K66" s="618"/>
      <c r="L66" s="618"/>
      <c r="M66" s="618"/>
      <c r="N66" s="618"/>
      <c r="O66" s="618"/>
      <c r="P66" s="618"/>
      <c r="Q66" s="618"/>
      <c r="R66" s="618"/>
      <c r="S66" s="619"/>
      <c r="T66" s="316">
        <f>AVERAGE(T59:T65)</f>
        <v>0.35714285714285715</v>
      </c>
      <c r="U66" s="299"/>
      <c r="V66" s="299"/>
      <c r="W66" s="292"/>
      <c r="X66" s="728"/>
      <c r="Y66" s="627"/>
      <c r="Z66" s="627"/>
      <c r="AA66" s="290"/>
      <c r="AB66" s="627"/>
      <c r="AC66" s="292"/>
      <c r="AD66" s="292"/>
      <c r="AE66" s="293"/>
      <c r="AF66" s="292"/>
      <c r="AG66" s="292"/>
      <c r="AH66" s="299"/>
      <c r="AI66" s="304">
        <f>SUM(AI59:AI65)</f>
        <v>781005642</v>
      </c>
      <c r="AJ66" s="304">
        <f>SUM(AJ59:AJ65)</f>
        <v>781005642</v>
      </c>
      <c r="AK66" s="295"/>
      <c r="AL66" s="295"/>
      <c r="AM66" s="295"/>
      <c r="AN66" s="295"/>
      <c r="AO66" s="297"/>
      <c r="AP66" s="304">
        <f>SUM(AP59:AP65)</f>
        <v>485050000</v>
      </c>
      <c r="AQ66" s="314">
        <f>+AP66/AJ66</f>
        <v>0.62105825350746957</v>
      </c>
      <c r="AR66" s="375">
        <f>SUM(AR59:AR65)</f>
        <v>154500000</v>
      </c>
      <c r="AS66" s="314">
        <f>+AR66/AJ66</f>
        <v>0.19782187437770135</v>
      </c>
      <c r="AT66" s="309"/>
      <c r="AU66" s="309"/>
      <c r="AV66" s="295"/>
      <c r="AW66" s="295"/>
      <c r="AX66" s="295"/>
      <c r="AY66" s="295"/>
      <c r="AZ66" s="377"/>
      <c r="BA66" s="295"/>
    </row>
    <row r="67" spans="1:53" ht="45.75" customHeight="1">
      <c r="A67" s="669" t="s">
        <v>243</v>
      </c>
      <c r="B67" s="627" t="s">
        <v>244</v>
      </c>
      <c r="C67" s="627" t="s">
        <v>266</v>
      </c>
      <c r="D67" s="627" t="s">
        <v>307</v>
      </c>
      <c r="E67" s="627" t="s">
        <v>531</v>
      </c>
      <c r="F67" s="663">
        <v>202400000005227</v>
      </c>
      <c r="G67" s="627" t="s">
        <v>532</v>
      </c>
      <c r="H67" s="627" t="s">
        <v>533</v>
      </c>
      <c r="I67" s="627" t="s">
        <v>534</v>
      </c>
      <c r="J67" s="626">
        <v>0.3</v>
      </c>
      <c r="K67" s="126" t="s">
        <v>535</v>
      </c>
      <c r="L67" s="627" t="s">
        <v>668</v>
      </c>
      <c r="M67" s="627" t="s">
        <v>328</v>
      </c>
      <c r="N67" s="179">
        <v>1</v>
      </c>
      <c r="O67" s="179">
        <v>4.1700000000000001E-2</v>
      </c>
      <c r="P67" s="179">
        <v>0.37530000000000002</v>
      </c>
      <c r="Q67" s="179"/>
      <c r="R67" s="179"/>
      <c r="S67" s="113">
        <f t="shared" si="6"/>
        <v>0.41700000000000004</v>
      </c>
      <c r="T67" s="139">
        <f t="shared" si="9"/>
        <v>0.41700000000000004</v>
      </c>
      <c r="U67" s="140">
        <v>46042</v>
      </c>
      <c r="V67" s="140">
        <v>46387</v>
      </c>
      <c r="W67" s="141">
        <f t="shared" si="11"/>
        <v>345</v>
      </c>
      <c r="X67" s="728"/>
      <c r="Y67" s="627"/>
      <c r="Z67" s="627"/>
      <c r="AA67" s="627" t="s">
        <v>500</v>
      </c>
      <c r="AB67" s="627"/>
      <c r="AC67" s="141" t="s">
        <v>574</v>
      </c>
      <c r="AD67" s="149" t="s">
        <v>655</v>
      </c>
      <c r="AE67" s="195">
        <v>65000000</v>
      </c>
      <c r="AF67" s="141" t="s">
        <v>575</v>
      </c>
      <c r="AG67" s="141" t="s">
        <v>657</v>
      </c>
      <c r="AH67" s="140" t="s">
        <v>656</v>
      </c>
      <c r="AI67" s="195">
        <v>65000000</v>
      </c>
      <c r="AJ67" s="195">
        <v>65000000</v>
      </c>
      <c r="AK67" s="195">
        <v>65000000</v>
      </c>
      <c r="AL67" s="114"/>
      <c r="AM67" s="114"/>
      <c r="AN67" s="654" t="s">
        <v>657</v>
      </c>
      <c r="AO67" s="627"/>
      <c r="AP67" s="347">
        <v>65000000</v>
      </c>
      <c r="AQ67" s="348">
        <f>AP67/AJ67</f>
        <v>1</v>
      </c>
      <c r="AR67" s="372">
        <v>36000000</v>
      </c>
      <c r="AS67" s="348">
        <f>AR67/AJ67</f>
        <v>0.55384615384615388</v>
      </c>
      <c r="AT67" s="371">
        <f>+AR67</f>
        <v>36000000</v>
      </c>
      <c r="AU67" s="371">
        <f>+AT67</f>
        <v>36000000</v>
      </c>
      <c r="AV67" s="673"/>
      <c r="AW67" s="673"/>
      <c r="AX67" s="674"/>
      <c r="AY67" s="674"/>
      <c r="AZ67" s="628" t="s">
        <v>689</v>
      </c>
      <c r="BA67" s="114"/>
    </row>
    <row r="68" spans="1:53" ht="45.75" customHeight="1">
      <c r="A68" s="670"/>
      <c r="B68" s="627"/>
      <c r="C68" s="627"/>
      <c r="D68" s="627"/>
      <c r="E68" s="627"/>
      <c r="F68" s="663"/>
      <c r="G68" s="627"/>
      <c r="H68" s="627"/>
      <c r="I68" s="627"/>
      <c r="J68" s="626"/>
      <c r="K68" s="126" t="s">
        <v>536</v>
      </c>
      <c r="L68" s="627"/>
      <c r="M68" s="627"/>
      <c r="N68" s="179">
        <v>12</v>
      </c>
      <c r="O68" s="179">
        <v>3</v>
      </c>
      <c r="P68" s="179">
        <v>3</v>
      </c>
      <c r="Q68" s="179"/>
      <c r="R68" s="179"/>
      <c r="S68" s="113">
        <f t="shared" si="6"/>
        <v>6</v>
      </c>
      <c r="T68" s="139">
        <f t="shared" si="9"/>
        <v>0.5</v>
      </c>
      <c r="U68" s="140">
        <v>46042</v>
      </c>
      <c r="V68" s="140">
        <v>46387</v>
      </c>
      <c r="W68" s="141">
        <f t="shared" si="11"/>
        <v>345</v>
      </c>
      <c r="X68" s="728"/>
      <c r="Y68" s="627"/>
      <c r="Z68" s="627"/>
      <c r="AA68" s="627"/>
      <c r="AB68" s="627"/>
      <c r="AC68" s="141" t="s">
        <v>574</v>
      </c>
      <c r="AD68" s="149" t="s">
        <v>655</v>
      </c>
      <c r="AE68" s="195">
        <v>35000000</v>
      </c>
      <c r="AF68" s="141" t="s">
        <v>575</v>
      </c>
      <c r="AG68" s="141" t="s">
        <v>657</v>
      </c>
      <c r="AH68" s="140" t="s">
        <v>656</v>
      </c>
      <c r="AI68" s="195">
        <v>35000000</v>
      </c>
      <c r="AJ68" s="195">
        <v>35000000</v>
      </c>
      <c r="AK68" s="195">
        <v>35000000</v>
      </c>
      <c r="AL68" s="114"/>
      <c r="AM68" s="114"/>
      <c r="AN68" s="655"/>
      <c r="AO68" s="627"/>
      <c r="AP68" s="347">
        <v>35000000</v>
      </c>
      <c r="AQ68" s="348">
        <f t="shared" ref="AQ68:AQ72" si="16">AP68/AJ68</f>
        <v>1</v>
      </c>
      <c r="AR68" s="359">
        <v>0</v>
      </c>
      <c r="AS68" s="338"/>
      <c r="AT68" s="177"/>
      <c r="AU68" s="177"/>
      <c r="AV68" s="673"/>
      <c r="AW68" s="673"/>
      <c r="AX68" s="674"/>
      <c r="AY68" s="674"/>
      <c r="AZ68" s="629"/>
      <c r="BA68" s="114"/>
    </row>
    <row r="69" spans="1:53" ht="25.5" customHeight="1">
      <c r="A69" s="670"/>
      <c r="B69" s="627"/>
      <c r="C69" s="627" t="s">
        <v>266</v>
      </c>
      <c r="D69" s="627" t="s">
        <v>309</v>
      </c>
      <c r="E69" s="627"/>
      <c r="F69" s="663"/>
      <c r="G69" s="627"/>
      <c r="H69" s="627"/>
      <c r="I69" s="627" t="s">
        <v>464</v>
      </c>
      <c r="J69" s="626">
        <v>0.1</v>
      </c>
      <c r="K69" s="126" t="s">
        <v>537</v>
      </c>
      <c r="L69" s="627"/>
      <c r="M69" s="627" t="s">
        <v>322</v>
      </c>
      <c r="N69" s="179">
        <v>1</v>
      </c>
      <c r="O69" s="179">
        <v>0</v>
      </c>
      <c r="P69" s="179">
        <v>5.2999999999999999E-2</v>
      </c>
      <c r="Q69" s="179"/>
      <c r="R69" s="179"/>
      <c r="S69" s="113">
        <f t="shared" si="6"/>
        <v>5.2999999999999999E-2</v>
      </c>
      <c r="T69" s="139">
        <f t="shared" si="9"/>
        <v>5.2999999999999999E-2</v>
      </c>
      <c r="U69" s="140">
        <v>46042</v>
      </c>
      <c r="V69" s="140">
        <v>46387</v>
      </c>
      <c r="W69" s="141">
        <f t="shared" si="11"/>
        <v>345</v>
      </c>
      <c r="X69" s="728"/>
      <c r="Y69" s="627"/>
      <c r="Z69" s="627"/>
      <c r="AA69" s="627" t="s">
        <v>502</v>
      </c>
      <c r="AB69" s="627"/>
      <c r="AC69" s="141" t="s">
        <v>574</v>
      </c>
      <c r="AD69" s="149" t="s">
        <v>655</v>
      </c>
      <c r="AE69" s="195">
        <v>30000000</v>
      </c>
      <c r="AF69" s="141" t="s">
        <v>575</v>
      </c>
      <c r="AG69" s="141" t="s">
        <v>657</v>
      </c>
      <c r="AH69" s="140" t="s">
        <v>656</v>
      </c>
      <c r="AI69" s="195">
        <v>30000000</v>
      </c>
      <c r="AJ69" s="195">
        <v>30000000</v>
      </c>
      <c r="AK69" s="195">
        <v>30000000</v>
      </c>
      <c r="AL69" s="114"/>
      <c r="AM69" s="114"/>
      <c r="AN69" s="655"/>
      <c r="AO69" s="627"/>
      <c r="AP69" s="185">
        <v>8000000</v>
      </c>
      <c r="AQ69" s="348">
        <f t="shared" si="16"/>
        <v>0.26666666666666666</v>
      </c>
      <c r="AR69" s="359"/>
      <c r="AS69" s="338"/>
      <c r="AT69" s="177"/>
      <c r="AU69" s="177"/>
      <c r="AV69" s="673"/>
      <c r="AW69" s="673"/>
      <c r="AX69" s="674"/>
      <c r="AY69" s="674"/>
      <c r="AZ69" s="629"/>
      <c r="BA69" s="114"/>
    </row>
    <row r="70" spans="1:53" ht="46.9" customHeight="1">
      <c r="A70" s="670"/>
      <c r="B70" s="627"/>
      <c r="C70" s="627"/>
      <c r="D70" s="627"/>
      <c r="E70" s="627"/>
      <c r="F70" s="663"/>
      <c r="G70" s="627"/>
      <c r="H70" s="627"/>
      <c r="I70" s="627"/>
      <c r="J70" s="626"/>
      <c r="K70" s="126" t="s">
        <v>538</v>
      </c>
      <c r="L70" s="627"/>
      <c r="M70" s="627"/>
      <c r="N70" s="179">
        <v>1</v>
      </c>
      <c r="O70" s="179">
        <v>0</v>
      </c>
      <c r="P70" s="179">
        <v>0</v>
      </c>
      <c r="Q70" s="179"/>
      <c r="R70" s="179"/>
      <c r="S70" s="113">
        <f t="shared" si="6"/>
        <v>0</v>
      </c>
      <c r="T70" s="139">
        <f t="shared" si="9"/>
        <v>0</v>
      </c>
      <c r="U70" s="140">
        <v>46042</v>
      </c>
      <c r="V70" s="140">
        <v>46387</v>
      </c>
      <c r="W70" s="141">
        <f t="shared" si="11"/>
        <v>345</v>
      </c>
      <c r="X70" s="728"/>
      <c r="Y70" s="627"/>
      <c r="Z70" s="627"/>
      <c r="AA70" s="627"/>
      <c r="AB70" s="627"/>
      <c r="AC70" s="141" t="s">
        <v>574</v>
      </c>
      <c r="AD70" s="149" t="s">
        <v>655</v>
      </c>
      <c r="AE70" s="195">
        <v>12000000</v>
      </c>
      <c r="AF70" s="141" t="s">
        <v>575</v>
      </c>
      <c r="AG70" s="141" t="s">
        <v>657</v>
      </c>
      <c r="AH70" s="140" t="s">
        <v>656</v>
      </c>
      <c r="AI70" s="195">
        <v>12000000</v>
      </c>
      <c r="AJ70" s="195">
        <v>12000000</v>
      </c>
      <c r="AK70" s="195">
        <v>12000000</v>
      </c>
      <c r="AL70" s="114"/>
      <c r="AM70" s="114"/>
      <c r="AN70" s="655"/>
      <c r="AO70" s="627"/>
      <c r="AP70" s="185">
        <v>0</v>
      </c>
      <c r="AQ70" s="348">
        <f t="shared" si="16"/>
        <v>0</v>
      </c>
      <c r="AR70" s="359"/>
      <c r="AS70" s="338"/>
      <c r="AT70" s="177"/>
      <c r="AU70" s="177"/>
      <c r="AV70" s="673"/>
      <c r="AW70" s="673"/>
      <c r="AX70" s="674"/>
      <c r="AY70" s="674"/>
      <c r="AZ70" s="629"/>
      <c r="BA70" s="114"/>
    </row>
    <row r="71" spans="1:53" ht="51">
      <c r="A71" s="670"/>
      <c r="B71" s="627"/>
      <c r="C71" s="627"/>
      <c r="D71" s="627"/>
      <c r="E71" s="627"/>
      <c r="F71" s="663"/>
      <c r="G71" s="627"/>
      <c r="H71" s="627"/>
      <c r="I71" s="627"/>
      <c r="J71" s="626"/>
      <c r="K71" s="126" t="s">
        <v>539</v>
      </c>
      <c r="L71" s="627"/>
      <c r="M71" s="627"/>
      <c r="N71" s="179">
        <v>15</v>
      </c>
      <c r="O71" s="179">
        <v>1</v>
      </c>
      <c r="P71" s="179">
        <v>0</v>
      </c>
      <c r="Q71" s="179"/>
      <c r="R71" s="179"/>
      <c r="S71" s="113">
        <f t="shared" si="6"/>
        <v>1</v>
      </c>
      <c r="T71" s="139">
        <f t="shared" si="9"/>
        <v>6.6666666666666666E-2</v>
      </c>
      <c r="U71" s="140">
        <v>46042</v>
      </c>
      <c r="V71" s="140">
        <v>46387</v>
      </c>
      <c r="W71" s="141">
        <f t="shared" si="11"/>
        <v>345</v>
      </c>
      <c r="X71" s="728"/>
      <c r="Y71" s="627"/>
      <c r="Z71" s="627"/>
      <c r="AA71" s="627" t="s">
        <v>502</v>
      </c>
      <c r="AB71" s="627"/>
      <c r="AC71" s="141" t="s">
        <v>574</v>
      </c>
      <c r="AD71" s="149" t="s">
        <v>655</v>
      </c>
      <c r="AE71" s="195">
        <v>2000000</v>
      </c>
      <c r="AF71" s="141" t="s">
        <v>575</v>
      </c>
      <c r="AG71" s="141" t="s">
        <v>657</v>
      </c>
      <c r="AH71" s="140" t="s">
        <v>656</v>
      </c>
      <c r="AI71" s="195">
        <v>5000000</v>
      </c>
      <c r="AJ71" s="195">
        <v>5000000</v>
      </c>
      <c r="AK71" s="195">
        <v>5000000</v>
      </c>
      <c r="AL71" s="114"/>
      <c r="AM71" s="114"/>
      <c r="AN71" s="655"/>
      <c r="AO71" s="627"/>
      <c r="AP71" s="185">
        <v>0</v>
      </c>
      <c r="AQ71" s="348">
        <f t="shared" si="16"/>
        <v>0</v>
      </c>
      <c r="AR71" s="359"/>
      <c r="AS71" s="338"/>
      <c r="AT71" s="177"/>
      <c r="AU71" s="177"/>
      <c r="AV71" s="673"/>
      <c r="AW71" s="673"/>
      <c r="AX71" s="674"/>
      <c r="AY71" s="674"/>
      <c r="AZ71" s="629"/>
      <c r="BA71" s="114"/>
    </row>
    <row r="72" spans="1:53" ht="25.5" customHeight="1">
      <c r="A72" s="670"/>
      <c r="B72" s="627"/>
      <c r="C72" s="627"/>
      <c r="D72" s="627"/>
      <c r="E72" s="627"/>
      <c r="F72" s="663"/>
      <c r="G72" s="627"/>
      <c r="H72" s="627"/>
      <c r="I72" s="627"/>
      <c r="J72" s="626"/>
      <c r="K72" s="126" t="s">
        <v>540</v>
      </c>
      <c r="L72" s="627"/>
      <c r="M72" s="627"/>
      <c r="N72" s="179">
        <v>9</v>
      </c>
      <c r="O72" s="179">
        <v>1</v>
      </c>
      <c r="P72" s="179">
        <v>0</v>
      </c>
      <c r="Q72" s="179"/>
      <c r="R72" s="179"/>
      <c r="S72" s="113">
        <f t="shared" si="6"/>
        <v>1</v>
      </c>
      <c r="T72" s="139">
        <f t="shared" si="9"/>
        <v>0.1111111111111111</v>
      </c>
      <c r="U72" s="140">
        <v>46042</v>
      </c>
      <c r="V72" s="140">
        <v>46387</v>
      </c>
      <c r="W72" s="141">
        <f t="shared" si="11"/>
        <v>345</v>
      </c>
      <c r="X72" s="728"/>
      <c r="Y72" s="627"/>
      <c r="Z72" s="627"/>
      <c r="AA72" s="627"/>
      <c r="AB72" s="627"/>
      <c r="AC72" s="141" t="s">
        <v>574</v>
      </c>
      <c r="AD72" s="141"/>
      <c r="AE72" s="141"/>
      <c r="AF72" s="196"/>
      <c r="AG72" s="141"/>
      <c r="AH72" s="194"/>
      <c r="AI72" s="195">
        <v>3000000</v>
      </c>
      <c r="AJ72" s="195">
        <v>3000000</v>
      </c>
      <c r="AK72" s="195">
        <v>3000000</v>
      </c>
      <c r="AL72" s="114"/>
      <c r="AM72" s="114"/>
      <c r="AN72" s="656"/>
      <c r="AO72" s="627"/>
      <c r="AP72" s="185">
        <v>0</v>
      </c>
      <c r="AQ72" s="348">
        <f t="shared" si="16"/>
        <v>0</v>
      </c>
      <c r="AR72" s="359"/>
      <c r="AS72" s="338"/>
      <c r="AT72" s="177"/>
      <c r="AU72" s="177"/>
      <c r="AV72" s="673"/>
      <c r="AW72" s="673"/>
      <c r="AX72" s="674"/>
      <c r="AY72" s="674"/>
      <c r="AZ72" s="629"/>
      <c r="BA72" s="114"/>
    </row>
    <row r="73" spans="1:53" ht="25.5">
      <c r="A73" s="670"/>
      <c r="B73" s="627"/>
      <c r="C73" s="627" t="s">
        <v>266</v>
      </c>
      <c r="D73" s="627" t="s">
        <v>308</v>
      </c>
      <c r="E73" s="627"/>
      <c r="F73" s="663"/>
      <c r="G73" s="627"/>
      <c r="H73" s="627" t="s">
        <v>541</v>
      </c>
      <c r="I73" s="627" t="s">
        <v>542</v>
      </c>
      <c r="J73" s="626">
        <v>0.1</v>
      </c>
      <c r="K73" s="126" t="s">
        <v>543</v>
      </c>
      <c r="L73" s="627"/>
      <c r="M73" s="672" t="s">
        <v>329</v>
      </c>
      <c r="N73" s="179">
        <v>1</v>
      </c>
      <c r="O73" s="179">
        <v>0.02</v>
      </c>
      <c r="P73" s="179">
        <v>0</v>
      </c>
      <c r="Q73" s="179"/>
      <c r="R73" s="179"/>
      <c r="S73" s="113">
        <f t="shared" si="6"/>
        <v>0.02</v>
      </c>
      <c r="T73" s="139">
        <f t="shared" si="9"/>
        <v>0.02</v>
      </c>
      <c r="U73" s="140">
        <v>46042</v>
      </c>
      <c r="V73" s="140">
        <v>46387</v>
      </c>
      <c r="W73" s="141">
        <f t="shared" si="11"/>
        <v>345</v>
      </c>
      <c r="X73" s="728"/>
      <c r="Y73" s="627"/>
      <c r="Z73" s="627"/>
      <c r="AA73" s="627"/>
      <c r="AB73" s="627" t="s">
        <v>498</v>
      </c>
      <c r="AC73" s="141" t="s">
        <v>574</v>
      </c>
      <c r="AD73" s="141"/>
      <c r="AE73" s="141"/>
      <c r="AF73" s="196"/>
      <c r="AG73" s="141"/>
      <c r="AH73" s="194"/>
      <c r="AI73" s="195">
        <v>0</v>
      </c>
      <c r="AJ73" s="195">
        <v>0</v>
      </c>
      <c r="AK73" s="195">
        <v>0</v>
      </c>
      <c r="AL73" s="114"/>
      <c r="AM73" s="114"/>
      <c r="AN73" s="114"/>
      <c r="AO73" s="627"/>
      <c r="AP73" s="185">
        <v>0</v>
      </c>
      <c r="AQ73" s="348">
        <v>0</v>
      </c>
      <c r="AR73" s="359"/>
      <c r="AS73" s="338"/>
      <c r="AT73" s="177"/>
      <c r="AU73" s="177"/>
      <c r="AV73" s="673"/>
      <c r="AW73" s="673"/>
      <c r="AX73" s="674"/>
      <c r="AY73" s="674"/>
      <c r="AZ73" s="629"/>
      <c r="BA73" s="114"/>
    </row>
    <row r="74" spans="1:53" ht="25.5">
      <c r="A74" s="670"/>
      <c r="B74" s="627"/>
      <c r="C74" s="627"/>
      <c r="D74" s="627"/>
      <c r="E74" s="627"/>
      <c r="F74" s="663"/>
      <c r="G74" s="627"/>
      <c r="H74" s="627"/>
      <c r="I74" s="627"/>
      <c r="J74" s="626"/>
      <c r="K74" s="126" t="s">
        <v>544</v>
      </c>
      <c r="L74" s="627"/>
      <c r="M74" s="672"/>
      <c r="N74" s="141">
        <v>1</v>
      </c>
      <c r="O74" s="141">
        <v>0</v>
      </c>
      <c r="P74" s="179">
        <v>0</v>
      </c>
      <c r="Q74" s="179"/>
      <c r="R74" s="179"/>
      <c r="S74" s="113">
        <f t="shared" si="6"/>
        <v>0</v>
      </c>
      <c r="T74" s="139">
        <f t="shared" si="9"/>
        <v>0</v>
      </c>
      <c r="U74" s="140">
        <v>46042</v>
      </c>
      <c r="V74" s="140">
        <v>46387</v>
      </c>
      <c r="W74" s="141">
        <f t="shared" si="11"/>
        <v>345</v>
      </c>
      <c r="X74" s="728"/>
      <c r="Y74" s="627"/>
      <c r="Z74" s="627"/>
      <c r="AA74" s="627"/>
      <c r="AB74" s="627"/>
      <c r="AC74" s="141" t="s">
        <v>574</v>
      </c>
      <c r="AD74" s="141"/>
      <c r="AE74" s="141"/>
      <c r="AF74" s="196"/>
      <c r="AG74" s="141"/>
      <c r="AH74" s="194"/>
      <c r="AI74" s="195">
        <v>0</v>
      </c>
      <c r="AJ74" s="195">
        <v>0</v>
      </c>
      <c r="AK74" s="195">
        <v>0</v>
      </c>
      <c r="AL74" s="114"/>
      <c r="AM74" s="114"/>
      <c r="AN74" s="114"/>
      <c r="AO74" s="627"/>
      <c r="AP74" s="185">
        <v>0</v>
      </c>
      <c r="AQ74" s="348">
        <v>0</v>
      </c>
      <c r="AR74" s="359"/>
      <c r="AS74" s="338"/>
      <c r="AT74" s="177"/>
      <c r="AU74" s="177"/>
      <c r="AV74" s="673"/>
      <c r="AW74" s="673"/>
      <c r="AX74" s="674"/>
      <c r="AY74" s="674"/>
      <c r="AZ74" s="629"/>
      <c r="BA74" s="114"/>
    </row>
    <row r="75" spans="1:53">
      <c r="A75" s="670"/>
      <c r="B75" s="627"/>
      <c r="C75" s="627"/>
      <c r="D75" s="627"/>
      <c r="E75" s="627"/>
      <c r="F75" s="663"/>
      <c r="G75" s="627"/>
      <c r="H75" s="627"/>
      <c r="I75" s="627"/>
      <c r="J75" s="626"/>
      <c r="K75" s="126" t="s">
        <v>545</v>
      </c>
      <c r="L75" s="627"/>
      <c r="M75" s="672"/>
      <c r="N75" s="141">
        <v>10</v>
      </c>
      <c r="O75" s="141">
        <v>0</v>
      </c>
      <c r="P75" s="179">
        <v>0</v>
      </c>
      <c r="Q75" s="179"/>
      <c r="R75" s="179"/>
      <c r="S75" s="113">
        <f t="shared" si="6"/>
        <v>0</v>
      </c>
      <c r="T75" s="139">
        <f t="shared" si="9"/>
        <v>0</v>
      </c>
      <c r="U75" s="140">
        <v>46042</v>
      </c>
      <c r="V75" s="140">
        <v>46387</v>
      </c>
      <c r="W75" s="141">
        <f t="shared" si="11"/>
        <v>345</v>
      </c>
      <c r="X75" s="728"/>
      <c r="Y75" s="627"/>
      <c r="Z75" s="627"/>
      <c r="AA75" s="627"/>
      <c r="AB75" s="627" t="s">
        <v>499</v>
      </c>
      <c r="AC75" s="141" t="s">
        <v>574</v>
      </c>
      <c r="AD75" s="141"/>
      <c r="AE75" s="141"/>
      <c r="AF75" s="196"/>
      <c r="AG75" s="141"/>
      <c r="AH75" s="194"/>
      <c r="AI75" s="195">
        <v>0</v>
      </c>
      <c r="AJ75" s="195">
        <v>0</v>
      </c>
      <c r="AK75" s="195">
        <v>0</v>
      </c>
      <c r="AL75" s="114"/>
      <c r="AM75" s="114"/>
      <c r="AN75" s="114"/>
      <c r="AO75" s="627"/>
      <c r="AP75" s="185">
        <v>0</v>
      </c>
      <c r="AQ75" s="348">
        <v>0</v>
      </c>
      <c r="AR75" s="359"/>
      <c r="AS75" s="338"/>
      <c r="AT75" s="177"/>
      <c r="AU75" s="177"/>
      <c r="AV75" s="673"/>
      <c r="AW75" s="673"/>
      <c r="AX75" s="674"/>
      <c r="AY75" s="674"/>
      <c r="AZ75" s="629"/>
      <c r="BA75" s="114"/>
    </row>
    <row r="76" spans="1:53" ht="25.5">
      <c r="A76" s="671"/>
      <c r="B76" s="627"/>
      <c r="C76" s="627"/>
      <c r="D76" s="627"/>
      <c r="E76" s="627"/>
      <c r="F76" s="663"/>
      <c r="G76" s="627"/>
      <c r="H76" s="627"/>
      <c r="I76" s="627"/>
      <c r="J76" s="626"/>
      <c r="K76" s="126" t="s">
        <v>546</v>
      </c>
      <c r="L76" s="627"/>
      <c r="M76" s="672"/>
      <c r="N76" s="141">
        <v>18</v>
      </c>
      <c r="O76" s="141">
        <v>0</v>
      </c>
      <c r="P76" s="179">
        <v>0</v>
      </c>
      <c r="Q76" s="179"/>
      <c r="R76" s="179"/>
      <c r="S76" s="113">
        <f t="shared" si="6"/>
        <v>0</v>
      </c>
      <c r="T76" s="139">
        <f t="shared" si="9"/>
        <v>0</v>
      </c>
      <c r="U76" s="140">
        <v>46042</v>
      </c>
      <c r="V76" s="140">
        <v>46387</v>
      </c>
      <c r="W76" s="141">
        <f t="shared" si="11"/>
        <v>345</v>
      </c>
      <c r="X76" s="728"/>
      <c r="Y76" s="627"/>
      <c r="Z76" s="627"/>
      <c r="AA76" s="627"/>
      <c r="AB76" s="627"/>
      <c r="AC76" s="141" t="s">
        <v>574</v>
      </c>
      <c r="AD76" s="141"/>
      <c r="AE76" s="141"/>
      <c r="AF76" s="196"/>
      <c r="AG76" s="141"/>
      <c r="AH76" s="194"/>
      <c r="AI76" s="195">
        <v>0</v>
      </c>
      <c r="AJ76" s="195">
        <v>0</v>
      </c>
      <c r="AK76" s="195">
        <v>0</v>
      </c>
      <c r="AL76" s="114"/>
      <c r="AM76" s="114"/>
      <c r="AN76" s="114"/>
      <c r="AO76" s="627"/>
      <c r="AP76" s="185">
        <v>0</v>
      </c>
      <c r="AQ76" s="348">
        <v>0</v>
      </c>
      <c r="AR76" s="359"/>
      <c r="AS76" s="338"/>
      <c r="AT76" s="177"/>
      <c r="AU76" s="177"/>
      <c r="AV76" s="673"/>
      <c r="AW76" s="673"/>
      <c r="AX76" s="674"/>
      <c r="AY76" s="674"/>
      <c r="AZ76" s="630"/>
      <c r="BA76" s="114"/>
    </row>
    <row r="77" spans="1:53" s="298" customFormat="1" ht="66" customHeight="1">
      <c r="A77" s="305"/>
      <c r="B77" s="290"/>
      <c r="C77" s="290"/>
      <c r="D77" s="290"/>
      <c r="E77" s="617" t="s">
        <v>716</v>
      </c>
      <c r="F77" s="618"/>
      <c r="G77" s="618"/>
      <c r="H77" s="618"/>
      <c r="I77" s="618"/>
      <c r="J77" s="618"/>
      <c r="K77" s="618"/>
      <c r="L77" s="618"/>
      <c r="M77" s="618"/>
      <c r="N77" s="618"/>
      <c r="O77" s="618"/>
      <c r="P77" s="618"/>
      <c r="Q77" s="618"/>
      <c r="R77" s="618"/>
      <c r="S77" s="619"/>
      <c r="T77" s="311">
        <f>AVERAGE(T67:T76)</f>
        <v>0.1167777777777778</v>
      </c>
      <c r="U77" s="299"/>
      <c r="V77" s="299"/>
      <c r="W77" s="292"/>
      <c r="X77" s="728"/>
      <c r="Y77" s="627"/>
      <c r="Z77" s="627"/>
      <c r="AA77" s="627"/>
      <c r="AB77" s="290"/>
      <c r="AC77" s="292"/>
      <c r="AD77" s="292"/>
      <c r="AE77" s="292"/>
      <c r="AF77" s="317"/>
      <c r="AG77" s="292"/>
      <c r="AH77" s="318"/>
      <c r="AI77" s="319">
        <f>SUM(AI67:AI76)</f>
        <v>150000000</v>
      </c>
      <c r="AJ77" s="319">
        <f>SUM(AJ67:AJ76)</f>
        <v>150000000</v>
      </c>
      <c r="AK77" s="295"/>
      <c r="AL77" s="295"/>
      <c r="AM77" s="295"/>
      <c r="AN77" s="295"/>
      <c r="AO77" s="290"/>
      <c r="AP77" s="309">
        <f>SUM(AP67:AP76)</f>
        <v>108000000</v>
      </c>
      <c r="AQ77" s="315">
        <f>AP77/AJ77</f>
        <v>0.72</v>
      </c>
      <c r="AR77" s="376">
        <v>0</v>
      </c>
      <c r="AS77" s="315">
        <f>SUM(AS67:AS76)</f>
        <v>0.55384615384615388</v>
      </c>
      <c r="AT77" s="315">
        <v>0</v>
      </c>
      <c r="AU77" s="309"/>
      <c r="AV77" s="295"/>
      <c r="AW77" s="295"/>
      <c r="AX77" s="295"/>
      <c r="AY77" s="295"/>
      <c r="AZ77" s="377"/>
      <c r="BA77" s="295"/>
    </row>
    <row r="78" spans="1:53" ht="49.5" customHeight="1">
      <c r="A78" s="669" t="s">
        <v>243</v>
      </c>
      <c r="B78" s="627" t="s">
        <v>245</v>
      </c>
      <c r="C78" s="666" t="s">
        <v>272</v>
      </c>
      <c r="D78" s="627" t="s">
        <v>310</v>
      </c>
      <c r="E78" s="627" t="s">
        <v>547</v>
      </c>
      <c r="F78" s="663">
        <v>2024130010114</v>
      </c>
      <c r="G78" s="627" t="s">
        <v>548</v>
      </c>
      <c r="H78" s="627" t="s">
        <v>549</v>
      </c>
      <c r="I78" s="627" t="s">
        <v>550</v>
      </c>
      <c r="J78" s="626">
        <v>0.35</v>
      </c>
      <c r="K78" s="152" t="s">
        <v>551</v>
      </c>
      <c r="L78" s="627" t="s">
        <v>668</v>
      </c>
      <c r="M78" s="627" t="s">
        <v>323</v>
      </c>
      <c r="N78" s="179">
        <v>4</v>
      </c>
      <c r="O78" s="179">
        <v>2</v>
      </c>
      <c r="P78" s="179">
        <v>14</v>
      </c>
      <c r="Q78" s="179"/>
      <c r="R78" s="179"/>
      <c r="S78" s="113">
        <f t="shared" si="6"/>
        <v>16</v>
      </c>
      <c r="T78" s="139">
        <f t="shared" si="9"/>
        <v>4</v>
      </c>
      <c r="U78" s="140">
        <v>46042</v>
      </c>
      <c r="V78" s="140">
        <v>46387</v>
      </c>
      <c r="W78" s="141">
        <f t="shared" si="11"/>
        <v>345</v>
      </c>
      <c r="X78" s="728"/>
      <c r="Y78" s="627"/>
      <c r="Z78" s="627"/>
      <c r="AA78" s="627"/>
      <c r="AB78" s="627" t="s">
        <v>501</v>
      </c>
      <c r="AC78" s="141" t="s">
        <v>574</v>
      </c>
      <c r="AD78" s="180" t="s">
        <v>655</v>
      </c>
      <c r="AE78" s="352">
        <v>210682927.74000001</v>
      </c>
      <c r="AF78" s="182" t="s">
        <v>575</v>
      </c>
      <c r="AG78" s="346" t="s">
        <v>587</v>
      </c>
      <c r="AH78" s="184" t="s">
        <v>656</v>
      </c>
      <c r="AI78" s="349">
        <v>264717724</v>
      </c>
      <c r="AJ78" s="197">
        <v>264717724</v>
      </c>
      <c r="AK78" s="201">
        <f>+AI78+AJ78</f>
        <v>529435448</v>
      </c>
      <c r="AL78" s="198"/>
      <c r="AM78" s="114"/>
      <c r="AN78" s="199" t="s">
        <v>690</v>
      </c>
      <c r="AO78" s="627" t="s">
        <v>547</v>
      </c>
      <c r="AP78" s="354">
        <v>264717724</v>
      </c>
      <c r="AQ78" s="353">
        <f>AP78/AJ78</f>
        <v>1</v>
      </c>
      <c r="AR78" s="373"/>
      <c r="AS78" s="353"/>
      <c r="AT78" s="198"/>
      <c r="AU78" s="198"/>
      <c r="AV78" s="198"/>
      <c r="AW78" s="198"/>
      <c r="AX78" s="198"/>
      <c r="AY78" s="198"/>
      <c r="AZ78" s="628" t="s">
        <v>691</v>
      </c>
      <c r="BA78" s="114"/>
    </row>
    <row r="79" spans="1:53" ht="42.75">
      <c r="A79" s="670"/>
      <c r="B79" s="627"/>
      <c r="C79" s="666"/>
      <c r="D79" s="627"/>
      <c r="E79" s="627"/>
      <c r="F79" s="663"/>
      <c r="G79" s="627"/>
      <c r="H79" s="627"/>
      <c r="I79" s="627"/>
      <c r="J79" s="626"/>
      <c r="K79" s="152" t="s">
        <v>552</v>
      </c>
      <c r="L79" s="627"/>
      <c r="M79" s="627"/>
      <c r="N79" s="179">
        <v>4</v>
      </c>
      <c r="O79" s="179">
        <v>2</v>
      </c>
      <c r="P79" s="179">
        <v>14</v>
      </c>
      <c r="Q79" s="179"/>
      <c r="R79" s="179"/>
      <c r="S79" s="113">
        <f t="shared" si="6"/>
        <v>16</v>
      </c>
      <c r="T79" s="139">
        <f t="shared" si="9"/>
        <v>4</v>
      </c>
      <c r="U79" s="140">
        <v>46042</v>
      </c>
      <c r="V79" s="140">
        <v>46387</v>
      </c>
      <c r="W79" s="141">
        <f t="shared" si="11"/>
        <v>345</v>
      </c>
      <c r="X79" s="728"/>
      <c r="Y79" s="627"/>
      <c r="Z79" s="627"/>
      <c r="AA79" s="627"/>
      <c r="AB79" s="627"/>
      <c r="AC79" s="141" t="s">
        <v>574</v>
      </c>
      <c r="AD79" s="180" t="s">
        <v>733</v>
      </c>
      <c r="AE79" s="350">
        <v>1876140108</v>
      </c>
      <c r="AF79" s="346" t="s">
        <v>586</v>
      </c>
      <c r="AG79" s="346" t="s">
        <v>586</v>
      </c>
      <c r="AH79" s="140" t="s">
        <v>728</v>
      </c>
      <c r="AI79" s="350">
        <v>1876140108</v>
      </c>
      <c r="AJ79" s="201">
        <v>1876140108</v>
      </c>
      <c r="AK79" s="201">
        <f t="shared" ref="AK79:AK90" si="17">+AI79+AJ79</f>
        <v>3752280216</v>
      </c>
      <c r="AL79" s="198"/>
      <c r="AM79" s="114"/>
      <c r="AN79" s="199"/>
      <c r="AO79" s="627"/>
      <c r="AP79" s="355">
        <v>1876140108</v>
      </c>
      <c r="AQ79" s="353">
        <f t="shared" ref="AQ79:AQ90" si="18">AP79/AJ79</f>
        <v>1</v>
      </c>
      <c r="AR79" s="373">
        <v>1112087609.6099999</v>
      </c>
      <c r="AS79" s="353">
        <f>AR79/AJ79</f>
        <v>0.59275296384741005</v>
      </c>
      <c r="AT79" s="198">
        <v>1856163744</v>
      </c>
      <c r="AU79" s="198">
        <v>1856163744</v>
      </c>
      <c r="AV79" s="198"/>
      <c r="AW79" s="198"/>
      <c r="AX79" s="198"/>
      <c r="AY79" s="198"/>
      <c r="AZ79" s="629"/>
      <c r="BA79" s="114"/>
    </row>
    <row r="80" spans="1:53" ht="67.5" customHeight="1">
      <c r="A80" s="670"/>
      <c r="B80" s="627"/>
      <c r="C80" s="666"/>
      <c r="D80" s="627" t="s">
        <v>313</v>
      </c>
      <c r="E80" s="627"/>
      <c r="F80" s="663"/>
      <c r="G80" s="627"/>
      <c r="H80" s="627"/>
      <c r="I80" s="627"/>
      <c r="J80" s="626">
        <v>0.15</v>
      </c>
      <c r="K80" s="152" t="s">
        <v>553</v>
      </c>
      <c r="L80" s="627"/>
      <c r="M80" s="627" t="s">
        <v>323</v>
      </c>
      <c r="N80" s="179">
        <v>1</v>
      </c>
      <c r="O80" s="179">
        <v>0.2</v>
      </c>
      <c r="P80" s="179">
        <v>0.505</v>
      </c>
      <c r="Q80" s="179"/>
      <c r="R80" s="179"/>
      <c r="S80" s="113">
        <f t="shared" si="6"/>
        <v>0.70500000000000007</v>
      </c>
      <c r="T80" s="139">
        <f t="shared" si="9"/>
        <v>0.70500000000000007</v>
      </c>
      <c r="U80" s="140">
        <v>46042</v>
      </c>
      <c r="V80" s="140">
        <v>46387</v>
      </c>
      <c r="W80" s="141">
        <f t="shared" si="11"/>
        <v>345</v>
      </c>
      <c r="X80" s="728"/>
      <c r="Y80" s="627"/>
      <c r="Z80" s="627"/>
      <c r="AA80" s="627" t="s">
        <v>502</v>
      </c>
      <c r="AB80" s="627" t="s">
        <v>503</v>
      </c>
      <c r="AC80" s="141" t="s">
        <v>574</v>
      </c>
      <c r="AD80" s="180" t="s">
        <v>733</v>
      </c>
      <c r="AE80" s="349">
        <v>100000000</v>
      </c>
      <c r="AF80" s="346" t="s">
        <v>586</v>
      </c>
      <c r="AG80" s="346" t="s">
        <v>586</v>
      </c>
      <c r="AH80" s="140" t="s">
        <v>728</v>
      </c>
      <c r="AI80" s="349">
        <v>100000000</v>
      </c>
      <c r="AJ80" s="197">
        <v>100000000</v>
      </c>
      <c r="AK80" s="201">
        <f t="shared" si="17"/>
        <v>200000000</v>
      </c>
      <c r="AL80" s="198"/>
      <c r="AM80" s="114"/>
      <c r="AN80" s="199"/>
      <c r="AO80" s="627"/>
      <c r="AP80" s="354">
        <v>100000000</v>
      </c>
      <c r="AQ80" s="353">
        <f t="shared" si="18"/>
        <v>1</v>
      </c>
      <c r="AR80" s="373"/>
      <c r="AS80" s="353"/>
      <c r="AT80" s="198"/>
      <c r="AU80" s="198"/>
      <c r="AV80" s="198"/>
      <c r="AW80" s="198"/>
      <c r="AX80" s="198"/>
      <c r="AY80" s="198"/>
      <c r="AZ80" s="629"/>
      <c r="BA80" s="114"/>
    </row>
    <row r="81" spans="1:53" ht="64.900000000000006" customHeight="1">
      <c r="A81" s="670"/>
      <c r="B81" s="627"/>
      <c r="C81" s="666"/>
      <c r="D81" s="627"/>
      <c r="E81" s="627"/>
      <c r="F81" s="663"/>
      <c r="G81" s="627"/>
      <c r="H81" s="627"/>
      <c r="I81" s="627"/>
      <c r="J81" s="626"/>
      <c r="K81" s="152" t="s">
        <v>554</v>
      </c>
      <c r="L81" s="627"/>
      <c r="M81" s="627"/>
      <c r="N81" s="179">
        <v>1</v>
      </c>
      <c r="O81" s="179">
        <v>0.1</v>
      </c>
      <c r="P81" s="179">
        <v>0.505</v>
      </c>
      <c r="Q81" s="179"/>
      <c r="R81" s="179"/>
      <c r="S81" s="113">
        <f t="shared" ref="S81:S102" si="19">SUM(O81:R81)</f>
        <v>0.60499999999999998</v>
      </c>
      <c r="T81" s="139">
        <f t="shared" si="9"/>
        <v>0.60499999999999998</v>
      </c>
      <c r="U81" s="140">
        <v>46042</v>
      </c>
      <c r="V81" s="140">
        <v>46387</v>
      </c>
      <c r="W81" s="141">
        <f t="shared" si="11"/>
        <v>345</v>
      </c>
      <c r="X81" s="728"/>
      <c r="Y81" s="627"/>
      <c r="Z81" s="627"/>
      <c r="AA81" s="627"/>
      <c r="AB81" s="627"/>
      <c r="AC81" s="141" t="s">
        <v>574</v>
      </c>
      <c r="AD81" s="180" t="s">
        <v>733</v>
      </c>
      <c r="AE81" s="349">
        <v>70000000</v>
      </c>
      <c r="AF81" s="346" t="s">
        <v>586</v>
      </c>
      <c r="AG81" s="346" t="s">
        <v>586</v>
      </c>
      <c r="AH81" s="140" t="s">
        <v>728</v>
      </c>
      <c r="AI81" s="349">
        <v>70000000</v>
      </c>
      <c r="AJ81" s="197">
        <v>70000000</v>
      </c>
      <c r="AK81" s="201">
        <f t="shared" si="17"/>
        <v>140000000</v>
      </c>
      <c r="AL81" s="198"/>
      <c r="AM81" s="114"/>
      <c r="AN81" s="199"/>
      <c r="AO81" s="627"/>
      <c r="AP81" s="354">
        <v>70000000</v>
      </c>
      <c r="AQ81" s="353">
        <f t="shared" si="18"/>
        <v>1</v>
      </c>
      <c r="AR81" s="373"/>
      <c r="AS81" s="353"/>
      <c r="AT81" s="198"/>
      <c r="AU81" s="198"/>
      <c r="AV81" s="198"/>
      <c r="AW81" s="198"/>
      <c r="AX81" s="198"/>
      <c r="AY81" s="198"/>
      <c r="AZ81" s="629"/>
      <c r="BA81" s="114"/>
    </row>
    <row r="82" spans="1:53" ht="40.15" customHeight="1">
      <c r="A82" s="670"/>
      <c r="B82" s="627"/>
      <c r="C82" s="666"/>
      <c r="D82" s="627" t="s">
        <v>311</v>
      </c>
      <c r="E82" s="627"/>
      <c r="F82" s="663"/>
      <c r="G82" s="627"/>
      <c r="H82" s="627"/>
      <c r="I82" s="627" t="s">
        <v>555</v>
      </c>
      <c r="J82" s="626">
        <v>0.3</v>
      </c>
      <c r="K82" s="152" t="s">
        <v>556</v>
      </c>
      <c r="L82" s="627"/>
      <c r="M82" s="627" t="s">
        <v>324</v>
      </c>
      <c r="N82" s="179">
        <v>1</v>
      </c>
      <c r="O82" s="179">
        <v>0</v>
      </c>
      <c r="P82" s="179">
        <v>0</v>
      </c>
      <c r="Q82" s="179"/>
      <c r="R82" s="179"/>
      <c r="S82" s="113">
        <f t="shared" si="19"/>
        <v>0</v>
      </c>
      <c r="T82" s="139">
        <f t="shared" si="9"/>
        <v>0</v>
      </c>
      <c r="U82" s="140">
        <v>46042</v>
      </c>
      <c r="V82" s="140">
        <v>46387</v>
      </c>
      <c r="W82" s="141">
        <f t="shared" si="11"/>
        <v>345</v>
      </c>
      <c r="X82" s="728"/>
      <c r="Y82" s="627"/>
      <c r="Z82" s="627"/>
      <c r="AA82" s="627" t="s">
        <v>502</v>
      </c>
      <c r="AB82" s="627"/>
      <c r="AC82" s="141" t="s">
        <v>574</v>
      </c>
      <c r="AD82" s="202"/>
      <c r="AE82" s="349"/>
      <c r="AF82" s="141"/>
      <c r="AG82" s="346" t="s">
        <v>586</v>
      </c>
      <c r="AH82" s="140"/>
      <c r="AI82" s="349">
        <v>0</v>
      </c>
      <c r="AJ82" s="197">
        <v>0</v>
      </c>
      <c r="AK82" s="201">
        <f t="shared" si="17"/>
        <v>0</v>
      </c>
      <c r="AL82" s="198"/>
      <c r="AM82" s="114"/>
      <c r="AN82" s="199"/>
      <c r="AO82" s="627"/>
      <c r="AP82" s="356">
        <v>0</v>
      </c>
      <c r="AQ82" s="353">
        <v>0</v>
      </c>
      <c r="AR82" s="373"/>
      <c r="AS82" s="353"/>
      <c r="AT82" s="198"/>
      <c r="AU82" s="198"/>
      <c r="AV82" s="198"/>
      <c r="AW82" s="198"/>
      <c r="AX82" s="198"/>
      <c r="AY82" s="198"/>
      <c r="AZ82" s="629"/>
      <c r="BA82" s="114"/>
    </row>
    <row r="83" spans="1:53" ht="49.9" customHeight="1">
      <c r="A83" s="670"/>
      <c r="B83" s="627"/>
      <c r="C83" s="666"/>
      <c r="D83" s="627"/>
      <c r="E83" s="627"/>
      <c r="F83" s="663"/>
      <c r="G83" s="627"/>
      <c r="H83" s="627"/>
      <c r="I83" s="627"/>
      <c r="J83" s="626"/>
      <c r="K83" s="152" t="s">
        <v>557</v>
      </c>
      <c r="L83" s="627"/>
      <c r="M83" s="627"/>
      <c r="N83" s="179">
        <v>1</v>
      </c>
      <c r="O83" s="179">
        <v>0</v>
      </c>
      <c r="P83" s="179">
        <v>0</v>
      </c>
      <c r="Q83" s="179"/>
      <c r="R83" s="179"/>
      <c r="S83" s="113">
        <f t="shared" si="19"/>
        <v>0</v>
      </c>
      <c r="T83" s="139">
        <f t="shared" si="9"/>
        <v>0</v>
      </c>
      <c r="U83" s="140">
        <v>46042</v>
      </c>
      <c r="V83" s="140">
        <v>46387</v>
      </c>
      <c r="W83" s="141">
        <f t="shared" si="11"/>
        <v>345</v>
      </c>
      <c r="X83" s="728"/>
      <c r="Y83" s="627"/>
      <c r="Z83" s="627"/>
      <c r="AA83" s="627"/>
      <c r="AB83" s="627"/>
      <c r="AC83" s="141" t="s">
        <v>574</v>
      </c>
      <c r="AD83" s="202"/>
      <c r="AE83" s="349"/>
      <c r="AF83" s="141"/>
      <c r="AG83" s="346" t="s">
        <v>586</v>
      </c>
      <c r="AH83" s="140"/>
      <c r="AI83" s="349">
        <v>0</v>
      </c>
      <c r="AJ83" s="197">
        <v>0</v>
      </c>
      <c r="AK83" s="201">
        <f t="shared" si="17"/>
        <v>0</v>
      </c>
      <c r="AL83" s="198"/>
      <c r="AM83" s="114"/>
      <c r="AN83" s="199"/>
      <c r="AO83" s="627"/>
      <c r="AP83" s="356">
        <v>0</v>
      </c>
      <c r="AQ83" s="353">
        <v>0</v>
      </c>
      <c r="AR83" s="373"/>
      <c r="AS83" s="353"/>
      <c r="AT83" s="198"/>
      <c r="AU83" s="198"/>
      <c r="AV83" s="198"/>
      <c r="AW83" s="198"/>
      <c r="AX83" s="198"/>
      <c r="AY83" s="198"/>
      <c r="AZ83" s="629"/>
      <c r="BA83" s="114"/>
    </row>
    <row r="84" spans="1:53" ht="34.15" customHeight="1">
      <c r="A84" s="670"/>
      <c r="B84" s="627"/>
      <c r="C84" s="666"/>
      <c r="D84" s="627" t="s">
        <v>312</v>
      </c>
      <c r="E84" s="627"/>
      <c r="F84" s="663"/>
      <c r="G84" s="627"/>
      <c r="H84" s="627"/>
      <c r="I84" s="627" t="s">
        <v>558</v>
      </c>
      <c r="J84" s="626">
        <v>0.1</v>
      </c>
      <c r="K84" s="152" t="s">
        <v>559</v>
      </c>
      <c r="L84" s="627"/>
      <c r="M84" s="627" t="s">
        <v>327</v>
      </c>
      <c r="N84" s="179">
        <v>1</v>
      </c>
      <c r="O84" s="179">
        <v>0.02</v>
      </c>
      <c r="P84" s="179">
        <v>0.02</v>
      </c>
      <c r="Q84" s="179"/>
      <c r="R84" s="179"/>
      <c r="S84" s="113">
        <f t="shared" si="19"/>
        <v>0.04</v>
      </c>
      <c r="T84" s="139">
        <f t="shared" si="9"/>
        <v>0.04</v>
      </c>
      <c r="U84" s="140">
        <v>46042</v>
      </c>
      <c r="V84" s="140">
        <v>46387</v>
      </c>
      <c r="W84" s="141">
        <f t="shared" si="11"/>
        <v>345</v>
      </c>
      <c r="X84" s="728"/>
      <c r="Y84" s="627"/>
      <c r="Z84" s="627"/>
      <c r="AA84" s="627" t="s">
        <v>502</v>
      </c>
      <c r="AB84" s="627"/>
      <c r="AC84" s="141" t="s">
        <v>574</v>
      </c>
      <c r="AD84" s="202"/>
      <c r="AE84" s="349">
        <v>500000000</v>
      </c>
      <c r="AF84" s="182" t="s">
        <v>575</v>
      </c>
      <c r="AG84" s="141"/>
      <c r="AH84" s="184" t="s">
        <v>656</v>
      </c>
      <c r="AI84" s="349">
        <v>500000000</v>
      </c>
      <c r="AJ84" s="197">
        <v>500000000</v>
      </c>
      <c r="AK84" s="201">
        <f t="shared" si="17"/>
        <v>1000000000</v>
      </c>
      <c r="AL84" s="647"/>
      <c r="AM84" s="657"/>
      <c r="AN84" s="668"/>
      <c r="AO84" s="627"/>
      <c r="AP84" s="357">
        <v>252877594.13</v>
      </c>
      <c r="AQ84" s="353">
        <f t="shared" si="18"/>
        <v>0.50575518825999999</v>
      </c>
      <c r="AR84" s="177"/>
      <c r="AS84" s="338"/>
      <c r="AT84" s="647"/>
      <c r="AU84" s="647"/>
      <c r="AV84" s="647"/>
      <c r="AW84" s="647"/>
      <c r="AX84" s="647"/>
      <c r="AY84" s="647"/>
      <c r="AZ84" s="629"/>
      <c r="BA84" s="114"/>
    </row>
    <row r="85" spans="1:53" ht="42" customHeight="1">
      <c r="A85" s="670"/>
      <c r="B85" s="627"/>
      <c r="C85" s="666"/>
      <c r="D85" s="627"/>
      <c r="E85" s="627"/>
      <c r="F85" s="663"/>
      <c r="G85" s="627"/>
      <c r="H85" s="149" t="s">
        <v>560</v>
      </c>
      <c r="I85" s="627"/>
      <c r="J85" s="626"/>
      <c r="K85" s="152" t="s">
        <v>561</v>
      </c>
      <c r="L85" s="627"/>
      <c r="M85" s="627"/>
      <c r="N85" s="179">
        <v>1</v>
      </c>
      <c r="O85" s="179">
        <v>0.02</v>
      </c>
      <c r="P85" s="179">
        <v>0.02</v>
      </c>
      <c r="Q85" s="179"/>
      <c r="R85" s="179"/>
      <c r="S85" s="113">
        <f t="shared" si="19"/>
        <v>0.04</v>
      </c>
      <c r="T85" s="139">
        <f t="shared" si="9"/>
        <v>0.04</v>
      </c>
      <c r="U85" s="140">
        <v>46042</v>
      </c>
      <c r="V85" s="140">
        <v>46387</v>
      </c>
      <c r="W85" s="141">
        <f t="shared" si="11"/>
        <v>345</v>
      </c>
      <c r="X85" s="728"/>
      <c r="Y85" s="627"/>
      <c r="Z85" s="627"/>
      <c r="AA85" s="627"/>
      <c r="AB85" s="627"/>
      <c r="AC85" s="141" t="s">
        <v>574</v>
      </c>
      <c r="AD85" s="202" t="s">
        <v>655</v>
      </c>
      <c r="AE85" s="349">
        <v>100000000</v>
      </c>
      <c r="AF85" s="182" t="s">
        <v>575</v>
      </c>
      <c r="AG85" s="141"/>
      <c r="AH85" s="184" t="s">
        <v>656</v>
      </c>
      <c r="AI85" s="349">
        <v>100000000</v>
      </c>
      <c r="AJ85" s="197">
        <v>100000000</v>
      </c>
      <c r="AK85" s="201">
        <f t="shared" si="17"/>
        <v>200000000</v>
      </c>
      <c r="AL85" s="647"/>
      <c r="AM85" s="657"/>
      <c r="AN85" s="668"/>
      <c r="AO85" s="627"/>
      <c r="AP85" s="357"/>
      <c r="AQ85" s="353">
        <f t="shared" si="18"/>
        <v>0</v>
      </c>
      <c r="AR85" s="177"/>
      <c r="AS85" s="338"/>
      <c r="AT85" s="647"/>
      <c r="AU85" s="647"/>
      <c r="AV85" s="647"/>
      <c r="AW85" s="647"/>
      <c r="AX85" s="647"/>
      <c r="AY85" s="647"/>
      <c r="AZ85" s="629"/>
      <c r="BA85" s="114"/>
    </row>
    <row r="86" spans="1:53" ht="67.5" customHeight="1">
      <c r="A86" s="670"/>
      <c r="B86" s="627"/>
      <c r="C86" s="666"/>
      <c r="D86" s="627" t="s">
        <v>314</v>
      </c>
      <c r="E86" s="627"/>
      <c r="F86" s="663"/>
      <c r="G86" s="627"/>
      <c r="H86" s="627" t="s">
        <v>562</v>
      </c>
      <c r="I86" s="627" t="s">
        <v>563</v>
      </c>
      <c r="J86" s="626">
        <v>0.1</v>
      </c>
      <c r="K86" s="152" t="s">
        <v>692</v>
      </c>
      <c r="L86" s="627"/>
      <c r="M86" s="627" t="s">
        <v>322</v>
      </c>
      <c r="N86" s="179">
        <v>1</v>
      </c>
      <c r="O86" s="179">
        <v>0</v>
      </c>
      <c r="P86" s="179">
        <v>0</v>
      </c>
      <c r="Q86" s="179"/>
      <c r="R86" s="179"/>
      <c r="S86" s="113">
        <f t="shared" si="19"/>
        <v>0</v>
      </c>
      <c r="T86" s="139">
        <f t="shared" si="9"/>
        <v>0</v>
      </c>
      <c r="U86" s="140">
        <v>46042</v>
      </c>
      <c r="V86" s="140">
        <v>46387</v>
      </c>
      <c r="W86" s="141">
        <f t="shared" si="11"/>
        <v>345</v>
      </c>
      <c r="X86" s="728"/>
      <c r="Y86" s="627"/>
      <c r="Z86" s="627"/>
      <c r="AA86" s="203" t="s">
        <v>502</v>
      </c>
      <c r="AB86" s="627"/>
      <c r="AC86" s="141" t="s">
        <v>574</v>
      </c>
      <c r="AD86" s="202" t="s">
        <v>655</v>
      </c>
      <c r="AE86" s="349">
        <v>30000000</v>
      </c>
      <c r="AF86" s="182" t="s">
        <v>575</v>
      </c>
      <c r="AG86" s="141"/>
      <c r="AH86" s="184" t="s">
        <v>656</v>
      </c>
      <c r="AI86" s="349">
        <v>30000000</v>
      </c>
      <c r="AJ86" s="197">
        <v>30000000</v>
      </c>
      <c r="AK86" s="201">
        <f t="shared" si="17"/>
        <v>60000000</v>
      </c>
      <c r="AL86" s="647"/>
      <c r="AM86" s="657"/>
      <c r="AN86" s="668"/>
      <c r="AO86" s="627"/>
      <c r="AP86" s="177"/>
      <c r="AQ86" s="353">
        <f t="shared" si="18"/>
        <v>0</v>
      </c>
      <c r="AR86" s="177"/>
      <c r="AS86" s="338"/>
      <c r="AT86" s="647"/>
      <c r="AU86" s="647"/>
      <c r="AV86" s="647"/>
      <c r="AW86" s="647"/>
      <c r="AX86" s="647"/>
      <c r="AY86" s="647"/>
      <c r="AZ86" s="629"/>
      <c r="BA86" s="114"/>
    </row>
    <row r="87" spans="1:53" ht="43.15" customHeight="1">
      <c r="A87" s="670"/>
      <c r="B87" s="627"/>
      <c r="C87" s="666"/>
      <c r="D87" s="627"/>
      <c r="E87" s="627"/>
      <c r="F87" s="663"/>
      <c r="G87" s="627"/>
      <c r="H87" s="627"/>
      <c r="I87" s="627"/>
      <c r="J87" s="626"/>
      <c r="K87" s="152" t="s">
        <v>564</v>
      </c>
      <c r="L87" s="627"/>
      <c r="M87" s="627"/>
      <c r="N87" s="179">
        <v>1</v>
      </c>
      <c r="O87" s="141">
        <v>0.6</v>
      </c>
      <c r="P87" s="179">
        <v>0.03</v>
      </c>
      <c r="Q87" s="179"/>
      <c r="R87" s="179"/>
      <c r="S87" s="113">
        <f t="shared" si="19"/>
        <v>0.63</v>
      </c>
      <c r="T87" s="139">
        <f t="shared" si="9"/>
        <v>0.63</v>
      </c>
      <c r="U87" s="140">
        <v>46042</v>
      </c>
      <c r="V87" s="140">
        <v>46387</v>
      </c>
      <c r="W87" s="141">
        <f t="shared" si="11"/>
        <v>345</v>
      </c>
      <c r="X87" s="728"/>
      <c r="Y87" s="627"/>
      <c r="Z87" s="627"/>
      <c r="AA87" s="627" t="s">
        <v>504</v>
      </c>
      <c r="AB87" s="627"/>
      <c r="AC87" s="141" t="s">
        <v>574</v>
      </c>
      <c r="AD87" s="202" t="s">
        <v>655</v>
      </c>
      <c r="AE87" s="351">
        <v>150000000</v>
      </c>
      <c r="AF87" s="182" t="s">
        <v>575</v>
      </c>
      <c r="AG87" s="141"/>
      <c r="AH87" s="184" t="s">
        <v>656</v>
      </c>
      <c r="AI87" s="351">
        <v>150000000</v>
      </c>
      <c r="AJ87" s="204">
        <v>150000000</v>
      </c>
      <c r="AK87" s="201">
        <f t="shared" si="17"/>
        <v>300000000</v>
      </c>
      <c r="AL87" s="647"/>
      <c r="AM87" s="657"/>
      <c r="AN87" s="668"/>
      <c r="AO87" s="627"/>
      <c r="AP87" s="647"/>
      <c r="AQ87" s="353">
        <f t="shared" si="18"/>
        <v>0</v>
      </c>
      <c r="AR87" s="177"/>
      <c r="AS87" s="338"/>
      <c r="AT87" s="647"/>
      <c r="AU87" s="647"/>
      <c r="AV87" s="647"/>
      <c r="AW87" s="647"/>
      <c r="AX87" s="647"/>
      <c r="AY87" s="647"/>
      <c r="AZ87" s="629"/>
      <c r="BA87" s="114"/>
    </row>
    <row r="88" spans="1:53" ht="51" customHeight="1">
      <c r="A88" s="670"/>
      <c r="B88" s="627"/>
      <c r="C88" s="666"/>
      <c r="D88" s="627"/>
      <c r="E88" s="627"/>
      <c r="F88" s="663"/>
      <c r="G88" s="627"/>
      <c r="H88" s="627"/>
      <c r="I88" s="627"/>
      <c r="J88" s="626"/>
      <c r="K88" s="152" t="s">
        <v>565</v>
      </c>
      <c r="L88" s="627"/>
      <c r="M88" s="627"/>
      <c r="N88" s="179">
        <v>1</v>
      </c>
      <c r="O88" s="141">
        <v>0.6</v>
      </c>
      <c r="P88" s="179">
        <v>0.03</v>
      </c>
      <c r="Q88" s="613"/>
      <c r="R88" s="613"/>
      <c r="S88" s="113">
        <f t="shared" si="19"/>
        <v>0.63</v>
      </c>
      <c r="T88" s="139">
        <f t="shared" si="9"/>
        <v>0.63</v>
      </c>
      <c r="U88" s="140">
        <v>46042</v>
      </c>
      <c r="V88" s="140">
        <v>46387</v>
      </c>
      <c r="W88" s="141">
        <f t="shared" si="11"/>
        <v>345</v>
      </c>
      <c r="X88" s="728"/>
      <c r="Y88" s="627"/>
      <c r="Z88" s="627"/>
      <c r="AA88" s="627"/>
      <c r="AB88" s="627"/>
      <c r="AC88" s="141" t="s">
        <v>574</v>
      </c>
      <c r="AD88" s="202" t="s">
        <v>655</v>
      </c>
      <c r="AE88" s="349">
        <v>100000000</v>
      </c>
      <c r="AF88" s="182" t="s">
        <v>575</v>
      </c>
      <c r="AG88" s="141"/>
      <c r="AH88" s="184" t="s">
        <v>656</v>
      </c>
      <c r="AI88" s="349">
        <v>100000000</v>
      </c>
      <c r="AJ88" s="197">
        <v>100000000</v>
      </c>
      <c r="AK88" s="201">
        <f t="shared" si="17"/>
        <v>200000000</v>
      </c>
      <c r="AL88" s="647"/>
      <c r="AM88" s="657"/>
      <c r="AN88" s="668"/>
      <c r="AO88" s="627"/>
      <c r="AP88" s="647"/>
      <c r="AQ88" s="353">
        <f t="shared" si="18"/>
        <v>0</v>
      </c>
      <c r="AR88" s="177"/>
      <c r="AS88" s="338"/>
      <c r="AT88" s="647"/>
      <c r="AU88" s="647"/>
      <c r="AV88" s="647"/>
      <c r="AW88" s="647"/>
      <c r="AX88" s="647"/>
      <c r="AY88" s="647"/>
      <c r="AZ88" s="629"/>
      <c r="BA88" s="114"/>
    </row>
    <row r="89" spans="1:53" ht="56.25" customHeight="1">
      <c r="A89" s="670"/>
      <c r="B89" s="627"/>
      <c r="C89" s="666"/>
      <c r="D89" s="627"/>
      <c r="E89" s="627"/>
      <c r="F89" s="663"/>
      <c r="G89" s="627"/>
      <c r="H89" s="627"/>
      <c r="I89" s="627"/>
      <c r="J89" s="626"/>
      <c r="K89" s="152" t="s">
        <v>566</v>
      </c>
      <c r="L89" s="627"/>
      <c r="M89" s="627"/>
      <c r="N89" s="179">
        <v>1</v>
      </c>
      <c r="O89" s="141">
        <v>0.6</v>
      </c>
      <c r="P89" s="179">
        <v>0.03</v>
      </c>
      <c r="Q89" s="613"/>
      <c r="R89" s="613"/>
      <c r="S89" s="113">
        <f t="shared" si="19"/>
        <v>0.63</v>
      </c>
      <c r="T89" s="139">
        <f t="shared" si="9"/>
        <v>0.63</v>
      </c>
      <c r="U89" s="140">
        <v>46042</v>
      </c>
      <c r="V89" s="140">
        <v>46387</v>
      </c>
      <c r="W89" s="141">
        <f t="shared" si="11"/>
        <v>345</v>
      </c>
      <c r="X89" s="728"/>
      <c r="Y89" s="627"/>
      <c r="Z89" s="627"/>
      <c r="AA89" s="627"/>
      <c r="AB89" s="627"/>
      <c r="AC89" s="141" t="s">
        <v>574</v>
      </c>
      <c r="AD89" s="202" t="s">
        <v>655</v>
      </c>
      <c r="AE89" s="349">
        <v>50000000</v>
      </c>
      <c r="AF89" s="182" t="s">
        <v>575</v>
      </c>
      <c r="AG89" s="141"/>
      <c r="AH89" s="184" t="s">
        <v>656</v>
      </c>
      <c r="AI89" s="349">
        <v>50000000</v>
      </c>
      <c r="AJ89" s="197">
        <v>50000000</v>
      </c>
      <c r="AK89" s="201">
        <f t="shared" si="17"/>
        <v>100000000</v>
      </c>
      <c r="AL89" s="647"/>
      <c r="AM89" s="657"/>
      <c r="AN89" s="668"/>
      <c r="AO89" s="627"/>
      <c r="AP89" s="647"/>
      <c r="AQ89" s="353">
        <f t="shared" si="18"/>
        <v>0</v>
      </c>
      <c r="AR89" s="177"/>
      <c r="AS89" s="338"/>
      <c r="AT89" s="647"/>
      <c r="AU89" s="647"/>
      <c r="AV89" s="647"/>
      <c r="AW89" s="647"/>
      <c r="AX89" s="647"/>
      <c r="AY89" s="647"/>
      <c r="AZ89" s="629"/>
      <c r="BA89" s="114"/>
    </row>
    <row r="90" spans="1:53" ht="57" customHeight="1">
      <c r="A90" s="671"/>
      <c r="B90" s="627"/>
      <c r="C90" s="666"/>
      <c r="D90" s="627"/>
      <c r="E90" s="627"/>
      <c r="F90" s="663"/>
      <c r="G90" s="627"/>
      <c r="H90" s="627"/>
      <c r="I90" s="627"/>
      <c r="J90" s="626"/>
      <c r="K90" s="152" t="s">
        <v>567</v>
      </c>
      <c r="L90" s="627"/>
      <c r="M90" s="627"/>
      <c r="N90" s="141">
        <v>1</v>
      </c>
      <c r="O90" s="141">
        <v>0.15</v>
      </c>
      <c r="P90" s="141">
        <v>0.7</v>
      </c>
      <c r="Q90" s="141"/>
      <c r="R90" s="141"/>
      <c r="S90" s="113">
        <f t="shared" si="19"/>
        <v>0.85</v>
      </c>
      <c r="T90" s="139">
        <f t="shared" si="9"/>
        <v>0.85</v>
      </c>
      <c r="U90" s="140">
        <v>46042</v>
      </c>
      <c r="V90" s="140">
        <v>46387</v>
      </c>
      <c r="W90" s="141">
        <f t="shared" si="11"/>
        <v>345</v>
      </c>
      <c r="X90" s="728"/>
      <c r="Y90" s="627"/>
      <c r="Z90" s="627"/>
      <c r="AA90" s="627"/>
      <c r="AB90" s="627"/>
      <c r="AC90" s="141" t="s">
        <v>574</v>
      </c>
      <c r="AD90" s="202"/>
      <c r="AE90" s="200"/>
      <c r="AF90" s="141"/>
      <c r="AG90" s="141"/>
      <c r="AH90" s="140"/>
      <c r="AI90" s="349">
        <v>300000000</v>
      </c>
      <c r="AJ90" s="197">
        <v>300000000</v>
      </c>
      <c r="AK90" s="201">
        <f t="shared" si="17"/>
        <v>600000000</v>
      </c>
      <c r="AL90" s="647"/>
      <c r="AM90" s="657"/>
      <c r="AN90" s="668"/>
      <c r="AO90" s="627"/>
      <c r="AP90" s="647"/>
      <c r="AQ90" s="353">
        <f t="shared" si="18"/>
        <v>0</v>
      </c>
      <c r="AR90" s="177"/>
      <c r="AS90" s="338"/>
      <c r="AT90" s="647"/>
      <c r="AU90" s="647"/>
      <c r="AV90" s="647"/>
      <c r="AW90" s="647"/>
      <c r="AX90" s="647"/>
      <c r="AY90" s="647"/>
      <c r="AZ90" s="630"/>
      <c r="BA90" s="114"/>
    </row>
    <row r="91" spans="1:53" s="298" customFormat="1" ht="61.15" customHeight="1">
      <c r="A91" s="320"/>
      <c r="B91" s="290"/>
      <c r="C91" s="306"/>
      <c r="D91" s="290"/>
      <c r="E91" s="617" t="s">
        <v>717</v>
      </c>
      <c r="F91" s="618"/>
      <c r="G91" s="618"/>
      <c r="H91" s="618"/>
      <c r="I91" s="618"/>
      <c r="J91" s="618"/>
      <c r="K91" s="618"/>
      <c r="L91" s="618"/>
      <c r="M91" s="618"/>
      <c r="N91" s="618"/>
      <c r="O91" s="618"/>
      <c r="P91" s="618"/>
      <c r="Q91" s="618"/>
      <c r="R91" s="618"/>
      <c r="S91" s="619"/>
      <c r="T91" s="321">
        <f>AVERAGE(T78:T90)</f>
        <v>0.93307692307692314</v>
      </c>
      <c r="U91" s="299"/>
      <c r="V91" s="299"/>
      <c r="W91" s="292"/>
      <c r="X91" s="728"/>
      <c r="Y91" s="627"/>
      <c r="Z91" s="627"/>
      <c r="AA91" s="627"/>
      <c r="AB91" s="627"/>
      <c r="AC91" s="292"/>
      <c r="AD91" s="322"/>
      <c r="AE91" s="323"/>
      <c r="AF91" s="292"/>
      <c r="AG91" s="292"/>
      <c r="AH91" s="299"/>
      <c r="AI91" s="304">
        <f>SUM(AI78:AI90)</f>
        <v>3540857832</v>
      </c>
      <c r="AJ91" s="304">
        <f>SUM(AJ78:AJ90)</f>
        <v>3540857832</v>
      </c>
      <c r="AK91" s="304"/>
      <c r="AL91" s="304"/>
      <c r="AM91" s="295"/>
      <c r="AN91" s="324"/>
      <c r="AO91" s="290"/>
      <c r="AP91" s="304">
        <f>SUM(AP78:AP90)</f>
        <v>2563735426.1300001</v>
      </c>
      <c r="AQ91" s="314">
        <f>+AP91/AJ91</f>
        <v>0.72404359275896513</v>
      </c>
      <c r="AR91" s="177">
        <f>SUM(AR78:AR90)</f>
        <v>1112087609.6099999</v>
      </c>
      <c r="AS91" s="314">
        <f>+AR91/AJ91</f>
        <v>0.3140729344058002</v>
      </c>
      <c r="AT91" s="304"/>
      <c r="AU91" s="304"/>
      <c r="AV91" s="304"/>
      <c r="AW91" s="304"/>
      <c r="AX91" s="304"/>
      <c r="AY91" s="304"/>
      <c r="AZ91" s="377"/>
      <c r="BA91" s="295"/>
    </row>
    <row r="92" spans="1:53" ht="42.75" customHeight="1">
      <c r="A92" s="661"/>
      <c r="B92" s="627" t="s">
        <v>247</v>
      </c>
      <c r="C92" s="666" t="s">
        <v>278</v>
      </c>
      <c r="D92" s="627" t="s">
        <v>316</v>
      </c>
      <c r="E92" s="627" t="s">
        <v>568</v>
      </c>
      <c r="F92" s="667">
        <v>202500000005545</v>
      </c>
      <c r="G92" s="627" t="s">
        <v>569</v>
      </c>
      <c r="H92" s="627" t="s">
        <v>570</v>
      </c>
      <c r="I92" s="627" t="s">
        <v>521</v>
      </c>
      <c r="J92" s="626">
        <v>1</v>
      </c>
      <c r="K92" s="205" t="s">
        <v>693</v>
      </c>
      <c r="L92" s="206" t="s">
        <v>694</v>
      </c>
      <c r="M92" s="206"/>
      <c r="N92" s="141">
        <v>1</v>
      </c>
      <c r="O92" s="141">
        <v>0</v>
      </c>
      <c r="P92" s="141">
        <v>0</v>
      </c>
      <c r="Q92" s="114"/>
      <c r="R92" s="141"/>
      <c r="S92" s="113">
        <f t="shared" si="19"/>
        <v>0</v>
      </c>
      <c r="T92" s="139">
        <f t="shared" si="9"/>
        <v>0</v>
      </c>
      <c r="U92" s="140">
        <v>46042</v>
      </c>
      <c r="V92" s="140">
        <v>46387</v>
      </c>
      <c r="W92" s="141">
        <f t="shared" si="11"/>
        <v>345</v>
      </c>
      <c r="X92" s="728"/>
      <c r="Y92" s="627"/>
      <c r="Z92" s="627"/>
      <c r="AA92" s="627"/>
      <c r="AB92" s="627"/>
      <c r="AC92" s="141" t="s">
        <v>574</v>
      </c>
      <c r="AD92" s="613"/>
      <c r="AE92" s="613"/>
      <c r="AF92" s="613"/>
      <c r="AG92" s="613"/>
      <c r="AH92" s="613"/>
      <c r="AI92" s="172">
        <v>500000</v>
      </c>
      <c r="AJ92" s="172">
        <v>500000</v>
      </c>
      <c r="AK92" s="647"/>
      <c r="AL92" s="647"/>
      <c r="AM92" s="647"/>
      <c r="AN92" s="146" t="s">
        <v>586</v>
      </c>
      <c r="AO92" s="627" t="s">
        <v>568</v>
      </c>
      <c r="AP92" s="647">
        <v>0</v>
      </c>
      <c r="AQ92" s="161"/>
      <c r="AR92" s="665"/>
      <c r="AS92" s="161"/>
      <c r="AT92" s="647">
        <v>0</v>
      </c>
      <c r="AU92" s="647">
        <v>0</v>
      </c>
      <c r="AV92" s="647"/>
      <c r="AW92" s="647"/>
      <c r="AX92" s="647"/>
      <c r="AY92" s="647"/>
      <c r="AZ92" s="659" t="s">
        <v>695</v>
      </c>
      <c r="BA92" s="114"/>
    </row>
    <row r="93" spans="1:53" ht="57" customHeight="1">
      <c r="A93" s="661"/>
      <c r="B93" s="627"/>
      <c r="C93" s="666"/>
      <c r="D93" s="627"/>
      <c r="E93" s="627"/>
      <c r="F93" s="667"/>
      <c r="G93" s="627"/>
      <c r="H93" s="627"/>
      <c r="I93" s="627"/>
      <c r="J93" s="626"/>
      <c r="K93" s="205" t="s">
        <v>696</v>
      </c>
      <c r="L93" s="206"/>
      <c r="M93" s="206"/>
      <c r="N93" s="141">
        <v>1</v>
      </c>
      <c r="O93" s="141">
        <v>0</v>
      </c>
      <c r="P93" s="141">
        <v>0</v>
      </c>
      <c r="Q93" s="114"/>
      <c r="R93" s="141"/>
      <c r="S93" s="113">
        <f t="shared" si="19"/>
        <v>0</v>
      </c>
      <c r="T93" s="139">
        <f t="shared" si="9"/>
        <v>0</v>
      </c>
      <c r="U93" s="140">
        <v>46042</v>
      </c>
      <c r="V93" s="140">
        <v>46387</v>
      </c>
      <c r="W93" s="141">
        <f t="shared" si="11"/>
        <v>345</v>
      </c>
      <c r="X93" s="728"/>
      <c r="Y93" s="627"/>
      <c r="Z93" s="627"/>
      <c r="AA93" s="627"/>
      <c r="AB93" s="627" t="s">
        <v>505</v>
      </c>
      <c r="AC93" s="141" t="s">
        <v>574</v>
      </c>
      <c r="AD93" s="613"/>
      <c r="AE93" s="613"/>
      <c r="AF93" s="613"/>
      <c r="AG93" s="613"/>
      <c r="AH93" s="613"/>
      <c r="AI93" s="172">
        <v>12500000</v>
      </c>
      <c r="AJ93" s="172">
        <v>12500000</v>
      </c>
      <c r="AK93" s="647"/>
      <c r="AL93" s="647"/>
      <c r="AM93" s="647"/>
      <c r="AN93" s="146" t="s">
        <v>657</v>
      </c>
      <c r="AO93" s="627"/>
      <c r="AP93" s="647"/>
      <c r="AQ93" s="161"/>
      <c r="AR93" s="665"/>
      <c r="AS93" s="161"/>
      <c r="AT93" s="647"/>
      <c r="AU93" s="647"/>
      <c r="AV93" s="647"/>
      <c r="AW93" s="647"/>
      <c r="AX93" s="647"/>
      <c r="AY93" s="647"/>
      <c r="AZ93" s="631"/>
      <c r="BA93" s="114"/>
    </row>
    <row r="94" spans="1:53" ht="60">
      <c r="A94" s="661"/>
      <c r="B94" s="627"/>
      <c r="C94" s="666"/>
      <c r="D94" s="627"/>
      <c r="E94" s="627"/>
      <c r="F94" s="667"/>
      <c r="G94" s="627"/>
      <c r="H94" s="627"/>
      <c r="I94" s="627"/>
      <c r="J94" s="626"/>
      <c r="K94" s="205" t="s">
        <v>697</v>
      </c>
      <c r="L94" s="206"/>
      <c r="M94" s="206"/>
      <c r="N94" s="141">
        <v>1</v>
      </c>
      <c r="O94" s="141">
        <v>0</v>
      </c>
      <c r="P94" s="141">
        <v>0</v>
      </c>
      <c r="Q94" s="114"/>
      <c r="R94" s="141"/>
      <c r="S94" s="113">
        <f t="shared" si="19"/>
        <v>0</v>
      </c>
      <c r="T94" s="139">
        <f t="shared" ref="T94:T102" si="20">+S94/N94</f>
        <v>0</v>
      </c>
      <c r="U94" s="140">
        <v>46042</v>
      </c>
      <c r="V94" s="140">
        <v>46387</v>
      </c>
      <c r="W94" s="141">
        <f t="shared" si="11"/>
        <v>345</v>
      </c>
      <c r="X94" s="728"/>
      <c r="Y94" s="627"/>
      <c r="Z94" s="627"/>
      <c r="AA94" s="627"/>
      <c r="AB94" s="627"/>
      <c r="AC94" s="141" t="s">
        <v>574</v>
      </c>
      <c r="AD94" s="613"/>
      <c r="AE94" s="613"/>
      <c r="AF94" s="613"/>
      <c r="AG94" s="613"/>
      <c r="AH94" s="613"/>
      <c r="AI94" s="172">
        <v>2000000</v>
      </c>
      <c r="AJ94" s="172">
        <v>2000000</v>
      </c>
      <c r="AK94" s="647"/>
      <c r="AL94" s="647"/>
      <c r="AM94" s="647"/>
      <c r="AN94" s="207"/>
      <c r="AO94" s="627"/>
      <c r="AP94" s="647"/>
      <c r="AQ94" s="161"/>
      <c r="AR94" s="665"/>
      <c r="AS94" s="161"/>
      <c r="AT94" s="647"/>
      <c r="AU94" s="647"/>
      <c r="AV94" s="647"/>
      <c r="AW94" s="647"/>
      <c r="AX94" s="647"/>
      <c r="AY94" s="647"/>
      <c r="AZ94" s="631"/>
      <c r="BA94" s="114"/>
    </row>
    <row r="95" spans="1:53" ht="30">
      <c r="A95" s="661"/>
      <c r="B95" s="627"/>
      <c r="C95" s="666"/>
      <c r="D95" s="627"/>
      <c r="E95" s="627"/>
      <c r="F95" s="667"/>
      <c r="G95" s="627"/>
      <c r="H95" s="627"/>
      <c r="I95" s="627"/>
      <c r="J95" s="626"/>
      <c r="K95" s="205" t="s">
        <v>698</v>
      </c>
      <c r="L95" s="206"/>
      <c r="M95" s="206"/>
      <c r="N95" s="141">
        <v>1</v>
      </c>
      <c r="O95" s="141">
        <v>0</v>
      </c>
      <c r="P95" s="141">
        <v>0</v>
      </c>
      <c r="Q95" s="114"/>
      <c r="R95" s="141"/>
      <c r="S95" s="113">
        <f t="shared" si="19"/>
        <v>0</v>
      </c>
      <c r="T95" s="139">
        <f t="shared" si="20"/>
        <v>0</v>
      </c>
      <c r="U95" s="140"/>
      <c r="V95" s="140"/>
      <c r="W95" s="141"/>
      <c r="X95" s="728"/>
      <c r="Y95" s="627"/>
      <c r="Z95" s="627"/>
      <c r="AA95" s="627"/>
      <c r="AB95" s="627"/>
      <c r="AC95" s="141"/>
      <c r="AD95" s="613"/>
      <c r="AE95" s="613"/>
      <c r="AF95" s="613"/>
      <c r="AG95" s="613"/>
      <c r="AH95" s="613"/>
      <c r="AI95" s="172">
        <v>1000000</v>
      </c>
      <c r="AJ95" s="172">
        <v>1000000</v>
      </c>
      <c r="AK95" s="647"/>
      <c r="AL95" s="647"/>
      <c r="AM95" s="647"/>
      <c r="AN95" s="207"/>
      <c r="AO95" s="627"/>
      <c r="AP95" s="647"/>
      <c r="AQ95" s="161"/>
      <c r="AR95" s="665"/>
      <c r="AS95" s="161"/>
      <c r="AT95" s="647"/>
      <c r="AU95" s="647"/>
      <c r="AV95" s="647"/>
      <c r="AW95" s="647"/>
      <c r="AX95" s="647"/>
      <c r="AY95" s="647"/>
      <c r="AZ95" s="631"/>
      <c r="BA95" s="114"/>
    </row>
    <row r="96" spans="1:53" ht="57" customHeight="1">
      <c r="A96" s="661"/>
      <c r="B96" s="627"/>
      <c r="C96" s="666"/>
      <c r="D96" s="627"/>
      <c r="E96" s="627"/>
      <c r="F96" s="667"/>
      <c r="G96" s="627"/>
      <c r="H96" s="627"/>
      <c r="I96" s="627"/>
      <c r="J96" s="626"/>
      <c r="K96" s="205" t="s">
        <v>699</v>
      </c>
      <c r="L96" s="206"/>
      <c r="M96" s="206"/>
      <c r="N96" s="141">
        <v>1</v>
      </c>
      <c r="O96" s="141">
        <v>0</v>
      </c>
      <c r="P96" s="141">
        <v>0</v>
      </c>
      <c r="Q96" s="114"/>
      <c r="R96" s="141"/>
      <c r="S96" s="113">
        <f t="shared" si="19"/>
        <v>0</v>
      </c>
      <c r="T96" s="139">
        <f t="shared" si="20"/>
        <v>0</v>
      </c>
      <c r="U96" s="140">
        <v>46042</v>
      </c>
      <c r="V96" s="140">
        <v>46387</v>
      </c>
      <c r="W96" s="141">
        <f t="shared" si="11"/>
        <v>345</v>
      </c>
      <c r="X96" s="728"/>
      <c r="Y96" s="627"/>
      <c r="Z96" s="627"/>
      <c r="AA96" s="627"/>
      <c r="AB96" s="627"/>
      <c r="AC96" s="141" t="s">
        <v>574</v>
      </c>
      <c r="AD96" s="613"/>
      <c r="AE96" s="613"/>
      <c r="AF96" s="613"/>
      <c r="AG96" s="613"/>
      <c r="AH96" s="613"/>
      <c r="AI96" s="172">
        <v>4000000</v>
      </c>
      <c r="AJ96" s="172">
        <v>4000000</v>
      </c>
      <c r="AK96" s="647"/>
      <c r="AL96" s="647"/>
      <c r="AM96" s="647"/>
      <c r="AN96" s="207"/>
      <c r="AO96" s="627"/>
      <c r="AP96" s="647"/>
      <c r="AQ96" s="161"/>
      <c r="AR96" s="665"/>
      <c r="AS96" s="161"/>
      <c r="AT96" s="647"/>
      <c r="AU96" s="647"/>
      <c r="AV96" s="647"/>
      <c r="AW96" s="647"/>
      <c r="AX96" s="647"/>
      <c r="AY96" s="647"/>
      <c r="AZ96" s="631"/>
      <c r="BA96" s="114"/>
    </row>
    <row r="97" spans="1:53" s="298" customFormat="1" ht="79.900000000000006" customHeight="1">
      <c r="A97" s="325"/>
      <c r="B97" s="290"/>
      <c r="C97" s="306"/>
      <c r="D97" s="290"/>
      <c r="E97" s="617" t="s">
        <v>718</v>
      </c>
      <c r="F97" s="618"/>
      <c r="G97" s="618"/>
      <c r="H97" s="618"/>
      <c r="I97" s="618"/>
      <c r="J97" s="618"/>
      <c r="K97" s="618"/>
      <c r="L97" s="618"/>
      <c r="M97" s="618"/>
      <c r="N97" s="618"/>
      <c r="O97" s="618"/>
      <c r="P97" s="618"/>
      <c r="Q97" s="618"/>
      <c r="R97" s="618"/>
      <c r="S97" s="619"/>
      <c r="T97" s="326">
        <f>AVERAGE(T92:T96)</f>
        <v>0</v>
      </c>
      <c r="U97" s="299"/>
      <c r="V97" s="299"/>
      <c r="W97" s="292"/>
      <c r="X97" s="728"/>
      <c r="Y97" s="627"/>
      <c r="Z97" s="627"/>
      <c r="AA97" s="627"/>
      <c r="AB97" s="627"/>
      <c r="AC97" s="292"/>
      <c r="AD97" s="292"/>
      <c r="AE97" s="292"/>
      <c r="AF97" s="292"/>
      <c r="AG97" s="292"/>
      <c r="AH97" s="292"/>
      <c r="AI97" s="304">
        <f>SUM(AI92:AI96)</f>
        <v>20000000</v>
      </c>
      <c r="AJ97" s="304">
        <f>SUM(AJ92:AJ96)</f>
        <v>20000000</v>
      </c>
      <c r="AK97" s="304"/>
      <c r="AL97" s="304"/>
      <c r="AM97" s="304"/>
      <c r="AN97" s="295"/>
      <c r="AO97" s="290"/>
      <c r="AP97" s="304">
        <f>SUM(AP92)</f>
        <v>0</v>
      </c>
      <c r="AQ97" s="315">
        <v>0</v>
      </c>
      <c r="AR97" s="177">
        <f>SUM(AR92)</f>
        <v>0</v>
      </c>
      <c r="AS97" s="315">
        <v>0</v>
      </c>
      <c r="AT97" s="304"/>
      <c r="AU97" s="304"/>
      <c r="AV97" s="304"/>
      <c r="AW97" s="304"/>
      <c r="AX97" s="304"/>
      <c r="AY97" s="304"/>
      <c r="AZ97" s="377"/>
      <c r="BA97" s="295"/>
    </row>
    <row r="98" spans="1:53" ht="56.65" customHeight="1">
      <c r="A98" s="660"/>
      <c r="B98" s="627" t="s">
        <v>249</v>
      </c>
      <c r="C98" s="662" t="s">
        <v>280</v>
      </c>
      <c r="D98" s="627" t="s">
        <v>317</v>
      </c>
      <c r="E98" s="627" t="s">
        <v>571</v>
      </c>
      <c r="F98" s="663">
        <v>202500000005498</v>
      </c>
      <c r="G98" s="627" t="s">
        <v>572</v>
      </c>
      <c r="H98" s="627" t="s">
        <v>573</v>
      </c>
      <c r="I98" s="627" t="s">
        <v>700</v>
      </c>
      <c r="J98" s="626">
        <v>1</v>
      </c>
      <c r="K98" s="205" t="s">
        <v>701</v>
      </c>
      <c r="L98" s="205"/>
      <c r="M98" s="149" t="s">
        <v>323</v>
      </c>
      <c r="N98" s="141">
        <v>1</v>
      </c>
      <c r="O98" s="141">
        <v>0.1</v>
      </c>
      <c r="P98" s="141">
        <v>0.1</v>
      </c>
      <c r="Q98" s="114"/>
      <c r="R98" s="141"/>
      <c r="S98" s="113">
        <f t="shared" si="19"/>
        <v>0.2</v>
      </c>
      <c r="T98" s="139">
        <f t="shared" si="20"/>
        <v>0.2</v>
      </c>
      <c r="U98" s="140">
        <v>46042</v>
      </c>
      <c r="V98" s="140">
        <v>46387</v>
      </c>
      <c r="W98" s="141">
        <f t="shared" si="11"/>
        <v>345</v>
      </c>
      <c r="X98" s="728"/>
      <c r="Y98" s="627"/>
      <c r="Z98" s="627"/>
      <c r="AA98" s="627"/>
      <c r="AB98" s="627"/>
      <c r="AC98" s="141" t="s">
        <v>574</v>
      </c>
      <c r="AD98" s="613"/>
      <c r="AE98" s="613"/>
      <c r="AF98" s="613"/>
      <c r="AG98" s="643"/>
      <c r="AH98" s="643"/>
      <c r="AI98" s="201">
        <v>1000000</v>
      </c>
      <c r="AJ98" s="201">
        <v>1000000</v>
      </c>
      <c r="AK98" s="637"/>
      <c r="AL98" s="637"/>
      <c r="AM98" s="637"/>
      <c r="AN98" s="637"/>
      <c r="AO98" s="627" t="s">
        <v>571</v>
      </c>
      <c r="AP98" s="637"/>
      <c r="AQ98" s="208"/>
      <c r="AR98" s="640"/>
      <c r="AS98" s="208"/>
      <c r="AT98" s="637">
        <v>0</v>
      </c>
      <c r="AU98" s="637">
        <v>0</v>
      </c>
      <c r="AV98" s="637"/>
      <c r="AW98" s="637"/>
      <c r="AX98" s="637"/>
      <c r="AY98" s="637"/>
      <c r="AZ98" s="628" t="s">
        <v>702</v>
      </c>
      <c r="BA98" s="114"/>
    </row>
    <row r="99" spans="1:53" ht="47.65" customHeight="1">
      <c r="A99" s="661"/>
      <c r="B99" s="627"/>
      <c r="C99" s="662"/>
      <c r="D99" s="627"/>
      <c r="E99" s="627"/>
      <c r="F99" s="663"/>
      <c r="G99" s="627"/>
      <c r="H99" s="627"/>
      <c r="I99" s="627"/>
      <c r="J99" s="626"/>
      <c r="K99" s="205" t="s">
        <v>703</v>
      </c>
      <c r="L99" s="205"/>
      <c r="M99" s="149" t="s">
        <v>184</v>
      </c>
      <c r="N99" s="141">
        <v>1</v>
      </c>
      <c r="O99" s="141">
        <v>0.1</v>
      </c>
      <c r="P99" s="141">
        <v>0</v>
      </c>
      <c r="Q99" s="114"/>
      <c r="R99" s="141"/>
      <c r="S99" s="113">
        <f t="shared" si="19"/>
        <v>0.1</v>
      </c>
      <c r="T99" s="139">
        <f t="shared" si="20"/>
        <v>0.1</v>
      </c>
      <c r="U99" s="140">
        <v>46042</v>
      </c>
      <c r="V99" s="140">
        <v>46387</v>
      </c>
      <c r="W99" s="141">
        <f t="shared" si="11"/>
        <v>345</v>
      </c>
      <c r="X99" s="728"/>
      <c r="Y99" s="627"/>
      <c r="Z99" s="627"/>
      <c r="AA99" s="627"/>
      <c r="AB99" s="627"/>
      <c r="AC99" s="141" t="s">
        <v>574</v>
      </c>
      <c r="AD99" s="613"/>
      <c r="AE99" s="613"/>
      <c r="AF99" s="613"/>
      <c r="AG99" s="644"/>
      <c r="AH99" s="644"/>
      <c r="AI99" s="201">
        <v>2500000</v>
      </c>
      <c r="AJ99" s="201">
        <v>2500000</v>
      </c>
      <c r="AK99" s="638"/>
      <c r="AL99" s="638"/>
      <c r="AM99" s="638"/>
      <c r="AN99" s="638"/>
      <c r="AO99" s="627"/>
      <c r="AP99" s="638"/>
      <c r="AQ99" s="209"/>
      <c r="AR99" s="641"/>
      <c r="AS99" s="209"/>
      <c r="AT99" s="638"/>
      <c r="AU99" s="638"/>
      <c r="AV99" s="638"/>
      <c r="AW99" s="638"/>
      <c r="AX99" s="638"/>
      <c r="AY99" s="638"/>
      <c r="AZ99" s="629"/>
      <c r="BA99" s="114"/>
    </row>
    <row r="100" spans="1:53" ht="28.15" customHeight="1">
      <c r="A100" s="661"/>
      <c r="B100" s="627"/>
      <c r="C100" s="662"/>
      <c r="D100" s="627"/>
      <c r="E100" s="627"/>
      <c r="F100" s="663"/>
      <c r="G100" s="627"/>
      <c r="H100" s="627"/>
      <c r="I100" s="627"/>
      <c r="J100" s="626"/>
      <c r="K100" s="205" t="s">
        <v>704</v>
      </c>
      <c r="L100" s="205"/>
      <c r="M100" s="149" t="s">
        <v>184</v>
      </c>
      <c r="N100" s="141">
        <v>1</v>
      </c>
      <c r="O100" s="141">
        <v>0.1</v>
      </c>
      <c r="P100" s="141">
        <v>0.1</v>
      </c>
      <c r="Q100" s="114"/>
      <c r="R100" s="141"/>
      <c r="S100" s="113">
        <f t="shared" si="19"/>
        <v>0.2</v>
      </c>
      <c r="T100" s="139">
        <f t="shared" si="20"/>
        <v>0.2</v>
      </c>
      <c r="U100" s="140">
        <v>46042</v>
      </c>
      <c r="V100" s="140">
        <v>46387</v>
      </c>
      <c r="W100" s="141">
        <f t="shared" si="11"/>
        <v>345</v>
      </c>
      <c r="X100" s="728"/>
      <c r="Y100" s="627"/>
      <c r="Z100" s="627"/>
      <c r="AA100" s="627"/>
      <c r="AB100" s="627"/>
      <c r="AC100" s="141" t="s">
        <v>574</v>
      </c>
      <c r="AD100" s="613"/>
      <c r="AE100" s="613"/>
      <c r="AF100" s="613"/>
      <c r="AG100" s="644"/>
      <c r="AH100" s="644"/>
      <c r="AI100" s="201">
        <v>13500000</v>
      </c>
      <c r="AJ100" s="201">
        <v>13500000</v>
      </c>
      <c r="AK100" s="638"/>
      <c r="AL100" s="638"/>
      <c r="AM100" s="638"/>
      <c r="AN100" s="638"/>
      <c r="AO100" s="627"/>
      <c r="AP100" s="638"/>
      <c r="AQ100" s="209"/>
      <c r="AR100" s="641"/>
      <c r="AS100" s="209"/>
      <c r="AT100" s="638"/>
      <c r="AU100" s="638"/>
      <c r="AV100" s="638"/>
      <c r="AW100" s="638"/>
      <c r="AX100" s="638"/>
      <c r="AY100" s="638"/>
      <c r="AZ100" s="629"/>
      <c r="BA100" s="114"/>
    </row>
    <row r="101" spans="1:53" ht="32.65" customHeight="1">
      <c r="A101" s="661"/>
      <c r="B101" s="627"/>
      <c r="C101" s="662"/>
      <c r="D101" s="627"/>
      <c r="E101" s="627"/>
      <c r="F101" s="663"/>
      <c r="G101" s="627"/>
      <c r="H101" s="627"/>
      <c r="I101" s="627"/>
      <c r="J101" s="626"/>
      <c r="K101" s="205" t="s">
        <v>705</v>
      </c>
      <c r="L101" s="205"/>
      <c r="M101" s="149" t="s">
        <v>184</v>
      </c>
      <c r="N101" s="141">
        <v>1</v>
      </c>
      <c r="O101" s="141">
        <v>0</v>
      </c>
      <c r="P101" s="141">
        <v>0</v>
      </c>
      <c r="Q101" s="114"/>
      <c r="R101" s="141"/>
      <c r="S101" s="113">
        <f t="shared" si="19"/>
        <v>0</v>
      </c>
      <c r="T101" s="139">
        <f t="shared" si="20"/>
        <v>0</v>
      </c>
      <c r="U101" s="140">
        <v>46042</v>
      </c>
      <c r="V101" s="140">
        <v>46387</v>
      </c>
      <c r="W101" s="141">
        <f t="shared" si="11"/>
        <v>345</v>
      </c>
      <c r="X101" s="728"/>
      <c r="Y101" s="627"/>
      <c r="Z101" s="627"/>
      <c r="AA101" s="627"/>
      <c r="AB101" s="627"/>
      <c r="AC101" s="141" t="s">
        <v>574</v>
      </c>
      <c r="AD101" s="613"/>
      <c r="AE101" s="613"/>
      <c r="AF101" s="613"/>
      <c r="AG101" s="644"/>
      <c r="AH101" s="644"/>
      <c r="AI101" s="201">
        <v>1000000</v>
      </c>
      <c r="AJ101" s="201">
        <v>1000000</v>
      </c>
      <c r="AK101" s="638"/>
      <c r="AL101" s="638"/>
      <c r="AM101" s="638"/>
      <c r="AN101" s="638"/>
      <c r="AO101" s="627"/>
      <c r="AP101" s="638"/>
      <c r="AQ101" s="209"/>
      <c r="AR101" s="641"/>
      <c r="AS101" s="209"/>
      <c r="AT101" s="638"/>
      <c r="AU101" s="638"/>
      <c r="AV101" s="638"/>
      <c r="AW101" s="638"/>
      <c r="AX101" s="638"/>
      <c r="AY101" s="638"/>
      <c r="AZ101" s="629"/>
      <c r="BA101" s="114"/>
    </row>
    <row r="102" spans="1:53" ht="52.15" customHeight="1" thickBot="1">
      <c r="A102" s="661"/>
      <c r="B102" s="627"/>
      <c r="C102" s="662"/>
      <c r="D102" s="627"/>
      <c r="E102" s="646"/>
      <c r="F102" s="664"/>
      <c r="G102" s="646"/>
      <c r="H102" s="646"/>
      <c r="I102" s="646"/>
      <c r="J102" s="706"/>
      <c r="K102" s="210" t="s">
        <v>706</v>
      </c>
      <c r="L102" s="210"/>
      <c r="M102" s="211" t="s">
        <v>184</v>
      </c>
      <c r="N102" s="212">
        <v>1</v>
      </c>
      <c r="O102" s="212">
        <v>0.1</v>
      </c>
      <c r="P102" s="212">
        <v>0.1</v>
      </c>
      <c r="Q102" s="213"/>
      <c r="R102" s="212"/>
      <c r="S102" s="214">
        <f t="shared" si="19"/>
        <v>0.2</v>
      </c>
      <c r="T102" s="139">
        <f t="shared" si="20"/>
        <v>0.2</v>
      </c>
      <c r="U102" s="140">
        <v>46042</v>
      </c>
      <c r="V102" s="140">
        <v>46387</v>
      </c>
      <c r="W102" s="141">
        <f t="shared" si="11"/>
        <v>345</v>
      </c>
      <c r="X102" s="728"/>
      <c r="Y102" s="627"/>
      <c r="Z102" s="627"/>
      <c r="AA102" s="627"/>
      <c r="AB102" s="627"/>
      <c r="AC102" s="141" t="s">
        <v>574</v>
      </c>
      <c r="AD102" s="613"/>
      <c r="AE102" s="613"/>
      <c r="AF102" s="613"/>
      <c r="AG102" s="645"/>
      <c r="AH102" s="645"/>
      <c r="AI102" s="201">
        <v>2000000</v>
      </c>
      <c r="AJ102" s="201">
        <v>2000000</v>
      </c>
      <c r="AK102" s="639"/>
      <c r="AL102" s="639"/>
      <c r="AM102" s="639"/>
      <c r="AN102" s="639"/>
      <c r="AO102" s="627"/>
      <c r="AP102" s="639"/>
      <c r="AQ102" s="215"/>
      <c r="AR102" s="642"/>
      <c r="AS102" s="215"/>
      <c r="AT102" s="639"/>
      <c r="AU102" s="639"/>
      <c r="AV102" s="639"/>
      <c r="AW102" s="639"/>
      <c r="AX102" s="639"/>
      <c r="AY102" s="639"/>
      <c r="AZ102" s="630"/>
      <c r="BA102" s="114"/>
    </row>
    <row r="103" spans="1:53" s="298" customFormat="1" ht="69" customHeight="1" thickBot="1">
      <c r="E103" s="620" t="s">
        <v>719</v>
      </c>
      <c r="F103" s="621"/>
      <c r="G103" s="621"/>
      <c r="H103" s="621"/>
      <c r="I103" s="621"/>
      <c r="J103" s="621"/>
      <c r="K103" s="621"/>
      <c r="L103" s="621"/>
      <c r="M103" s="621"/>
      <c r="N103" s="621"/>
      <c r="O103" s="621"/>
      <c r="P103" s="621"/>
      <c r="Q103" s="621"/>
      <c r="R103" s="621"/>
      <c r="S103" s="622"/>
      <c r="T103" s="327">
        <f>AVERAGE(T98:T102)</f>
        <v>0.13999999999999999</v>
      </c>
      <c r="AE103" s="328"/>
      <c r="AI103" s="329">
        <f>SUM(AI98:AI102)</f>
        <v>20000000</v>
      </c>
      <c r="AJ103" s="329">
        <f>SUM(AJ98:AJ102)</f>
        <v>20000000</v>
      </c>
      <c r="AK103" s="330"/>
      <c r="AL103" s="330"/>
      <c r="AM103" s="330"/>
      <c r="AN103" s="295"/>
      <c r="AO103" s="295"/>
      <c r="AP103" s="295"/>
      <c r="AQ103" s="295"/>
      <c r="AR103" s="207"/>
      <c r="AS103" s="295"/>
      <c r="AT103" s="295"/>
      <c r="AU103" s="295"/>
      <c r="AV103" s="295"/>
      <c r="AW103" s="295"/>
      <c r="AX103" s="295"/>
      <c r="AY103" s="295"/>
      <c r="AZ103" s="381"/>
      <c r="BA103" s="295"/>
    </row>
    <row r="104" spans="1:53" ht="98.25" customHeight="1" thickBot="1">
      <c r="E104" s="623" t="s">
        <v>743</v>
      </c>
      <c r="F104" s="624"/>
      <c r="G104" s="624"/>
      <c r="H104" s="624"/>
      <c r="I104" s="624"/>
      <c r="J104" s="624"/>
      <c r="K104" s="624"/>
      <c r="L104" s="624"/>
      <c r="M104" s="624"/>
      <c r="N104" s="624"/>
      <c r="O104" s="624"/>
      <c r="P104" s="624"/>
      <c r="Q104" s="624"/>
      <c r="R104" s="624"/>
      <c r="S104" s="625"/>
      <c r="T104" s="217">
        <f>AVERAGE(T18,T41,T50,T58,T66,T77,T91,T97,T103)</f>
        <v>0.53082122323788983</v>
      </c>
      <c r="AF104" s="615" t="s">
        <v>720</v>
      </c>
      <c r="AG104" s="616"/>
      <c r="AH104" s="616"/>
      <c r="AI104" s="218">
        <f>SUM(AI18+AI41+AI50+AI58+AI66+AI77+AI91+AI97+AI103)</f>
        <v>10249611292</v>
      </c>
      <c r="AJ104" s="218">
        <f>SUM(AJ18+AJ41+AJ50+AJ58+AJ66+AJ77+AJ91+AJ97+AJ103)</f>
        <v>10249611292</v>
      </c>
      <c r="AK104" s="219">
        <f>SUM(AK41+AK50+AK58+AK66+AK77+AK91+AK97+AK103)</f>
        <v>0</v>
      </c>
      <c r="AL104" s="219">
        <f>SUM(AL41+AL50+AL58+AL66+AL77+AL91+AL97+AL103)</f>
        <v>0</v>
      </c>
      <c r="AM104" s="220">
        <f>SUM(AM41+AM50+AM58+AM66+AM77+AM91+AM97+AM103)</f>
        <v>0</v>
      </c>
      <c r="AP104" s="218">
        <f>SUM(AP18+AP41+AP50+AP58+AP66+AP77+AP91+AP97+AP103)</f>
        <v>4954132085.1300001</v>
      </c>
      <c r="AQ104" s="221">
        <f>+AP104/AJ104</f>
        <v>0.48334828941237862</v>
      </c>
      <c r="AR104" s="374">
        <f>SUM(AR18+AR41+AR50+AR58+AR66+AR77+AR91+AR97+AR103)</f>
        <v>2096525736.6099999</v>
      </c>
      <c r="AS104" s="221">
        <f>+AR104/AJ104</f>
        <v>0.20454685323007077</v>
      </c>
      <c r="AT104" s="218">
        <f t="shared" ref="AT104:AY104" si="21">SUM(AT18+AT41+AT50+AT58+AT66+AT77+AT91+AT97+AT103)</f>
        <v>2382365814.46</v>
      </c>
      <c r="AU104" s="218">
        <f t="shared" si="21"/>
        <v>2382365815.46</v>
      </c>
      <c r="AV104" s="218">
        <f t="shared" si="21"/>
        <v>0</v>
      </c>
      <c r="AW104" s="218">
        <f t="shared" si="21"/>
        <v>0</v>
      </c>
      <c r="AX104" s="218">
        <f t="shared" si="21"/>
        <v>0</v>
      </c>
      <c r="AY104" s="218">
        <f t="shared" si="21"/>
        <v>0</v>
      </c>
      <c r="BA104" s="114"/>
    </row>
    <row r="105" spans="1:53">
      <c r="AT105" s="129"/>
      <c r="AU105" s="129"/>
    </row>
    <row r="106" spans="1:53">
      <c r="AI106" s="224"/>
      <c r="AT106" s="129"/>
      <c r="AU106" s="129"/>
    </row>
    <row r="107" spans="1:53">
      <c r="AT107" s="129"/>
      <c r="AU107" s="129"/>
    </row>
    <row r="108" spans="1:53">
      <c r="AT108" s="129"/>
      <c r="AU108" s="129"/>
    </row>
    <row r="109" spans="1:53">
      <c r="AI109" s="216"/>
      <c r="AT109" s="129"/>
      <c r="AU109" s="129"/>
    </row>
    <row r="110" spans="1:53">
      <c r="AT110" s="129"/>
      <c r="AU110" s="129"/>
    </row>
    <row r="111" spans="1:53">
      <c r="AT111" s="129"/>
      <c r="AU111" s="129"/>
    </row>
    <row r="112" spans="1:53">
      <c r="AT112" s="129"/>
      <c r="AU112" s="129"/>
    </row>
    <row r="113" spans="20:47">
      <c r="AT113" s="129"/>
      <c r="AU113" s="129"/>
    </row>
    <row r="114" spans="20:47">
      <c r="AT114" s="129"/>
      <c r="AU114" s="129"/>
    </row>
    <row r="115" spans="20:47">
      <c r="AT115" s="129"/>
      <c r="AU115" s="129"/>
    </row>
    <row r="116" spans="20:47">
      <c r="T116" s="223" t="s">
        <v>707</v>
      </c>
      <c r="AT116" s="129"/>
      <c r="AU116" s="129"/>
    </row>
    <row r="117" spans="20:47">
      <c r="AT117" s="129"/>
      <c r="AU117" s="129"/>
    </row>
    <row r="118" spans="20:47">
      <c r="AT118" s="129"/>
      <c r="AU118" s="129"/>
    </row>
    <row r="119" spans="20:47">
      <c r="AT119" s="129"/>
      <c r="AU119" s="129"/>
    </row>
    <row r="120" spans="20:47">
      <c r="AT120" s="129"/>
      <c r="AU120" s="129"/>
    </row>
    <row r="121" spans="20:47">
      <c r="AT121" s="129"/>
      <c r="AU121" s="129"/>
    </row>
    <row r="122" spans="20:47">
      <c r="AT122" s="129"/>
      <c r="AU122" s="129"/>
    </row>
    <row r="123" spans="20:47">
      <c r="AT123" s="129"/>
      <c r="AU123" s="129"/>
    </row>
    <row r="124" spans="20:47">
      <c r="AT124" s="129"/>
      <c r="AU124" s="129"/>
    </row>
    <row r="125" spans="20:47">
      <c r="AT125" s="129"/>
      <c r="AU125" s="129"/>
    </row>
    <row r="126" spans="20:47">
      <c r="AT126" s="129"/>
      <c r="AU126" s="129"/>
    </row>
    <row r="127" spans="20:47">
      <c r="AT127" s="129"/>
      <c r="AU127" s="129"/>
    </row>
    <row r="128" spans="20:47">
      <c r="AT128" s="129"/>
      <c r="AU128" s="129"/>
    </row>
    <row r="129" spans="46:47">
      <c r="AT129" s="129"/>
      <c r="AU129" s="129"/>
    </row>
    <row r="130" spans="46:47">
      <c r="AT130" s="129"/>
      <c r="AU130" s="129"/>
    </row>
    <row r="131" spans="46:47">
      <c r="AT131" s="129"/>
      <c r="AU131" s="129"/>
    </row>
    <row r="132" spans="46:47">
      <c r="AT132" s="129"/>
      <c r="AU132" s="129"/>
    </row>
    <row r="133" spans="46:47">
      <c r="AT133" s="129"/>
      <c r="AU133" s="129"/>
    </row>
    <row r="134" spans="46:47">
      <c r="AT134" s="129"/>
      <c r="AU134" s="129"/>
    </row>
    <row r="135" spans="46:47">
      <c r="AT135" s="129"/>
      <c r="AU135" s="129"/>
    </row>
    <row r="136" spans="46:47">
      <c r="AT136" s="129"/>
      <c r="AU136" s="129"/>
    </row>
    <row r="137" spans="46:47">
      <c r="AT137" s="129"/>
      <c r="AU137" s="129"/>
    </row>
    <row r="138" spans="46:47">
      <c r="AT138" s="129"/>
      <c r="AU138" s="129"/>
    </row>
    <row r="139" spans="46:47">
      <c r="AT139" s="129"/>
      <c r="AU139" s="129"/>
    </row>
    <row r="140" spans="46:47">
      <c r="AT140" s="129"/>
      <c r="AU140" s="129"/>
    </row>
    <row r="141" spans="46:47">
      <c r="AT141" s="129"/>
      <c r="AU141" s="129"/>
    </row>
    <row r="142" spans="46:47">
      <c r="AT142" s="129"/>
      <c r="AU142" s="129"/>
    </row>
    <row r="143" spans="46:47">
      <c r="AT143" s="129"/>
      <c r="AU143" s="129"/>
    </row>
    <row r="144" spans="46:47">
      <c r="AT144" s="129"/>
      <c r="AU144" s="129"/>
    </row>
    <row r="145" spans="46:47">
      <c r="AT145" s="129"/>
      <c r="AU145" s="129"/>
    </row>
    <row r="146" spans="46:47">
      <c r="AT146" s="129"/>
      <c r="AU146" s="129"/>
    </row>
    <row r="147" spans="46:47">
      <c r="AT147" s="129"/>
      <c r="AU147" s="129"/>
    </row>
    <row r="148" spans="46:47">
      <c r="AT148" s="129"/>
      <c r="AU148" s="129"/>
    </row>
    <row r="149" spans="46:47">
      <c r="AT149" s="129"/>
      <c r="AU149" s="129"/>
    </row>
    <row r="150" spans="46:47">
      <c r="AT150" s="129"/>
      <c r="AU150" s="129"/>
    </row>
    <row r="151" spans="46:47">
      <c r="AT151" s="129"/>
      <c r="AU151" s="129"/>
    </row>
    <row r="152" spans="46:47">
      <c r="AT152" s="129"/>
      <c r="AU152" s="129"/>
    </row>
    <row r="153" spans="46:47">
      <c r="AT153" s="129"/>
      <c r="AU153" s="129"/>
    </row>
    <row r="154" spans="46:47">
      <c r="AT154" s="129"/>
      <c r="AU154" s="129"/>
    </row>
    <row r="155" spans="46:47">
      <c r="AT155" s="129"/>
      <c r="AU155" s="129"/>
    </row>
    <row r="156" spans="46:47">
      <c r="AT156" s="129"/>
      <c r="AU156" s="129"/>
    </row>
    <row r="157" spans="46:47">
      <c r="AT157" s="129"/>
      <c r="AU157" s="129"/>
    </row>
    <row r="158" spans="46:47">
      <c r="AT158" s="129"/>
      <c r="AU158" s="129"/>
    </row>
    <row r="159" spans="46:47">
      <c r="AT159" s="129"/>
      <c r="AU159" s="129"/>
    </row>
    <row r="160" spans="46:47">
      <c r="AT160" s="129"/>
      <c r="AU160" s="129"/>
    </row>
    <row r="161" spans="46:47">
      <c r="AT161" s="129"/>
      <c r="AU161" s="129"/>
    </row>
    <row r="162" spans="46:47">
      <c r="AT162" s="129"/>
      <c r="AU162" s="129"/>
    </row>
    <row r="163" spans="46:47">
      <c r="AT163" s="129"/>
      <c r="AU163" s="129"/>
    </row>
    <row r="164" spans="46:47">
      <c r="AT164" s="129"/>
      <c r="AU164" s="129"/>
    </row>
    <row r="165" spans="46:47">
      <c r="AT165" s="129"/>
      <c r="AU165" s="129"/>
    </row>
    <row r="166" spans="46:47">
      <c r="AT166" s="129"/>
      <c r="AU166" s="129"/>
    </row>
    <row r="167" spans="46:47">
      <c r="AT167" s="129"/>
      <c r="AU167" s="129"/>
    </row>
    <row r="168" spans="46:47">
      <c r="AT168" s="129"/>
      <c r="AU168" s="129"/>
    </row>
    <row r="169" spans="46:47">
      <c r="AT169" s="129"/>
      <c r="AU169" s="129"/>
    </row>
    <row r="170" spans="46:47">
      <c r="AT170" s="129"/>
      <c r="AU170" s="129"/>
    </row>
    <row r="171" spans="46:47">
      <c r="AT171" s="129"/>
      <c r="AU171" s="129"/>
    </row>
    <row r="172" spans="46:47">
      <c r="AT172" s="129"/>
      <c r="AU172" s="129"/>
    </row>
    <row r="173" spans="46:47">
      <c r="AT173" s="129"/>
      <c r="AU173" s="129"/>
    </row>
    <row r="174" spans="46:47">
      <c r="AT174" s="129"/>
      <c r="AU174" s="129"/>
    </row>
    <row r="175" spans="46:47">
      <c r="AT175" s="129"/>
      <c r="AU175" s="129"/>
    </row>
    <row r="176" spans="46:47">
      <c r="AT176" s="129"/>
      <c r="AU176" s="129"/>
    </row>
    <row r="177" spans="46:47">
      <c r="AT177" s="129"/>
      <c r="AU177" s="129"/>
    </row>
    <row r="178" spans="46:47">
      <c r="AT178" s="129"/>
      <c r="AU178" s="129"/>
    </row>
    <row r="179" spans="46:47">
      <c r="AT179" s="129"/>
      <c r="AU179" s="129"/>
    </row>
    <row r="180" spans="46:47">
      <c r="AT180" s="129"/>
      <c r="AU180" s="129"/>
    </row>
    <row r="181" spans="46:47">
      <c r="AT181" s="129"/>
      <c r="AU181" s="129"/>
    </row>
    <row r="182" spans="46:47">
      <c r="AT182" s="129"/>
      <c r="AU182" s="129"/>
    </row>
    <row r="183" spans="46:47">
      <c r="AT183" s="129"/>
      <c r="AU183" s="129"/>
    </row>
    <row r="184" spans="46:47">
      <c r="AT184" s="129"/>
      <c r="AU184" s="129"/>
    </row>
    <row r="185" spans="46:47">
      <c r="AT185" s="129"/>
      <c r="AU185" s="129"/>
    </row>
    <row r="186" spans="46:47">
      <c r="AT186" s="129"/>
      <c r="AU186" s="129"/>
    </row>
    <row r="187" spans="46:47">
      <c r="AT187" s="129"/>
      <c r="AU187" s="129"/>
    </row>
    <row r="188" spans="46:47">
      <c r="AT188" s="129"/>
      <c r="AU188" s="129"/>
    </row>
    <row r="189" spans="46:47">
      <c r="AT189" s="129"/>
      <c r="AU189" s="129"/>
    </row>
    <row r="190" spans="46:47">
      <c r="AT190" s="129"/>
      <c r="AU190" s="129"/>
    </row>
    <row r="191" spans="46:47">
      <c r="AT191" s="129"/>
      <c r="AU191" s="129"/>
    </row>
    <row r="192" spans="46:47">
      <c r="AT192" s="129"/>
      <c r="AU192" s="129"/>
    </row>
    <row r="193" spans="46:47">
      <c r="AT193" s="129"/>
      <c r="AU193" s="129"/>
    </row>
    <row r="194" spans="46:47">
      <c r="AT194" s="129"/>
      <c r="AU194" s="129"/>
    </row>
    <row r="195" spans="46:47">
      <c r="AT195" s="129"/>
      <c r="AU195" s="129"/>
    </row>
    <row r="196" spans="46:47">
      <c r="AT196" s="129"/>
      <c r="AU196" s="129"/>
    </row>
    <row r="197" spans="46:47">
      <c r="AT197" s="129"/>
      <c r="AU197" s="129"/>
    </row>
    <row r="198" spans="46:47">
      <c r="AT198" s="129"/>
      <c r="AU198" s="129"/>
    </row>
    <row r="199" spans="46:47">
      <c r="AT199" s="129"/>
      <c r="AU199" s="129"/>
    </row>
    <row r="200" spans="46:47">
      <c r="AT200" s="129"/>
      <c r="AU200" s="129"/>
    </row>
    <row r="201" spans="46:47">
      <c r="AT201" s="129"/>
      <c r="AU201" s="129"/>
    </row>
    <row r="202" spans="46:47">
      <c r="AT202" s="129"/>
      <c r="AU202" s="129"/>
    </row>
    <row r="203" spans="46:47">
      <c r="AT203" s="129"/>
      <c r="AU203" s="129"/>
    </row>
    <row r="204" spans="46:47">
      <c r="AT204" s="129"/>
      <c r="AU204" s="129"/>
    </row>
    <row r="205" spans="46:47">
      <c r="AT205" s="129"/>
      <c r="AU205" s="129"/>
    </row>
    <row r="206" spans="46:47">
      <c r="AT206" s="129"/>
      <c r="AU206" s="129"/>
    </row>
    <row r="207" spans="46:47">
      <c r="AT207" s="129"/>
      <c r="AU207" s="129"/>
    </row>
    <row r="208" spans="46:47">
      <c r="AT208" s="129"/>
      <c r="AU208" s="129"/>
    </row>
    <row r="209" spans="46:47">
      <c r="AT209" s="129"/>
      <c r="AU209" s="129"/>
    </row>
    <row r="210" spans="46:47">
      <c r="AT210" s="129"/>
      <c r="AU210" s="129"/>
    </row>
    <row r="211" spans="46:47">
      <c r="AT211" s="129"/>
      <c r="AU211" s="129"/>
    </row>
    <row r="212" spans="46:47">
      <c r="AT212" s="129"/>
      <c r="AU212" s="129"/>
    </row>
    <row r="213" spans="46:47">
      <c r="AT213" s="129"/>
      <c r="AU213" s="129"/>
    </row>
    <row r="214" spans="46:47">
      <c r="AT214" s="129"/>
      <c r="AU214" s="129"/>
    </row>
    <row r="215" spans="46:47">
      <c r="AT215" s="129"/>
      <c r="AU215" s="129"/>
    </row>
    <row r="216" spans="46:47">
      <c r="AT216" s="129"/>
      <c r="AU216" s="129"/>
    </row>
    <row r="217" spans="46:47">
      <c r="AT217" s="129"/>
      <c r="AU217" s="129"/>
    </row>
    <row r="218" spans="46:47">
      <c r="AT218" s="129"/>
      <c r="AU218" s="129"/>
    </row>
    <row r="219" spans="46:47">
      <c r="AT219" s="129"/>
      <c r="AU219" s="129"/>
    </row>
    <row r="220" spans="46:47">
      <c r="AT220" s="129"/>
      <c r="AU220" s="129"/>
    </row>
    <row r="221" spans="46:47">
      <c r="AT221" s="129"/>
      <c r="AU221" s="129"/>
    </row>
    <row r="222" spans="46:47">
      <c r="AT222" s="129"/>
      <c r="AU222" s="129"/>
    </row>
    <row r="223" spans="46:47">
      <c r="AT223" s="129"/>
      <c r="AU223" s="129"/>
    </row>
    <row r="224" spans="46:47">
      <c r="AT224" s="129"/>
      <c r="AU224" s="129"/>
    </row>
    <row r="225" spans="46:47">
      <c r="AT225" s="129"/>
      <c r="AU225" s="129"/>
    </row>
    <row r="226" spans="46:47">
      <c r="AT226" s="129"/>
      <c r="AU226" s="129"/>
    </row>
    <row r="227" spans="46:47">
      <c r="AT227" s="129"/>
      <c r="AU227" s="129"/>
    </row>
    <row r="228" spans="46:47">
      <c r="AT228" s="129"/>
      <c r="AU228" s="129"/>
    </row>
    <row r="229" spans="46:47">
      <c r="AT229" s="129"/>
      <c r="AU229" s="129"/>
    </row>
    <row r="230" spans="46:47">
      <c r="AT230" s="129"/>
      <c r="AU230" s="129"/>
    </row>
    <row r="231" spans="46:47">
      <c r="AT231" s="129"/>
      <c r="AU231" s="129"/>
    </row>
    <row r="232" spans="46:47">
      <c r="AT232" s="129"/>
      <c r="AU232" s="129"/>
    </row>
    <row r="233" spans="46:47">
      <c r="AT233" s="129"/>
      <c r="AU233" s="129"/>
    </row>
    <row r="234" spans="46:47">
      <c r="AT234" s="129"/>
      <c r="AU234" s="129"/>
    </row>
    <row r="235" spans="46:47">
      <c r="AT235" s="129"/>
      <c r="AU235" s="129"/>
    </row>
    <row r="236" spans="46:47">
      <c r="AT236" s="129"/>
      <c r="AU236" s="129"/>
    </row>
    <row r="237" spans="46:47">
      <c r="AT237" s="129"/>
      <c r="AU237" s="129"/>
    </row>
    <row r="238" spans="46:47">
      <c r="AT238" s="129"/>
      <c r="AU238" s="129"/>
    </row>
    <row r="239" spans="46:47">
      <c r="AT239" s="129"/>
      <c r="AU239" s="129"/>
    </row>
    <row r="240" spans="46:47">
      <c r="AT240" s="129"/>
      <c r="AU240" s="129"/>
    </row>
    <row r="241" spans="46:47">
      <c r="AT241" s="129"/>
      <c r="AU241" s="129"/>
    </row>
    <row r="242" spans="46:47">
      <c r="AT242" s="129"/>
      <c r="AU242" s="129"/>
    </row>
    <row r="243" spans="46:47">
      <c r="AT243" s="129"/>
      <c r="AU243" s="129"/>
    </row>
    <row r="244" spans="46:47">
      <c r="AT244" s="129"/>
      <c r="AU244" s="129"/>
    </row>
    <row r="245" spans="46:47">
      <c r="AT245" s="129"/>
      <c r="AU245" s="129"/>
    </row>
    <row r="246" spans="46:47">
      <c r="AT246" s="129"/>
      <c r="AU246" s="129"/>
    </row>
    <row r="247" spans="46:47">
      <c r="AT247" s="129"/>
      <c r="AU247" s="129"/>
    </row>
    <row r="248" spans="46:47">
      <c r="AT248" s="129"/>
      <c r="AU248" s="129"/>
    </row>
    <row r="249" spans="46:47">
      <c r="AT249" s="129"/>
      <c r="AU249" s="129"/>
    </row>
    <row r="250" spans="46:47">
      <c r="AT250" s="129"/>
      <c r="AU250" s="129"/>
    </row>
    <row r="251" spans="46:47">
      <c r="AT251" s="129"/>
      <c r="AU251" s="129"/>
    </row>
    <row r="252" spans="46:47">
      <c r="AT252" s="129"/>
      <c r="AU252" s="129"/>
    </row>
    <row r="253" spans="46:47">
      <c r="AT253" s="129"/>
      <c r="AU253" s="129"/>
    </row>
    <row r="254" spans="46:47">
      <c r="AT254" s="129"/>
      <c r="AU254" s="129"/>
    </row>
    <row r="255" spans="46:47">
      <c r="AT255" s="129"/>
      <c r="AU255" s="129"/>
    </row>
    <row r="256" spans="46:47">
      <c r="AT256" s="129"/>
      <c r="AU256" s="129"/>
    </row>
    <row r="257" spans="46:47">
      <c r="AT257" s="129"/>
      <c r="AU257" s="129"/>
    </row>
    <row r="258" spans="46:47">
      <c r="AT258" s="129"/>
      <c r="AU258" s="129"/>
    </row>
    <row r="259" spans="46:47">
      <c r="AT259" s="129"/>
      <c r="AU259" s="129"/>
    </row>
    <row r="260" spans="46:47">
      <c r="AT260" s="129"/>
      <c r="AU260" s="129"/>
    </row>
    <row r="261" spans="46:47">
      <c r="AT261" s="129"/>
      <c r="AU261" s="129"/>
    </row>
    <row r="262" spans="46:47">
      <c r="AT262" s="129"/>
      <c r="AU262" s="129"/>
    </row>
    <row r="263" spans="46:47">
      <c r="AT263" s="129"/>
      <c r="AU263" s="129"/>
    </row>
    <row r="264" spans="46:47">
      <c r="AT264" s="129"/>
      <c r="AU264" s="129"/>
    </row>
    <row r="265" spans="46:47">
      <c r="AT265" s="129"/>
      <c r="AU265" s="129"/>
    </row>
    <row r="266" spans="46:47">
      <c r="AT266" s="129"/>
      <c r="AU266" s="129"/>
    </row>
    <row r="267" spans="46:47">
      <c r="AT267" s="129"/>
      <c r="AU267" s="129"/>
    </row>
    <row r="268" spans="46:47">
      <c r="AT268" s="129"/>
      <c r="AU268" s="129"/>
    </row>
    <row r="269" spans="46:47">
      <c r="AT269" s="129"/>
      <c r="AU269" s="129"/>
    </row>
    <row r="270" spans="46:47">
      <c r="AT270" s="129"/>
      <c r="AU270" s="129"/>
    </row>
    <row r="271" spans="46:47">
      <c r="AT271" s="129"/>
      <c r="AU271" s="129"/>
    </row>
    <row r="272" spans="46:47">
      <c r="AT272" s="129"/>
      <c r="AU272" s="129"/>
    </row>
    <row r="273" spans="46:47">
      <c r="AT273" s="129"/>
      <c r="AU273" s="129"/>
    </row>
    <row r="274" spans="46:47">
      <c r="AT274" s="129"/>
      <c r="AU274" s="129"/>
    </row>
    <row r="275" spans="46:47">
      <c r="AT275" s="129"/>
      <c r="AU275" s="129"/>
    </row>
    <row r="276" spans="46:47">
      <c r="AT276" s="129"/>
      <c r="AU276" s="129"/>
    </row>
    <row r="277" spans="46:47">
      <c r="AT277" s="129"/>
      <c r="AU277" s="129"/>
    </row>
    <row r="278" spans="46:47">
      <c r="AT278" s="129"/>
      <c r="AU278" s="129"/>
    </row>
    <row r="279" spans="46:47">
      <c r="AT279" s="129"/>
      <c r="AU279" s="129"/>
    </row>
    <row r="280" spans="46:47">
      <c r="AT280" s="129"/>
      <c r="AU280" s="129"/>
    </row>
    <row r="281" spans="46:47">
      <c r="AT281" s="129"/>
      <c r="AU281" s="129"/>
    </row>
    <row r="282" spans="46:47">
      <c r="AT282" s="129"/>
      <c r="AU282" s="129"/>
    </row>
    <row r="283" spans="46:47">
      <c r="AT283" s="129"/>
      <c r="AU283" s="129"/>
    </row>
    <row r="284" spans="46:47">
      <c r="AT284" s="129"/>
      <c r="AU284" s="129"/>
    </row>
    <row r="285" spans="46:47">
      <c r="AT285" s="129"/>
      <c r="AU285" s="129"/>
    </row>
    <row r="286" spans="46:47">
      <c r="AT286" s="129"/>
      <c r="AU286" s="129"/>
    </row>
    <row r="287" spans="46:47">
      <c r="AT287" s="129"/>
      <c r="AU287" s="129"/>
    </row>
    <row r="288" spans="46:47">
      <c r="AT288" s="129"/>
      <c r="AU288" s="129"/>
    </row>
    <row r="289" spans="46:47">
      <c r="AT289" s="129"/>
      <c r="AU289" s="129"/>
    </row>
    <row r="290" spans="46:47">
      <c r="AT290" s="129"/>
      <c r="AU290" s="129"/>
    </row>
    <row r="291" spans="46:47">
      <c r="AT291" s="129"/>
      <c r="AU291" s="129"/>
    </row>
    <row r="292" spans="46:47">
      <c r="AT292" s="129"/>
      <c r="AU292" s="129"/>
    </row>
    <row r="293" spans="46:47">
      <c r="AT293" s="129"/>
      <c r="AU293" s="129"/>
    </row>
    <row r="294" spans="46:47">
      <c r="AT294" s="129"/>
      <c r="AU294" s="129"/>
    </row>
    <row r="295" spans="46:47">
      <c r="AT295" s="129"/>
      <c r="AU295" s="129"/>
    </row>
    <row r="296" spans="46:47">
      <c r="AT296" s="129"/>
      <c r="AU296" s="129"/>
    </row>
    <row r="297" spans="46:47">
      <c r="AT297" s="129"/>
      <c r="AU297" s="129"/>
    </row>
    <row r="298" spans="46:47">
      <c r="AT298" s="129"/>
      <c r="AU298" s="129"/>
    </row>
    <row r="299" spans="46:47">
      <c r="AT299" s="129"/>
      <c r="AU299" s="129"/>
    </row>
    <row r="300" spans="46:47">
      <c r="AT300" s="129"/>
      <c r="AU300" s="129"/>
    </row>
    <row r="301" spans="46:47">
      <c r="AT301" s="129"/>
      <c r="AU301" s="129"/>
    </row>
    <row r="302" spans="46:47">
      <c r="AT302" s="129"/>
      <c r="AU302" s="129"/>
    </row>
    <row r="303" spans="46:47">
      <c r="AT303" s="129"/>
      <c r="AU303" s="129"/>
    </row>
    <row r="304" spans="46:47">
      <c r="AT304" s="129"/>
      <c r="AU304" s="129"/>
    </row>
    <row r="305" spans="46:47">
      <c r="AT305" s="129"/>
      <c r="AU305" s="129"/>
    </row>
    <row r="306" spans="46:47">
      <c r="AT306" s="129"/>
      <c r="AU306" s="129"/>
    </row>
    <row r="307" spans="46:47">
      <c r="AT307" s="129"/>
      <c r="AU307" s="129"/>
    </row>
    <row r="308" spans="46:47">
      <c r="AT308" s="129"/>
      <c r="AU308" s="129"/>
    </row>
    <row r="309" spans="46:47">
      <c r="AT309" s="129"/>
      <c r="AU309" s="129"/>
    </row>
    <row r="310" spans="46:47">
      <c r="AT310" s="129"/>
      <c r="AU310" s="129"/>
    </row>
    <row r="311" spans="46:47">
      <c r="AT311" s="129"/>
      <c r="AU311" s="129"/>
    </row>
    <row r="312" spans="46:47">
      <c r="AT312" s="129"/>
      <c r="AU312" s="129"/>
    </row>
    <row r="313" spans="46:47">
      <c r="AT313" s="129"/>
      <c r="AU313" s="129"/>
    </row>
    <row r="314" spans="46:47">
      <c r="AT314" s="129"/>
      <c r="AU314" s="129"/>
    </row>
    <row r="315" spans="46:47">
      <c r="AT315" s="129"/>
      <c r="AU315" s="129"/>
    </row>
    <row r="316" spans="46:47">
      <c r="AT316" s="129"/>
      <c r="AU316" s="129"/>
    </row>
    <row r="317" spans="46:47">
      <c r="AT317" s="129"/>
      <c r="AU317" s="129"/>
    </row>
    <row r="318" spans="46:47">
      <c r="AT318" s="129"/>
      <c r="AU318" s="129"/>
    </row>
    <row r="319" spans="46:47">
      <c r="AT319" s="129"/>
      <c r="AU319" s="129"/>
    </row>
    <row r="320" spans="46:47">
      <c r="AT320" s="129"/>
      <c r="AU320" s="129"/>
    </row>
    <row r="321" spans="46:47">
      <c r="AT321" s="129"/>
      <c r="AU321" s="129"/>
    </row>
    <row r="322" spans="46:47">
      <c r="AT322" s="129"/>
      <c r="AU322" s="129"/>
    </row>
    <row r="323" spans="46:47">
      <c r="AT323" s="129"/>
      <c r="AU323" s="129"/>
    </row>
    <row r="324" spans="46:47">
      <c r="AT324" s="129"/>
      <c r="AU324" s="129"/>
    </row>
    <row r="325" spans="46:47">
      <c r="AT325" s="129"/>
      <c r="AU325" s="129"/>
    </row>
    <row r="326" spans="46:47">
      <c r="AT326" s="129"/>
      <c r="AU326" s="129"/>
    </row>
    <row r="327" spans="46:47">
      <c r="AT327" s="129"/>
      <c r="AU327" s="129"/>
    </row>
    <row r="328" spans="46:47">
      <c r="AT328" s="129"/>
      <c r="AU328" s="129"/>
    </row>
    <row r="329" spans="46:47">
      <c r="AT329" s="129"/>
      <c r="AU329" s="129"/>
    </row>
    <row r="330" spans="46:47">
      <c r="AT330" s="129"/>
      <c r="AU330" s="129"/>
    </row>
    <row r="331" spans="46:47">
      <c r="AT331" s="129"/>
      <c r="AU331" s="129"/>
    </row>
    <row r="332" spans="46:47">
      <c r="AT332" s="129"/>
      <c r="AU332" s="129"/>
    </row>
    <row r="333" spans="46:47">
      <c r="AT333" s="129"/>
      <c r="AU333" s="129"/>
    </row>
    <row r="334" spans="46:47">
      <c r="AT334" s="129"/>
      <c r="AU334" s="129"/>
    </row>
    <row r="335" spans="46:47">
      <c r="AT335" s="129"/>
      <c r="AU335" s="129"/>
    </row>
    <row r="336" spans="46:47">
      <c r="AT336" s="129"/>
      <c r="AU336" s="129"/>
    </row>
    <row r="337" spans="46:47">
      <c r="AT337" s="129"/>
      <c r="AU337" s="129"/>
    </row>
    <row r="338" spans="46:47">
      <c r="AT338" s="129"/>
      <c r="AU338" s="129"/>
    </row>
    <row r="339" spans="46:47">
      <c r="AT339" s="129"/>
      <c r="AU339" s="129"/>
    </row>
    <row r="340" spans="46:47">
      <c r="AT340" s="129"/>
      <c r="AU340" s="129"/>
    </row>
    <row r="341" spans="46:47">
      <c r="AT341" s="129"/>
      <c r="AU341" s="129"/>
    </row>
    <row r="342" spans="46:47">
      <c r="AT342" s="129"/>
      <c r="AU342" s="129"/>
    </row>
    <row r="343" spans="46:47">
      <c r="AT343" s="129"/>
      <c r="AU343" s="129"/>
    </row>
    <row r="344" spans="46:47">
      <c r="AT344" s="129"/>
      <c r="AU344" s="129"/>
    </row>
    <row r="345" spans="46:47">
      <c r="AT345" s="129"/>
      <c r="AU345" s="129"/>
    </row>
    <row r="346" spans="46:47">
      <c r="AT346" s="129"/>
      <c r="AU346" s="129"/>
    </row>
    <row r="347" spans="46:47">
      <c r="AT347" s="129"/>
      <c r="AU347" s="129"/>
    </row>
    <row r="348" spans="46:47">
      <c r="AT348" s="129"/>
      <c r="AU348" s="129"/>
    </row>
    <row r="349" spans="46:47">
      <c r="AT349" s="129"/>
      <c r="AU349" s="129"/>
    </row>
    <row r="350" spans="46:47">
      <c r="AT350" s="129"/>
      <c r="AU350" s="129"/>
    </row>
    <row r="351" spans="46:47">
      <c r="AT351" s="129"/>
      <c r="AU351" s="129"/>
    </row>
    <row r="352" spans="46:47">
      <c r="AT352" s="129"/>
      <c r="AU352" s="129"/>
    </row>
    <row r="353" spans="46:47">
      <c r="AT353" s="129"/>
      <c r="AU353" s="129"/>
    </row>
    <row r="354" spans="46:47">
      <c r="AT354" s="129"/>
      <c r="AU354" s="129"/>
    </row>
    <row r="355" spans="46:47">
      <c r="AT355" s="129"/>
      <c r="AU355" s="129"/>
    </row>
    <row r="356" spans="46:47">
      <c r="AT356" s="129"/>
      <c r="AU356" s="129"/>
    </row>
    <row r="357" spans="46:47">
      <c r="AT357" s="129"/>
      <c r="AU357" s="129"/>
    </row>
    <row r="358" spans="46:47">
      <c r="AT358" s="129"/>
      <c r="AU358" s="129"/>
    </row>
    <row r="359" spans="46:47">
      <c r="AT359" s="129"/>
      <c r="AU359" s="129"/>
    </row>
    <row r="360" spans="46:47">
      <c r="AT360" s="129"/>
      <c r="AU360" s="129"/>
    </row>
    <row r="361" spans="46:47">
      <c r="AT361" s="129"/>
      <c r="AU361" s="129"/>
    </row>
    <row r="362" spans="46:47">
      <c r="AT362" s="129"/>
      <c r="AU362" s="129"/>
    </row>
    <row r="363" spans="46:47">
      <c r="AT363" s="129"/>
      <c r="AU363" s="129"/>
    </row>
    <row r="364" spans="46:47">
      <c r="AT364" s="129"/>
      <c r="AU364" s="129"/>
    </row>
    <row r="365" spans="46:47">
      <c r="AT365" s="129"/>
      <c r="AU365" s="129"/>
    </row>
    <row r="366" spans="46:47">
      <c r="AT366" s="129"/>
      <c r="AU366" s="129"/>
    </row>
    <row r="367" spans="46:47">
      <c r="AT367" s="129"/>
      <c r="AU367" s="129"/>
    </row>
    <row r="368" spans="46:47">
      <c r="AT368" s="129"/>
      <c r="AU368" s="129"/>
    </row>
    <row r="369" spans="46:47">
      <c r="AT369" s="129"/>
      <c r="AU369" s="129"/>
    </row>
    <row r="370" spans="46:47">
      <c r="AT370" s="129"/>
      <c r="AU370" s="129"/>
    </row>
    <row r="371" spans="46:47">
      <c r="AT371" s="129"/>
      <c r="AU371" s="129"/>
    </row>
    <row r="372" spans="46:47">
      <c r="AT372" s="129"/>
      <c r="AU372" s="129"/>
    </row>
    <row r="373" spans="46:47">
      <c r="AT373" s="129"/>
      <c r="AU373" s="129"/>
    </row>
    <row r="374" spans="46:47">
      <c r="AT374" s="129"/>
      <c r="AU374" s="129"/>
    </row>
    <row r="375" spans="46:47">
      <c r="AT375" s="129"/>
      <c r="AU375" s="129"/>
    </row>
    <row r="376" spans="46:47">
      <c r="AT376" s="129"/>
      <c r="AU376" s="129"/>
    </row>
    <row r="377" spans="46:47">
      <c r="AT377" s="129"/>
      <c r="AU377" s="129"/>
    </row>
    <row r="378" spans="46:47">
      <c r="AT378" s="129"/>
      <c r="AU378" s="129"/>
    </row>
    <row r="379" spans="46:47">
      <c r="AT379" s="129"/>
      <c r="AU379" s="129"/>
    </row>
    <row r="380" spans="46:47">
      <c r="AT380" s="129"/>
      <c r="AU380" s="129"/>
    </row>
    <row r="381" spans="46:47">
      <c r="AT381" s="129"/>
      <c r="AU381" s="129"/>
    </row>
    <row r="382" spans="46:47">
      <c r="AT382" s="129"/>
      <c r="AU382" s="129"/>
    </row>
    <row r="383" spans="46:47">
      <c r="AT383" s="129"/>
      <c r="AU383" s="129"/>
    </row>
    <row r="384" spans="46:47">
      <c r="AT384" s="129"/>
      <c r="AU384" s="129"/>
    </row>
    <row r="385" spans="46:47">
      <c r="AT385" s="129"/>
      <c r="AU385" s="129"/>
    </row>
    <row r="386" spans="46:47">
      <c r="AT386" s="129"/>
      <c r="AU386" s="129"/>
    </row>
    <row r="387" spans="46:47">
      <c r="AT387" s="129"/>
      <c r="AU387" s="129"/>
    </row>
    <row r="388" spans="46:47">
      <c r="AT388" s="129"/>
      <c r="AU388" s="129"/>
    </row>
    <row r="389" spans="46:47">
      <c r="AT389" s="129"/>
      <c r="AU389" s="129"/>
    </row>
    <row r="390" spans="46:47">
      <c r="AT390" s="129"/>
      <c r="AU390" s="129"/>
    </row>
    <row r="391" spans="46:47">
      <c r="AT391" s="129"/>
      <c r="AU391" s="129"/>
    </row>
    <row r="392" spans="46:47">
      <c r="AT392" s="129"/>
      <c r="AU392" s="129"/>
    </row>
    <row r="393" spans="46:47">
      <c r="AT393" s="129"/>
      <c r="AU393" s="129"/>
    </row>
    <row r="394" spans="46:47">
      <c r="AT394" s="129"/>
      <c r="AU394" s="129"/>
    </row>
    <row r="395" spans="46:47">
      <c r="AT395" s="129"/>
      <c r="AU395" s="129"/>
    </row>
    <row r="396" spans="46:47">
      <c r="AT396" s="129"/>
      <c r="AU396" s="129"/>
    </row>
    <row r="397" spans="46:47">
      <c r="AT397" s="129"/>
      <c r="AU397" s="129"/>
    </row>
    <row r="398" spans="46:47">
      <c r="AT398" s="129"/>
      <c r="AU398" s="129"/>
    </row>
    <row r="399" spans="46:47">
      <c r="AT399" s="129"/>
      <c r="AU399" s="129"/>
    </row>
    <row r="400" spans="46:47">
      <c r="AT400" s="129"/>
      <c r="AU400" s="129"/>
    </row>
    <row r="401" spans="46:47">
      <c r="AT401" s="129"/>
      <c r="AU401" s="129"/>
    </row>
    <row r="402" spans="46:47">
      <c r="AT402" s="129"/>
      <c r="AU402" s="129"/>
    </row>
    <row r="403" spans="46:47">
      <c r="AT403" s="129"/>
      <c r="AU403" s="129"/>
    </row>
    <row r="404" spans="46:47">
      <c r="AT404" s="129"/>
      <c r="AU404" s="129"/>
    </row>
    <row r="405" spans="46:47">
      <c r="AT405" s="129"/>
      <c r="AU405" s="129"/>
    </row>
    <row r="406" spans="46:47">
      <c r="AT406" s="129"/>
      <c r="AU406" s="129"/>
    </row>
    <row r="407" spans="46:47">
      <c r="AT407" s="129"/>
      <c r="AU407" s="129"/>
    </row>
    <row r="408" spans="46:47">
      <c r="AT408" s="129"/>
      <c r="AU408" s="129"/>
    </row>
    <row r="409" spans="46:47">
      <c r="AT409" s="129"/>
      <c r="AU409" s="129"/>
    </row>
    <row r="410" spans="46:47">
      <c r="AT410" s="129"/>
      <c r="AU410" s="129"/>
    </row>
    <row r="411" spans="46:47">
      <c r="AT411" s="129"/>
      <c r="AU411" s="129"/>
    </row>
    <row r="412" spans="46:47">
      <c r="AT412" s="129"/>
      <c r="AU412" s="129"/>
    </row>
    <row r="413" spans="46:47">
      <c r="AT413" s="129"/>
      <c r="AU413" s="129"/>
    </row>
    <row r="414" spans="46:47">
      <c r="AT414" s="129"/>
      <c r="AU414" s="129"/>
    </row>
    <row r="415" spans="46:47">
      <c r="AT415" s="129"/>
      <c r="AU415" s="129"/>
    </row>
    <row r="416" spans="46:47">
      <c r="AT416" s="129"/>
      <c r="AU416" s="129"/>
    </row>
    <row r="417" spans="46:47">
      <c r="AT417" s="129"/>
      <c r="AU417" s="129"/>
    </row>
    <row r="418" spans="46:47">
      <c r="AT418" s="129"/>
      <c r="AU418" s="129"/>
    </row>
    <row r="419" spans="46:47">
      <c r="AT419" s="129"/>
      <c r="AU419" s="129"/>
    </row>
    <row r="420" spans="46:47">
      <c r="AT420" s="129"/>
      <c r="AU420" s="129"/>
    </row>
    <row r="421" spans="46:47">
      <c r="AT421" s="129"/>
      <c r="AU421" s="129"/>
    </row>
    <row r="422" spans="46:47">
      <c r="AT422" s="129"/>
      <c r="AU422" s="129"/>
    </row>
    <row r="423" spans="46:47">
      <c r="AT423" s="129"/>
      <c r="AU423" s="129"/>
    </row>
    <row r="424" spans="46:47">
      <c r="AT424" s="129"/>
      <c r="AU424" s="129"/>
    </row>
    <row r="425" spans="46:47">
      <c r="AT425" s="129"/>
      <c r="AU425" s="129"/>
    </row>
    <row r="426" spans="46:47">
      <c r="AT426" s="129"/>
      <c r="AU426" s="129"/>
    </row>
    <row r="427" spans="46:47">
      <c r="AT427" s="129"/>
      <c r="AU427" s="129"/>
    </row>
    <row r="428" spans="46:47">
      <c r="AT428" s="129"/>
      <c r="AU428" s="129"/>
    </row>
    <row r="429" spans="46:47">
      <c r="AT429" s="129"/>
      <c r="AU429" s="129"/>
    </row>
    <row r="430" spans="46:47">
      <c r="AT430" s="129"/>
      <c r="AU430" s="129"/>
    </row>
    <row r="431" spans="46:47">
      <c r="AT431" s="129"/>
      <c r="AU431" s="129"/>
    </row>
    <row r="432" spans="46:47">
      <c r="AT432" s="129"/>
      <c r="AU432" s="129"/>
    </row>
    <row r="433" spans="46:47">
      <c r="AT433" s="129"/>
      <c r="AU433" s="129"/>
    </row>
    <row r="434" spans="46:47">
      <c r="AT434" s="129"/>
      <c r="AU434" s="129"/>
    </row>
    <row r="435" spans="46:47">
      <c r="AT435" s="129"/>
      <c r="AU435" s="129"/>
    </row>
    <row r="436" spans="46:47">
      <c r="AT436" s="129"/>
      <c r="AU436" s="129"/>
    </row>
    <row r="437" spans="46:47">
      <c r="AT437" s="129"/>
      <c r="AU437" s="129"/>
    </row>
    <row r="438" spans="46:47">
      <c r="AT438" s="129"/>
      <c r="AU438" s="129"/>
    </row>
    <row r="439" spans="46:47">
      <c r="AT439" s="129"/>
      <c r="AU439" s="129"/>
    </row>
    <row r="440" spans="46:47">
      <c r="AT440" s="129"/>
      <c r="AU440" s="129"/>
    </row>
    <row r="441" spans="46:47">
      <c r="AT441" s="129"/>
      <c r="AU441" s="129"/>
    </row>
    <row r="442" spans="46:47">
      <c r="AT442" s="129"/>
      <c r="AU442" s="129"/>
    </row>
    <row r="443" spans="46:47">
      <c r="AT443" s="129"/>
      <c r="AU443" s="129"/>
    </row>
    <row r="444" spans="46:47">
      <c r="AT444" s="129"/>
      <c r="AU444" s="129"/>
    </row>
    <row r="445" spans="46:47">
      <c r="AT445" s="129"/>
      <c r="AU445" s="129"/>
    </row>
    <row r="446" spans="46:47">
      <c r="AT446" s="129"/>
      <c r="AU446" s="129"/>
    </row>
    <row r="447" spans="46:47">
      <c r="AT447" s="129"/>
      <c r="AU447" s="129"/>
    </row>
    <row r="448" spans="46:47">
      <c r="AT448" s="129"/>
      <c r="AU448" s="129"/>
    </row>
    <row r="449" spans="46:47">
      <c r="AT449" s="129"/>
      <c r="AU449" s="129"/>
    </row>
    <row r="450" spans="46:47">
      <c r="AT450" s="129"/>
      <c r="AU450" s="129"/>
    </row>
    <row r="451" spans="46:47">
      <c r="AT451" s="129"/>
      <c r="AU451" s="129"/>
    </row>
    <row r="452" spans="46:47">
      <c r="AT452" s="129"/>
      <c r="AU452" s="129"/>
    </row>
    <row r="453" spans="46:47">
      <c r="AT453" s="129"/>
      <c r="AU453" s="129"/>
    </row>
    <row r="454" spans="46:47">
      <c r="AT454" s="129"/>
      <c r="AU454" s="129"/>
    </row>
    <row r="455" spans="46:47">
      <c r="AT455" s="129"/>
      <c r="AU455" s="129"/>
    </row>
    <row r="456" spans="46:47">
      <c r="AT456" s="129"/>
      <c r="AU456" s="129"/>
    </row>
    <row r="457" spans="46:47">
      <c r="AT457" s="129"/>
      <c r="AU457" s="129"/>
    </row>
    <row r="458" spans="46:47">
      <c r="AT458" s="129"/>
      <c r="AU458" s="129"/>
    </row>
    <row r="459" spans="46:47">
      <c r="AT459" s="129"/>
      <c r="AU459" s="129"/>
    </row>
    <row r="460" spans="46:47">
      <c r="AT460" s="129"/>
      <c r="AU460" s="129"/>
    </row>
    <row r="461" spans="46:47">
      <c r="AT461" s="129"/>
      <c r="AU461" s="129"/>
    </row>
    <row r="462" spans="46:47">
      <c r="AT462" s="129"/>
      <c r="AU462" s="129"/>
    </row>
    <row r="463" spans="46:47">
      <c r="AT463" s="129"/>
      <c r="AU463" s="129"/>
    </row>
    <row r="464" spans="46:47">
      <c r="AT464" s="129"/>
      <c r="AU464" s="129"/>
    </row>
    <row r="465" spans="46:47">
      <c r="AT465" s="129"/>
      <c r="AU465" s="129"/>
    </row>
    <row r="466" spans="46:47">
      <c r="AT466" s="129"/>
      <c r="AU466" s="129"/>
    </row>
    <row r="467" spans="46:47">
      <c r="AT467" s="129"/>
      <c r="AU467" s="129"/>
    </row>
    <row r="468" spans="46:47">
      <c r="AT468" s="129"/>
      <c r="AU468" s="129"/>
    </row>
    <row r="469" spans="46:47">
      <c r="AT469" s="129"/>
      <c r="AU469" s="129"/>
    </row>
    <row r="470" spans="46:47">
      <c r="AT470" s="129"/>
      <c r="AU470" s="129"/>
    </row>
    <row r="471" spans="46:47">
      <c r="AT471" s="129"/>
      <c r="AU471" s="129"/>
    </row>
    <row r="472" spans="46:47">
      <c r="AT472" s="129"/>
      <c r="AU472" s="129"/>
    </row>
    <row r="473" spans="46:47">
      <c r="AT473" s="129"/>
      <c r="AU473" s="129"/>
    </row>
    <row r="474" spans="46:47">
      <c r="AT474" s="129"/>
      <c r="AU474" s="129"/>
    </row>
    <row r="475" spans="46:47">
      <c r="AT475" s="129"/>
      <c r="AU475" s="129"/>
    </row>
    <row r="476" spans="46:47">
      <c r="AT476" s="129"/>
      <c r="AU476" s="129"/>
    </row>
    <row r="477" spans="46:47">
      <c r="AT477" s="129"/>
      <c r="AU477" s="129"/>
    </row>
    <row r="478" spans="46:47">
      <c r="AT478" s="129"/>
      <c r="AU478" s="129"/>
    </row>
    <row r="479" spans="46:47">
      <c r="AT479" s="129"/>
      <c r="AU479" s="129"/>
    </row>
    <row r="480" spans="46:47">
      <c r="AT480" s="129"/>
      <c r="AU480" s="129"/>
    </row>
    <row r="481" spans="46:47">
      <c r="AT481" s="129"/>
      <c r="AU481" s="129"/>
    </row>
    <row r="482" spans="46:47">
      <c r="AT482" s="129"/>
      <c r="AU482" s="129"/>
    </row>
    <row r="483" spans="46:47">
      <c r="AT483" s="129"/>
      <c r="AU483" s="129"/>
    </row>
    <row r="484" spans="46:47">
      <c r="AT484" s="129"/>
      <c r="AU484" s="129"/>
    </row>
    <row r="485" spans="46:47">
      <c r="AT485" s="129"/>
      <c r="AU485" s="129"/>
    </row>
    <row r="486" spans="46:47">
      <c r="AT486" s="129"/>
      <c r="AU486" s="129"/>
    </row>
    <row r="487" spans="46:47">
      <c r="AT487" s="129"/>
      <c r="AU487" s="129"/>
    </row>
    <row r="488" spans="46:47">
      <c r="AT488" s="129"/>
      <c r="AU488" s="129"/>
    </row>
    <row r="489" spans="46:47">
      <c r="AT489" s="129"/>
      <c r="AU489" s="129"/>
    </row>
    <row r="490" spans="46:47">
      <c r="AT490" s="129"/>
      <c r="AU490" s="129"/>
    </row>
    <row r="491" spans="46:47">
      <c r="AT491" s="129"/>
      <c r="AU491" s="129"/>
    </row>
    <row r="492" spans="46:47">
      <c r="AT492" s="129"/>
      <c r="AU492" s="129"/>
    </row>
    <row r="493" spans="46:47">
      <c r="AT493" s="129"/>
      <c r="AU493" s="129"/>
    </row>
    <row r="494" spans="46:47">
      <c r="AT494" s="129"/>
      <c r="AU494" s="129"/>
    </row>
    <row r="495" spans="46:47">
      <c r="AT495" s="129"/>
      <c r="AU495" s="129"/>
    </row>
    <row r="496" spans="46:47">
      <c r="AT496" s="129"/>
      <c r="AU496" s="129"/>
    </row>
    <row r="497" spans="46:47">
      <c r="AT497" s="129"/>
      <c r="AU497" s="129"/>
    </row>
    <row r="498" spans="46:47">
      <c r="AT498" s="129"/>
      <c r="AU498" s="129"/>
    </row>
    <row r="499" spans="46:47">
      <c r="AT499" s="129"/>
      <c r="AU499" s="129"/>
    </row>
    <row r="500" spans="46:47">
      <c r="AT500" s="129"/>
      <c r="AU500" s="129"/>
    </row>
    <row r="501" spans="46:47">
      <c r="AT501" s="129"/>
      <c r="AU501" s="129"/>
    </row>
    <row r="502" spans="46:47">
      <c r="AT502" s="129"/>
      <c r="AU502" s="129"/>
    </row>
    <row r="503" spans="46:47">
      <c r="AT503" s="129"/>
      <c r="AU503" s="129"/>
    </row>
    <row r="504" spans="46:47">
      <c r="AT504" s="129"/>
      <c r="AU504" s="129"/>
    </row>
    <row r="505" spans="46:47">
      <c r="AT505" s="129"/>
      <c r="AU505" s="129"/>
    </row>
    <row r="506" spans="46:47">
      <c r="AT506" s="129"/>
      <c r="AU506" s="129"/>
    </row>
    <row r="507" spans="46:47">
      <c r="AT507" s="129"/>
      <c r="AU507" s="129"/>
    </row>
    <row r="508" spans="46:47">
      <c r="AT508" s="129"/>
      <c r="AU508" s="129"/>
    </row>
    <row r="509" spans="46:47">
      <c r="AT509" s="129"/>
      <c r="AU509" s="129"/>
    </row>
    <row r="510" spans="46:47">
      <c r="AT510" s="129"/>
      <c r="AU510" s="129"/>
    </row>
    <row r="511" spans="46:47">
      <c r="AT511" s="129"/>
      <c r="AU511" s="129"/>
    </row>
    <row r="512" spans="46:47">
      <c r="AT512" s="129"/>
      <c r="AU512" s="129"/>
    </row>
    <row r="513" spans="46:47">
      <c r="AT513" s="129"/>
      <c r="AU513" s="129"/>
    </row>
    <row r="514" spans="46:47">
      <c r="AT514" s="129"/>
      <c r="AU514" s="129"/>
    </row>
    <row r="515" spans="46:47">
      <c r="AT515" s="129"/>
      <c r="AU515" s="129"/>
    </row>
    <row r="516" spans="46:47">
      <c r="AT516" s="129"/>
      <c r="AU516" s="129"/>
    </row>
    <row r="517" spans="46:47">
      <c r="AT517" s="129"/>
      <c r="AU517" s="129"/>
    </row>
    <row r="518" spans="46:47">
      <c r="AT518" s="129"/>
      <c r="AU518" s="129"/>
    </row>
    <row r="519" spans="46:47">
      <c r="AT519" s="129"/>
      <c r="AU519" s="129"/>
    </row>
    <row r="520" spans="46:47">
      <c r="AT520" s="129"/>
      <c r="AU520" s="129"/>
    </row>
    <row r="521" spans="46:47">
      <c r="AT521" s="129"/>
      <c r="AU521" s="129"/>
    </row>
    <row r="522" spans="46:47">
      <c r="AT522" s="129"/>
      <c r="AU522" s="129"/>
    </row>
    <row r="523" spans="46:47">
      <c r="AT523" s="129"/>
      <c r="AU523" s="129"/>
    </row>
    <row r="524" spans="46:47">
      <c r="AT524" s="129"/>
      <c r="AU524" s="129"/>
    </row>
    <row r="525" spans="46:47">
      <c r="AT525" s="129"/>
      <c r="AU525" s="129"/>
    </row>
    <row r="526" spans="46:47">
      <c r="AT526" s="129"/>
      <c r="AU526" s="129"/>
    </row>
    <row r="527" spans="46:47">
      <c r="AT527" s="129"/>
      <c r="AU527" s="129"/>
    </row>
    <row r="528" spans="46:47">
      <c r="AT528" s="129"/>
      <c r="AU528" s="129"/>
    </row>
    <row r="529" spans="46:47">
      <c r="AT529" s="129"/>
      <c r="AU529" s="129"/>
    </row>
    <row r="530" spans="46:47">
      <c r="AT530" s="129"/>
      <c r="AU530" s="129"/>
    </row>
    <row r="531" spans="46:47">
      <c r="AT531" s="129"/>
      <c r="AU531" s="129"/>
    </row>
    <row r="532" spans="46:47">
      <c r="AT532" s="129"/>
      <c r="AU532" s="129"/>
    </row>
    <row r="533" spans="46:47">
      <c r="AT533" s="129"/>
      <c r="AU533" s="129"/>
    </row>
    <row r="534" spans="46:47">
      <c r="AT534" s="129"/>
      <c r="AU534" s="129"/>
    </row>
    <row r="535" spans="46:47">
      <c r="AT535" s="129"/>
      <c r="AU535" s="129"/>
    </row>
    <row r="536" spans="46:47">
      <c r="AT536" s="129"/>
      <c r="AU536" s="129"/>
    </row>
    <row r="537" spans="46:47">
      <c r="AT537" s="129"/>
      <c r="AU537" s="129"/>
    </row>
    <row r="538" spans="46:47">
      <c r="AT538" s="129"/>
      <c r="AU538" s="129"/>
    </row>
    <row r="539" spans="46:47">
      <c r="AT539" s="129"/>
      <c r="AU539" s="129"/>
    </row>
    <row r="540" spans="46:47">
      <c r="AT540" s="129"/>
      <c r="AU540" s="129"/>
    </row>
    <row r="541" spans="46:47">
      <c r="AT541" s="129"/>
      <c r="AU541" s="129"/>
    </row>
    <row r="542" spans="46:47">
      <c r="AT542" s="129"/>
      <c r="AU542" s="129"/>
    </row>
    <row r="543" spans="46:47">
      <c r="AT543" s="129"/>
      <c r="AU543" s="129"/>
    </row>
    <row r="544" spans="46:47">
      <c r="AT544" s="129"/>
      <c r="AU544" s="129"/>
    </row>
    <row r="545" spans="46:47">
      <c r="AT545" s="129"/>
      <c r="AU545" s="129"/>
    </row>
    <row r="546" spans="46:47">
      <c r="AT546" s="129"/>
      <c r="AU546" s="129"/>
    </row>
    <row r="547" spans="46:47">
      <c r="AT547" s="129"/>
      <c r="AU547" s="129"/>
    </row>
    <row r="548" spans="46:47">
      <c r="AT548" s="129"/>
      <c r="AU548" s="129"/>
    </row>
    <row r="549" spans="46:47">
      <c r="AT549" s="129"/>
      <c r="AU549" s="129"/>
    </row>
    <row r="550" spans="46:47">
      <c r="AT550" s="129"/>
      <c r="AU550" s="129"/>
    </row>
    <row r="551" spans="46:47">
      <c r="AT551" s="129"/>
      <c r="AU551" s="129"/>
    </row>
    <row r="552" spans="46:47">
      <c r="AT552" s="129"/>
      <c r="AU552" s="129"/>
    </row>
    <row r="553" spans="46:47">
      <c r="AT553" s="129"/>
      <c r="AU553" s="129"/>
    </row>
    <row r="554" spans="46:47">
      <c r="AT554" s="129"/>
      <c r="AU554" s="129"/>
    </row>
    <row r="555" spans="46:47">
      <c r="AT555" s="129"/>
      <c r="AU555" s="129"/>
    </row>
    <row r="556" spans="46:47">
      <c r="AT556" s="129"/>
      <c r="AU556" s="129"/>
    </row>
    <row r="557" spans="46:47">
      <c r="AT557" s="129"/>
      <c r="AU557" s="129"/>
    </row>
    <row r="558" spans="46:47">
      <c r="AT558" s="129"/>
      <c r="AU558" s="129"/>
    </row>
    <row r="559" spans="46:47">
      <c r="AT559" s="129"/>
      <c r="AU559" s="129"/>
    </row>
    <row r="560" spans="46:47">
      <c r="AT560" s="129"/>
      <c r="AU560" s="129"/>
    </row>
    <row r="561" spans="46:47">
      <c r="AT561" s="129"/>
      <c r="AU561" s="129"/>
    </row>
    <row r="562" spans="46:47">
      <c r="AT562" s="129"/>
      <c r="AU562" s="129"/>
    </row>
    <row r="563" spans="46:47">
      <c r="AT563" s="129"/>
      <c r="AU563" s="129"/>
    </row>
    <row r="564" spans="46:47">
      <c r="AT564" s="129"/>
      <c r="AU564" s="129"/>
    </row>
    <row r="565" spans="46:47">
      <c r="AT565" s="129"/>
      <c r="AU565" s="129"/>
    </row>
    <row r="566" spans="46:47">
      <c r="AT566" s="129"/>
      <c r="AU566" s="129"/>
    </row>
    <row r="567" spans="46:47">
      <c r="AT567" s="129"/>
      <c r="AU567" s="129"/>
    </row>
    <row r="568" spans="46:47">
      <c r="AT568" s="129"/>
      <c r="AU568" s="129"/>
    </row>
    <row r="569" spans="46:47">
      <c r="AT569" s="129"/>
      <c r="AU569" s="129"/>
    </row>
    <row r="570" spans="46:47">
      <c r="AT570" s="129"/>
      <c r="AU570" s="129"/>
    </row>
    <row r="571" spans="46:47">
      <c r="AT571" s="129"/>
      <c r="AU571" s="129"/>
    </row>
    <row r="572" spans="46:47">
      <c r="AT572" s="129"/>
      <c r="AU572" s="129"/>
    </row>
    <row r="573" spans="46:47">
      <c r="AT573" s="129"/>
      <c r="AU573" s="129"/>
    </row>
    <row r="574" spans="46:47">
      <c r="AT574" s="129"/>
      <c r="AU574" s="129"/>
    </row>
    <row r="575" spans="46:47">
      <c r="AT575" s="129"/>
      <c r="AU575" s="129"/>
    </row>
    <row r="576" spans="46:47">
      <c r="AT576" s="129"/>
      <c r="AU576" s="129"/>
    </row>
    <row r="577" spans="46:47">
      <c r="AT577" s="129"/>
      <c r="AU577" s="129"/>
    </row>
    <row r="578" spans="46:47">
      <c r="AT578" s="129"/>
      <c r="AU578" s="129"/>
    </row>
    <row r="579" spans="46:47">
      <c r="AT579" s="129"/>
      <c r="AU579" s="129"/>
    </row>
    <row r="580" spans="46:47">
      <c r="AT580" s="129"/>
      <c r="AU580" s="129"/>
    </row>
    <row r="581" spans="46:47">
      <c r="AT581" s="129"/>
      <c r="AU581" s="129"/>
    </row>
    <row r="582" spans="46:47">
      <c r="AT582" s="129"/>
      <c r="AU582" s="129"/>
    </row>
    <row r="583" spans="46:47">
      <c r="AT583" s="129"/>
      <c r="AU583" s="129"/>
    </row>
    <row r="584" spans="46:47">
      <c r="AT584" s="129"/>
      <c r="AU584" s="129"/>
    </row>
    <row r="585" spans="46:47">
      <c r="AT585" s="129"/>
      <c r="AU585" s="129"/>
    </row>
    <row r="586" spans="46:47">
      <c r="AT586" s="129"/>
      <c r="AU586" s="129"/>
    </row>
    <row r="587" spans="46:47">
      <c r="AT587" s="129"/>
      <c r="AU587" s="129"/>
    </row>
    <row r="588" spans="46:47">
      <c r="AT588" s="129"/>
      <c r="AU588" s="129"/>
    </row>
    <row r="589" spans="46:47">
      <c r="AT589" s="129"/>
      <c r="AU589" s="129"/>
    </row>
    <row r="590" spans="46:47">
      <c r="AT590" s="129"/>
      <c r="AU590" s="129"/>
    </row>
    <row r="591" spans="46:47">
      <c r="AT591" s="129"/>
      <c r="AU591" s="129"/>
    </row>
    <row r="592" spans="46:47">
      <c r="AT592" s="129"/>
      <c r="AU592" s="129"/>
    </row>
    <row r="593" spans="46:47">
      <c r="AT593" s="129"/>
      <c r="AU593" s="129"/>
    </row>
    <row r="594" spans="46:47">
      <c r="AT594" s="129"/>
      <c r="AU594" s="129"/>
    </row>
    <row r="595" spans="46:47">
      <c r="AT595" s="129"/>
      <c r="AU595" s="129"/>
    </row>
    <row r="596" spans="46:47">
      <c r="AT596" s="129"/>
      <c r="AU596" s="129"/>
    </row>
    <row r="597" spans="46:47">
      <c r="AT597" s="129"/>
      <c r="AU597" s="129"/>
    </row>
    <row r="598" spans="46:47">
      <c r="AT598" s="129"/>
      <c r="AU598" s="129"/>
    </row>
    <row r="599" spans="46:47">
      <c r="AT599" s="129"/>
      <c r="AU599" s="129"/>
    </row>
    <row r="600" spans="46:47">
      <c r="AT600" s="129"/>
      <c r="AU600" s="129"/>
    </row>
    <row r="601" spans="46:47">
      <c r="AT601" s="129"/>
      <c r="AU601" s="129"/>
    </row>
    <row r="602" spans="46:47">
      <c r="AT602" s="129"/>
      <c r="AU602" s="129"/>
    </row>
    <row r="603" spans="46:47">
      <c r="AT603" s="129"/>
      <c r="AU603" s="129"/>
    </row>
    <row r="604" spans="46:47">
      <c r="AT604" s="129"/>
      <c r="AU604" s="129"/>
    </row>
    <row r="605" spans="46:47">
      <c r="AT605" s="129"/>
      <c r="AU605" s="129"/>
    </row>
    <row r="606" spans="46:47">
      <c r="AT606" s="129"/>
      <c r="AU606" s="129"/>
    </row>
    <row r="607" spans="46:47">
      <c r="AT607" s="129"/>
      <c r="AU607" s="129"/>
    </row>
    <row r="608" spans="46:47">
      <c r="AT608" s="129"/>
      <c r="AU608" s="129"/>
    </row>
    <row r="609" spans="46:47">
      <c r="AT609" s="129"/>
      <c r="AU609" s="129"/>
    </row>
    <row r="610" spans="46:47">
      <c r="AT610" s="129"/>
      <c r="AU610" s="129"/>
    </row>
    <row r="611" spans="46:47">
      <c r="AT611" s="129"/>
      <c r="AU611" s="129"/>
    </row>
    <row r="612" spans="46:47">
      <c r="AT612" s="129"/>
      <c r="AU612" s="129"/>
    </row>
    <row r="613" spans="46:47">
      <c r="AT613" s="129"/>
      <c r="AU613" s="129"/>
    </row>
    <row r="614" spans="46:47">
      <c r="AT614" s="129"/>
      <c r="AU614" s="129"/>
    </row>
    <row r="615" spans="46:47">
      <c r="AT615" s="129"/>
      <c r="AU615" s="129"/>
    </row>
    <row r="616" spans="46:47">
      <c r="AT616" s="129"/>
      <c r="AU616" s="129"/>
    </row>
    <row r="617" spans="46:47">
      <c r="AT617" s="129"/>
      <c r="AU617" s="129"/>
    </row>
    <row r="618" spans="46:47">
      <c r="AT618" s="129"/>
      <c r="AU618" s="129"/>
    </row>
    <row r="619" spans="46:47">
      <c r="AT619" s="129"/>
      <c r="AU619" s="129"/>
    </row>
    <row r="620" spans="46:47">
      <c r="AT620" s="129"/>
      <c r="AU620" s="129"/>
    </row>
    <row r="621" spans="46:47">
      <c r="AT621" s="129"/>
      <c r="AU621" s="129"/>
    </row>
    <row r="622" spans="46:47">
      <c r="AT622" s="129"/>
      <c r="AU622" s="129"/>
    </row>
    <row r="623" spans="46:47">
      <c r="AT623" s="129"/>
      <c r="AU623" s="129"/>
    </row>
    <row r="624" spans="46:47">
      <c r="AT624" s="129"/>
      <c r="AU624" s="129"/>
    </row>
    <row r="625" spans="46:47">
      <c r="AT625" s="129"/>
      <c r="AU625" s="129"/>
    </row>
    <row r="626" spans="46:47">
      <c r="AT626" s="129"/>
      <c r="AU626" s="129"/>
    </row>
    <row r="627" spans="46:47">
      <c r="AT627" s="129"/>
      <c r="AU627" s="129"/>
    </row>
    <row r="628" spans="46:47">
      <c r="AT628" s="129"/>
      <c r="AU628" s="129"/>
    </row>
    <row r="629" spans="46:47">
      <c r="AT629" s="129"/>
      <c r="AU629" s="129"/>
    </row>
    <row r="630" spans="46:47">
      <c r="AT630" s="129"/>
      <c r="AU630" s="129"/>
    </row>
    <row r="631" spans="46:47">
      <c r="AT631" s="129"/>
      <c r="AU631" s="129"/>
    </row>
    <row r="632" spans="46:47">
      <c r="AT632" s="129"/>
      <c r="AU632" s="129"/>
    </row>
    <row r="633" spans="46:47">
      <c r="AT633" s="129"/>
      <c r="AU633" s="129"/>
    </row>
    <row r="634" spans="46:47">
      <c r="AT634" s="129"/>
      <c r="AU634" s="129"/>
    </row>
    <row r="635" spans="46:47">
      <c r="AT635" s="129"/>
      <c r="AU635" s="129"/>
    </row>
    <row r="636" spans="46:47">
      <c r="AT636" s="129"/>
      <c r="AU636" s="129"/>
    </row>
    <row r="637" spans="46:47">
      <c r="AT637" s="129"/>
      <c r="AU637" s="129"/>
    </row>
    <row r="638" spans="46:47">
      <c r="AT638" s="129"/>
      <c r="AU638" s="129"/>
    </row>
    <row r="639" spans="46:47">
      <c r="AT639" s="129"/>
      <c r="AU639" s="129"/>
    </row>
    <row r="640" spans="46:47">
      <c r="AT640" s="129"/>
      <c r="AU640" s="129"/>
    </row>
    <row r="641" spans="46:47">
      <c r="AT641" s="129"/>
      <c r="AU641" s="129"/>
    </row>
    <row r="642" spans="46:47">
      <c r="AT642" s="129"/>
      <c r="AU642" s="129"/>
    </row>
    <row r="643" spans="46:47">
      <c r="AT643" s="129"/>
      <c r="AU643" s="129"/>
    </row>
    <row r="644" spans="46:47">
      <c r="AT644" s="129"/>
      <c r="AU644" s="129"/>
    </row>
    <row r="645" spans="46:47">
      <c r="AT645" s="129"/>
      <c r="AU645" s="129"/>
    </row>
    <row r="646" spans="46:47">
      <c r="AT646" s="129"/>
      <c r="AU646" s="129"/>
    </row>
    <row r="647" spans="46:47">
      <c r="AT647" s="129"/>
      <c r="AU647" s="129"/>
    </row>
    <row r="648" spans="46:47">
      <c r="AT648" s="129"/>
      <c r="AU648" s="129"/>
    </row>
    <row r="649" spans="46:47">
      <c r="AT649" s="129"/>
      <c r="AU649" s="129"/>
    </row>
    <row r="650" spans="46:47">
      <c r="AT650" s="129"/>
      <c r="AU650" s="129"/>
    </row>
    <row r="651" spans="46:47">
      <c r="AT651" s="129"/>
      <c r="AU651" s="129"/>
    </row>
    <row r="652" spans="46:47">
      <c r="AT652" s="129"/>
      <c r="AU652" s="129"/>
    </row>
    <row r="653" spans="46:47">
      <c r="AT653" s="129"/>
      <c r="AU653" s="129"/>
    </row>
    <row r="654" spans="46:47">
      <c r="AT654" s="129"/>
      <c r="AU654" s="129"/>
    </row>
    <row r="655" spans="46:47">
      <c r="AT655" s="129"/>
      <c r="AU655" s="129"/>
    </row>
    <row r="656" spans="46:47">
      <c r="AT656" s="129"/>
      <c r="AU656" s="129"/>
    </row>
    <row r="657" spans="46:47">
      <c r="AT657" s="129"/>
      <c r="AU657" s="129"/>
    </row>
    <row r="658" spans="46:47">
      <c r="AT658" s="129"/>
      <c r="AU658" s="129"/>
    </row>
    <row r="659" spans="46:47">
      <c r="AT659" s="129"/>
      <c r="AU659" s="129"/>
    </row>
    <row r="660" spans="46:47">
      <c r="AT660" s="129"/>
      <c r="AU660" s="129"/>
    </row>
    <row r="661" spans="46:47">
      <c r="AT661" s="129"/>
      <c r="AU661" s="129"/>
    </row>
    <row r="662" spans="46:47">
      <c r="AT662" s="129"/>
      <c r="AU662" s="129"/>
    </row>
    <row r="663" spans="46:47">
      <c r="AT663" s="129"/>
      <c r="AU663" s="129"/>
    </row>
    <row r="664" spans="46:47">
      <c r="AT664" s="129"/>
      <c r="AU664" s="129"/>
    </row>
    <row r="665" spans="46:47">
      <c r="AT665" s="129"/>
      <c r="AU665" s="129"/>
    </row>
    <row r="666" spans="46:47">
      <c r="AT666" s="129"/>
      <c r="AU666" s="129"/>
    </row>
    <row r="667" spans="46:47">
      <c r="AT667" s="129"/>
      <c r="AU667" s="129"/>
    </row>
    <row r="668" spans="46:47">
      <c r="AT668" s="129"/>
      <c r="AU668" s="129"/>
    </row>
    <row r="669" spans="46:47">
      <c r="AT669" s="129"/>
      <c r="AU669" s="129"/>
    </row>
    <row r="670" spans="46:47">
      <c r="AT670" s="129"/>
      <c r="AU670" s="129"/>
    </row>
    <row r="671" spans="46:47">
      <c r="AT671" s="129"/>
      <c r="AU671" s="129"/>
    </row>
    <row r="672" spans="46:47">
      <c r="AT672" s="129"/>
      <c r="AU672" s="129"/>
    </row>
    <row r="673" spans="46:47">
      <c r="AT673" s="129"/>
      <c r="AU673" s="129"/>
    </row>
    <row r="674" spans="46:47">
      <c r="AT674" s="129"/>
      <c r="AU674" s="129"/>
    </row>
    <row r="675" spans="46:47">
      <c r="AT675" s="129"/>
      <c r="AU675" s="129"/>
    </row>
    <row r="676" spans="46:47">
      <c r="AT676" s="129"/>
      <c r="AU676" s="129"/>
    </row>
    <row r="677" spans="46:47">
      <c r="AT677" s="129"/>
      <c r="AU677" s="129"/>
    </row>
    <row r="678" spans="46:47">
      <c r="AT678" s="129"/>
      <c r="AU678" s="129"/>
    </row>
    <row r="679" spans="46:47">
      <c r="AT679" s="129"/>
      <c r="AU679" s="129"/>
    </row>
    <row r="680" spans="46:47">
      <c r="AT680" s="129"/>
      <c r="AU680" s="129"/>
    </row>
    <row r="681" spans="46:47">
      <c r="AT681" s="129"/>
      <c r="AU681" s="129"/>
    </row>
    <row r="682" spans="46:47">
      <c r="AT682" s="129"/>
      <c r="AU682" s="129"/>
    </row>
    <row r="683" spans="46:47">
      <c r="AT683" s="129"/>
      <c r="AU683" s="129"/>
    </row>
    <row r="684" spans="46:47">
      <c r="AT684" s="129"/>
      <c r="AU684" s="129"/>
    </row>
    <row r="685" spans="46:47">
      <c r="AT685" s="129"/>
      <c r="AU685" s="129"/>
    </row>
    <row r="686" spans="46:47">
      <c r="AT686" s="129"/>
      <c r="AU686" s="129"/>
    </row>
    <row r="687" spans="46:47">
      <c r="AT687" s="129"/>
      <c r="AU687" s="129"/>
    </row>
    <row r="688" spans="46:47">
      <c r="AT688" s="129"/>
      <c r="AU688" s="129"/>
    </row>
    <row r="689" spans="46:47">
      <c r="AT689" s="129"/>
      <c r="AU689" s="129"/>
    </row>
    <row r="690" spans="46:47">
      <c r="AT690" s="129"/>
      <c r="AU690" s="129"/>
    </row>
    <row r="691" spans="46:47">
      <c r="AT691" s="129"/>
      <c r="AU691" s="129"/>
    </row>
    <row r="692" spans="46:47">
      <c r="AT692" s="129"/>
      <c r="AU692" s="129"/>
    </row>
    <row r="693" spans="46:47">
      <c r="AT693" s="129"/>
      <c r="AU693" s="129"/>
    </row>
    <row r="694" spans="46:47">
      <c r="AT694" s="129"/>
      <c r="AU694" s="129"/>
    </row>
    <row r="695" spans="46:47">
      <c r="AT695" s="129"/>
      <c r="AU695" s="129"/>
    </row>
    <row r="696" spans="46:47">
      <c r="AT696" s="129"/>
      <c r="AU696" s="129"/>
    </row>
    <row r="697" spans="46:47">
      <c r="AT697" s="129"/>
      <c r="AU697" s="129"/>
    </row>
    <row r="698" spans="46:47">
      <c r="AT698" s="129"/>
      <c r="AU698" s="129"/>
    </row>
    <row r="699" spans="46:47">
      <c r="AT699" s="129"/>
      <c r="AU699" s="129"/>
    </row>
    <row r="700" spans="46:47">
      <c r="AT700" s="129"/>
      <c r="AU700" s="129"/>
    </row>
    <row r="701" spans="46:47">
      <c r="AT701" s="129"/>
      <c r="AU701" s="129"/>
    </row>
    <row r="702" spans="46:47">
      <c r="AT702" s="129"/>
      <c r="AU702" s="129"/>
    </row>
    <row r="703" spans="46:47">
      <c r="AT703" s="129"/>
      <c r="AU703" s="129"/>
    </row>
    <row r="704" spans="46:47">
      <c r="AT704" s="129"/>
      <c r="AU704" s="129"/>
    </row>
    <row r="705" spans="46:47">
      <c r="AT705" s="129"/>
      <c r="AU705" s="129"/>
    </row>
    <row r="706" spans="46:47">
      <c r="AT706" s="129"/>
      <c r="AU706" s="129"/>
    </row>
    <row r="707" spans="46:47">
      <c r="AT707" s="129"/>
      <c r="AU707" s="129"/>
    </row>
    <row r="708" spans="46:47">
      <c r="AT708" s="129"/>
      <c r="AU708" s="129"/>
    </row>
    <row r="709" spans="46:47">
      <c r="AT709" s="129"/>
      <c r="AU709" s="129"/>
    </row>
    <row r="710" spans="46:47">
      <c r="AT710" s="129"/>
      <c r="AU710" s="129"/>
    </row>
    <row r="711" spans="46:47">
      <c r="AT711" s="129"/>
      <c r="AU711" s="129"/>
    </row>
    <row r="712" spans="46:47">
      <c r="AT712" s="129"/>
      <c r="AU712" s="129"/>
    </row>
    <row r="713" spans="46:47">
      <c r="AT713" s="129"/>
      <c r="AU713" s="129"/>
    </row>
    <row r="714" spans="46:47">
      <c r="AT714" s="129"/>
      <c r="AU714" s="129"/>
    </row>
    <row r="715" spans="46:47">
      <c r="AT715" s="129"/>
      <c r="AU715" s="129"/>
    </row>
    <row r="716" spans="46:47">
      <c r="AT716" s="129"/>
      <c r="AU716" s="129"/>
    </row>
    <row r="717" spans="46:47">
      <c r="AT717" s="129"/>
      <c r="AU717" s="129"/>
    </row>
    <row r="718" spans="46:47">
      <c r="AT718" s="129"/>
      <c r="AU718" s="129"/>
    </row>
    <row r="719" spans="46:47">
      <c r="AT719" s="129"/>
      <c r="AU719" s="129"/>
    </row>
    <row r="720" spans="46:47">
      <c r="AT720" s="129"/>
      <c r="AU720" s="129"/>
    </row>
    <row r="721" spans="46:47">
      <c r="AT721" s="129"/>
      <c r="AU721" s="129"/>
    </row>
    <row r="722" spans="46:47">
      <c r="AT722" s="129"/>
      <c r="AU722" s="129"/>
    </row>
    <row r="723" spans="46:47">
      <c r="AT723" s="129"/>
      <c r="AU723" s="129"/>
    </row>
    <row r="724" spans="46:47">
      <c r="AT724" s="129"/>
      <c r="AU724" s="129"/>
    </row>
    <row r="725" spans="46:47">
      <c r="AT725" s="129"/>
      <c r="AU725" s="129"/>
    </row>
    <row r="726" spans="46:47">
      <c r="AT726" s="129"/>
      <c r="AU726" s="129"/>
    </row>
    <row r="727" spans="46:47">
      <c r="AT727" s="129"/>
      <c r="AU727" s="129"/>
    </row>
    <row r="728" spans="46:47">
      <c r="AT728" s="129"/>
      <c r="AU728" s="129"/>
    </row>
    <row r="729" spans="46:47">
      <c r="AT729" s="129"/>
      <c r="AU729" s="129"/>
    </row>
    <row r="730" spans="46:47">
      <c r="AT730" s="129"/>
      <c r="AU730" s="129"/>
    </row>
    <row r="731" spans="46:47">
      <c r="AT731" s="129"/>
      <c r="AU731" s="129"/>
    </row>
    <row r="732" spans="46:47">
      <c r="AT732" s="129"/>
      <c r="AU732" s="129"/>
    </row>
    <row r="733" spans="46:47">
      <c r="AT733" s="129"/>
      <c r="AU733" s="129"/>
    </row>
    <row r="734" spans="46:47">
      <c r="AT734" s="129"/>
      <c r="AU734" s="129"/>
    </row>
    <row r="735" spans="46:47">
      <c r="AT735" s="129"/>
      <c r="AU735" s="129"/>
    </row>
    <row r="736" spans="46:47">
      <c r="AT736" s="129"/>
      <c r="AU736" s="129"/>
    </row>
    <row r="737" spans="46:47">
      <c r="AT737" s="129"/>
      <c r="AU737" s="129"/>
    </row>
    <row r="738" spans="46:47">
      <c r="AT738" s="129"/>
      <c r="AU738" s="129"/>
    </row>
    <row r="739" spans="46:47">
      <c r="AT739" s="129"/>
      <c r="AU739" s="129"/>
    </row>
    <row r="740" spans="46:47">
      <c r="AT740" s="129"/>
      <c r="AU740" s="129"/>
    </row>
    <row r="741" spans="46:47">
      <c r="AT741" s="129"/>
      <c r="AU741" s="129"/>
    </row>
    <row r="742" spans="46:47">
      <c r="AT742" s="129"/>
      <c r="AU742" s="129"/>
    </row>
    <row r="743" spans="46:47">
      <c r="AT743" s="129"/>
      <c r="AU743" s="129"/>
    </row>
    <row r="744" spans="46:47">
      <c r="AT744" s="129"/>
      <c r="AU744" s="129"/>
    </row>
    <row r="745" spans="46:47">
      <c r="AT745" s="129"/>
      <c r="AU745" s="129"/>
    </row>
    <row r="746" spans="46:47">
      <c r="AT746" s="129"/>
      <c r="AU746" s="129"/>
    </row>
    <row r="747" spans="46:47">
      <c r="AT747" s="129"/>
      <c r="AU747" s="129"/>
    </row>
    <row r="748" spans="46:47">
      <c r="AT748" s="129"/>
      <c r="AU748" s="129"/>
    </row>
    <row r="749" spans="46:47">
      <c r="AT749" s="129"/>
      <c r="AU749" s="129"/>
    </row>
    <row r="750" spans="46:47">
      <c r="AT750" s="129"/>
      <c r="AU750" s="129"/>
    </row>
    <row r="751" spans="46:47">
      <c r="AT751" s="129"/>
      <c r="AU751" s="129"/>
    </row>
    <row r="752" spans="46:47">
      <c r="AT752" s="129"/>
      <c r="AU752" s="129"/>
    </row>
    <row r="753" spans="46:47">
      <c r="AT753" s="129"/>
      <c r="AU753" s="129"/>
    </row>
    <row r="754" spans="46:47">
      <c r="AT754" s="129"/>
      <c r="AU754" s="129"/>
    </row>
    <row r="755" spans="46:47">
      <c r="AT755" s="129"/>
      <c r="AU755" s="129"/>
    </row>
    <row r="756" spans="46:47">
      <c r="AT756" s="129"/>
      <c r="AU756" s="129"/>
    </row>
    <row r="757" spans="46:47">
      <c r="AT757" s="129"/>
      <c r="AU757" s="129"/>
    </row>
    <row r="758" spans="46:47">
      <c r="AT758" s="129"/>
      <c r="AU758" s="129"/>
    </row>
    <row r="759" spans="46:47">
      <c r="AT759" s="129"/>
      <c r="AU759" s="129"/>
    </row>
    <row r="760" spans="46:47">
      <c r="AT760" s="129"/>
      <c r="AU760" s="129"/>
    </row>
    <row r="761" spans="46:47">
      <c r="AT761" s="129"/>
      <c r="AU761" s="129"/>
    </row>
    <row r="762" spans="46:47">
      <c r="AT762" s="129"/>
      <c r="AU762" s="129"/>
    </row>
    <row r="763" spans="46:47">
      <c r="AT763" s="129"/>
      <c r="AU763" s="129"/>
    </row>
    <row r="764" spans="46:47">
      <c r="AT764" s="129"/>
      <c r="AU764" s="129"/>
    </row>
    <row r="765" spans="46:47">
      <c r="AT765" s="129"/>
      <c r="AU765" s="129"/>
    </row>
  </sheetData>
  <mergeCells count="521">
    <mergeCell ref="BA33:BA34"/>
    <mergeCell ref="AK19:AK22"/>
    <mergeCell ref="AK23:AK27"/>
    <mergeCell ref="AT19:AT22"/>
    <mergeCell ref="AT23:AT27"/>
    <mergeCell ref="AU19:AU22"/>
    <mergeCell ref="AU23:AU27"/>
    <mergeCell ref="A19:A40"/>
    <mergeCell ref="B19:B40"/>
    <mergeCell ref="C19:C40"/>
    <mergeCell ref="D19:D24"/>
    <mergeCell ref="E19:E40"/>
    <mergeCell ref="F19:F40"/>
    <mergeCell ref="G19:G40"/>
    <mergeCell ref="H19:H28"/>
    <mergeCell ref="O19:O21"/>
    <mergeCell ref="P19:P21"/>
    <mergeCell ref="Q19:Q21"/>
    <mergeCell ref="R19:R21"/>
    <mergeCell ref="P23:P27"/>
    <mergeCell ref="Q23:Q27"/>
    <mergeCell ref="AJ19:AJ22"/>
    <mergeCell ref="AL19:AL21"/>
    <mergeCell ref="AL22:AL27"/>
    <mergeCell ref="A1:B4"/>
    <mergeCell ref="C1:AY1"/>
    <mergeCell ref="C2:AY2"/>
    <mergeCell ref="C3:AY3"/>
    <mergeCell ref="C4:AY4"/>
    <mergeCell ref="A5:B5"/>
    <mergeCell ref="C5:AZ5"/>
    <mergeCell ref="A6:AB7"/>
    <mergeCell ref="AC6:AH7"/>
    <mergeCell ref="AI6:AZ7"/>
    <mergeCell ref="A9:A17"/>
    <mergeCell ref="B9:B17"/>
    <mergeCell ref="C9:C17"/>
    <mergeCell ref="D9:D12"/>
    <mergeCell ref="E9:E17"/>
    <mergeCell ref="F9:F17"/>
    <mergeCell ref="G9:G17"/>
    <mergeCell ref="H9:H12"/>
    <mergeCell ref="I9:I12"/>
    <mergeCell ref="D13:D17"/>
    <mergeCell ref="H13:H17"/>
    <mergeCell ref="I13:I17"/>
    <mergeCell ref="AJ23:AJ27"/>
    <mergeCell ref="J9:J12"/>
    <mergeCell ref="L9:L17"/>
    <mergeCell ref="M9:M12"/>
    <mergeCell ref="X9:X102"/>
    <mergeCell ref="Q16:Q17"/>
    <mergeCell ref="R16:R17"/>
    <mergeCell ref="S16:S17"/>
    <mergeCell ref="T16:T17"/>
    <mergeCell ref="O16:O17"/>
    <mergeCell ref="P16:P17"/>
    <mergeCell ref="U16:U17"/>
    <mergeCell ref="V16:V17"/>
    <mergeCell ref="W16:W17"/>
    <mergeCell ref="J13:J17"/>
    <mergeCell ref="M13:M17"/>
    <mergeCell ref="K16:K17"/>
    <mergeCell ref="N16:N17"/>
    <mergeCell ref="W19:W22"/>
    <mergeCell ref="AG19:AG20"/>
    <mergeCell ref="O30:O31"/>
    <mergeCell ref="P30:P31"/>
    <mergeCell ref="Q30:Q31"/>
    <mergeCell ref="N33:N34"/>
    <mergeCell ref="AO9:AO16"/>
    <mergeCell ref="AZ9:AZ12"/>
    <mergeCell ref="AB11:AB12"/>
    <mergeCell ref="AB13:AB14"/>
    <mergeCell ref="AZ13:AZ17"/>
    <mergeCell ref="AJ16:AJ17"/>
    <mergeCell ref="AC16:AC17"/>
    <mergeCell ref="AH16:AH17"/>
    <mergeCell ref="AI16:AI17"/>
    <mergeCell ref="D25:D32"/>
    <mergeCell ref="D33:D38"/>
    <mergeCell ref="D39:D40"/>
    <mergeCell ref="H39:H40"/>
    <mergeCell ref="I39:I40"/>
    <mergeCell ref="M19:M27"/>
    <mergeCell ref="H29:H38"/>
    <mergeCell ref="I29:I38"/>
    <mergeCell ref="J29:J32"/>
    <mergeCell ref="J19:J27"/>
    <mergeCell ref="L19:L40"/>
    <mergeCell ref="M29:M32"/>
    <mergeCell ref="K30:K31"/>
    <mergeCell ref="J33:J38"/>
    <mergeCell ref="K33:K34"/>
    <mergeCell ref="M33:M38"/>
    <mergeCell ref="O33:O34"/>
    <mergeCell ref="P33:P34"/>
    <mergeCell ref="Q33:Q34"/>
    <mergeCell ref="K36:K37"/>
    <mergeCell ref="N36:N37"/>
    <mergeCell ref="O36:O37"/>
    <mergeCell ref="W23:W27"/>
    <mergeCell ref="U19:U22"/>
    <mergeCell ref="R23:R27"/>
    <mergeCell ref="S19:S21"/>
    <mergeCell ref="T19:T21"/>
    <mergeCell ref="W33:W34"/>
    <mergeCell ref="W36:W37"/>
    <mergeCell ref="T30:T31"/>
    <mergeCell ref="T33:T34"/>
    <mergeCell ref="U33:U34"/>
    <mergeCell ref="V33:V34"/>
    <mergeCell ref="U30:U31"/>
    <mergeCell ref="V30:V31"/>
    <mergeCell ref="V36:V37"/>
    <mergeCell ref="E58:S58"/>
    <mergeCell ref="Q88:Q89"/>
    <mergeCell ref="I98:I102"/>
    <mergeCell ref="J98:J102"/>
    <mergeCell ref="N30:N31"/>
    <mergeCell ref="J39:J40"/>
    <mergeCell ref="M39:M40"/>
    <mergeCell ref="K19:K21"/>
    <mergeCell ref="N19:N21"/>
    <mergeCell ref="K23:K27"/>
    <mergeCell ref="N23:N27"/>
    <mergeCell ref="I19:I27"/>
    <mergeCell ref="O23:O27"/>
    <mergeCell ref="R30:R31"/>
    <mergeCell ref="S30:S31"/>
    <mergeCell ref="R33:R34"/>
    <mergeCell ref="S33:S34"/>
    <mergeCell ref="R36:R37"/>
    <mergeCell ref="S36:S37"/>
    <mergeCell ref="G42:G49"/>
    <mergeCell ref="H42:H45"/>
    <mergeCell ref="I42:I45"/>
    <mergeCell ref="I46:I47"/>
    <mergeCell ref="J46:J47"/>
    <mergeCell ref="AY33:AY35"/>
    <mergeCell ref="AU33:AU35"/>
    <mergeCell ref="AV33:AV35"/>
    <mergeCell ref="AX33:AX35"/>
    <mergeCell ref="AY39:AY40"/>
    <mergeCell ref="AY22:AY27"/>
    <mergeCell ref="AV19:AV21"/>
    <mergeCell ref="AW19:AW21"/>
    <mergeCell ref="AX19:AX21"/>
    <mergeCell ref="AY19:AY21"/>
    <mergeCell ref="AM19:AM21"/>
    <mergeCell ref="AO19:AO40"/>
    <mergeCell ref="AM22:AM27"/>
    <mergeCell ref="AT28:AT29"/>
    <mergeCell ref="AR28:AR29"/>
    <mergeCell ref="AR30:AR32"/>
    <mergeCell ref="AT30:AT32"/>
    <mergeCell ref="AT33:AT35"/>
    <mergeCell ref="AQ19:AQ22"/>
    <mergeCell ref="AQ23:AQ27"/>
    <mergeCell ref="AR19:AR22"/>
    <mergeCell ref="AS19:AS22"/>
    <mergeCell ref="AR23:AR27"/>
    <mergeCell ref="AS23:AS27"/>
    <mergeCell ref="AS28:AS29"/>
    <mergeCell ref="AS30:AS32"/>
    <mergeCell ref="AN19:AN22"/>
    <mergeCell ref="AP23:AP27"/>
    <mergeCell ref="AP19:AP22"/>
    <mergeCell ref="AM39:AM40"/>
    <mergeCell ref="AN39:AN40"/>
    <mergeCell ref="AP39:AP40"/>
    <mergeCell ref="AR39:AR40"/>
    <mergeCell ref="AT39:AT40"/>
    <mergeCell ref="AK30:AK32"/>
    <mergeCell ref="AA29:AA40"/>
    <mergeCell ref="AB29:AB40"/>
    <mergeCell ref="AR33:AR35"/>
    <mergeCell ref="AQ28:AQ29"/>
    <mergeCell ref="AQ30:AQ32"/>
    <mergeCell ref="AK28:AK29"/>
    <mergeCell ref="AL28:AL29"/>
    <mergeCell ref="AM28:AM29"/>
    <mergeCell ref="AN28:AN29"/>
    <mergeCell ref="AP28:AP29"/>
    <mergeCell ref="AJ28:AJ29"/>
    <mergeCell ref="AJ30:AJ32"/>
    <mergeCell ref="AL30:AL32"/>
    <mergeCell ref="AM30:AM32"/>
    <mergeCell ref="AN30:AN32"/>
    <mergeCell ref="AP30:AP32"/>
    <mergeCell ref="AI28:AI29"/>
    <mergeCell ref="AH28:AH29"/>
    <mergeCell ref="AL33:AL35"/>
    <mergeCell ref="AM33:AM35"/>
    <mergeCell ref="AN33:AN35"/>
    <mergeCell ref="AP33:AP35"/>
    <mergeCell ref="AL39:AL40"/>
    <mergeCell ref="AU39:AU40"/>
    <mergeCell ref="AV39:AV40"/>
    <mergeCell ref="AW39:AW40"/>
    <mergeCell ref="AX39:AX40"/>
    <mergeCell ref="AV44:AV45"/>
    <mergeCell ref="AV46:AV47"/>
    <mergeCell ref="AV48:AV49"/>
    <mergeCell ref="AW33:AW35"/>
    <mergeCell ref="AZ42:AZ49"/>
    <mergeCell ref="AY44:AY45"/>
    <mergeCell ref="AZ19:AZ40"/>
    <mergeCell ref="AY28:AY29"/>
    <mergeCell ref="AU30:AU32"/>
    <mergeCell ref="AV30:AV32"/>
    <mergeCell ref="AW30:AW32"/>
    <mergeCell ref="AU28:AU29"/>
    <mergeCell ref="AV28:AV29"/>
    <mergeCell ref="AW28:AW29"/>
    <mergeCell ref="AX28:AX29"/>
    <mergeCell ref="AV22:AV27"/>
    <mergeCell ref="AW22:AW27"/>
    <mergeCell ref="AX22:AX27"/>
    <mergeCell ref="AX30:AX32"/>
    <mergeCell ref="AY30:AY32"/>
    <mergeCell ref="M42:M43"/>
    <mergeCell ref="AY48:AY49"/>
    <mergeCell ref="D44:D45"/>
    <mergeCell ref="J44:J45"/>
    <mergeCell ref="M44:M45"/>
    <mergeCell ref="AB44:AB45"/>
    <mergeCell ref="AL44:AL45"/>
    <mergeCell ref="AM44:AM45"/>
    <mergeCell ref="AV42:AV43"/>
    <mergeCell ref="AW42:AW43"/>
    <mergeCell ref="AX42:AX43"/>
    <mergeCell ref="AY42:AY43"/>
    <mergeCell ref="AO42:AO49"/>
    <mergeCell ref="AM46:AM47"/>
    <mergeCell ref="AW46:AW47"/>
    <mergeCell ref="AX46:AX47"/>
    <mergeCell ref="AW48:AW49"/>
    <mergeCell ref="AX48:AX49"/>
    <mergeCell ref="D46:D47"/>
    <mergeCell ref="AW44:AW45"/>
    <mergeCell ref="AX44:AX45"/>
    <mergeCell ref="E42:E49"/>
    <mergeCell ref="F42:F49"/>
    <mergeCell ref="AB42:AB43"/>
    <mergeCell ref="AL42:AL43"/>
    <mergeCell ref="AY46:AY47"/>
    <mergeCell ref="D48:D49"/>
    <mergeCell ref="I48:I49"/>
    <mergeCell ref="J48:J49"/>
    <mergeCell ref="M48:M49"/>
    <mergeCell ref="AM42:AM43"/>
    <mergeCell ref="M46:M47"/>
    <mergeCell ref="AA46:AA47"/>
    <mergeCell ref="AB46:AB47"/>
    <mergeCell ref="AR48:AR49"/>
    <mergeCell ref="AO51:AO57"/>
    <mergeCell ref="E50:S50"/>
    <mergeCell ref="AA48:AA49"/>
    <mergeCell ref="AB48:AB61"/>
    <mergeCell ref="AL48:AL49"/>
    <mergeCell ref="AM48:AM49"/>
    <mergeCell ref="AL46:AL47"/>
    <mergeCell ref="H46:H49"/>
    <mergeCell ref="AA42:AA45"/>
    <mergeCell ref="Z9:Z102"/>
    <mergeCell ref="AA9:AA12"/>
    <mergeCell ref="AB9:AB10"/>
    <mergeCell ref="AA13:AA14"/>
    <mergeCell ref="AA19:AA28"/>
    <mergeCell ref="AD19:AD20"/>
    <mergeCell ref="AE19:AE20"/>
    <mergeCell ref="AF19:AF20"/>
    <mergeCell ref="AL87:AL88"/>
    <mergeCell ref="AM87:AM88"/>
    <mergeCell ref="AN87:AN88"/>
    <mergeCell ref="P36:P37"/>
    <mergeCell ref="Q36:Q37"/>
    <mergeCell ref="T36:T37"/>
    <mergeCell ref="U36:U37"/>
    <mergeCell ref="A51:A57"/>
    <mergeCell ref="B51:B57"/>
    <mergeCell ref="C51:C57"/>
    <mergeCell ref="D51:D54"/>
    <mergeCell ref="E51:E57"/>
    <mergeCell ref="F51:F57"/>
    <mergeCell ref="J42:J43"/>
    <mergeCell ref="L42:L49"/>
    <mergeCell ref="G51:G57"/>
    <mergeCell ref="A42:A49"/>
    <mergeCell ref="B42:B49"/>
    <mergeCell ref="C42:C49"/>
    <mergeCell ref="D42:D43"/>
    <mergeCell ref="AZ51:AZ57"/>
    <mergeCell ref="D55:D57"/>
    <mergeCell ref="H55:H57"/>
    <mergeCell ref="I55:I57"/>
    <mergeCell ref="J55:J57"/>
    <mergeCell ref="M55:M57"/>
    <mergeCell ref="H51:H54"/>
    <mergeCell ref="I51:I54"/>
    <mergeCell ref="J51:J54"/>
    <mergeCell ref="L51:L57"/>
    <mergeCell ref="M51:M54"/>
    <mergeCell ref="AA51:AA61"/>
    <mergeCell ref="AY59:AY60"/>
    <mergeCell ref="AZ59:AZ65"/>
    <mergeCell ref="AL61:AL62"/>
    <mergeCell ref="AM61:AM62"/>
    <mergeCell ref="AV61:AV62"/>
    <mergeCell ref="AW61:AW62"/>
    <mergeCell ref="AX61:AX62"/>
    <mergeCell ref="AV59:AV60"/>
    <mergeCell ref="J59:J62"/>
    <mergeCell ref="L59:L65"/>
    <mergeCell ref="M59:M62"/>
    <mergeCell ref="Y9:Y102"/>
    <mergeCell ref="A59:A65"/>
    <mergeCell ref="B59:B65"/>
    <mergeCell ref="C59:C65"/>
    <mergeCell ref="D59:D62"/>
    <mergeCell ref="E59:E65"/>
    <mergeCell ref="F59:F65"/>
    <mergeCell ref="D63:D65"/>
    <mergeCell ref="H59:H62"/>
    <mergeCell ref="I59:I62"/>
    <mergeCell ref="H63:H65"/>
    <mergeCell ref="I63:I65"/>
    <mergeCell ref="AY61:AY62"/>
    <mergeCell ref="AA62:AA65"/>
    <mergeCell ref="AB62:AB72"/>
    <mergeCell ref="AL63:AL64"/>
    <mergeCell ref="AM63:AM64"/>
    <mergeCell ref="AY63:AY64"/>
    <mergeCell ref="A67:A76"/>
    <mergeCell ref="B67:B76"/>
    <mergeCell ref="C67:C68"/>
    <mergeCell ref="D67:D68"/>
    <mergeCell ref="E67:E76"/>
    <mergeCell ref="F67:F76"/>
    <mergeCell ref="G67:G76"/>
    <mergeCell ref="H67:H72"/>
    <mergeCell ref="I67:I68"/>
    <mergeCell ref="AV63:AV64"/>
    <mergeCell ref="AW63:AW64"/>
    <mergeCell ref="AX63:AX64"/>
    <mergeCell ref="G59:G65"/>
    <mergeCell ref="AW59:AW60"/>
    <mergeCell ref="AX59:AX60"/>
    <mergeCell ref="AW67:AW76"/>
    <mergeCell ref="AX67:AX76"/>
    <mergeCell ref="AY67:AY76"/>
    <mergeCell ref="AZ67:AZ76"/>
    <mergeCell ref="J67:J68"/>
    <mergeCell ref="L67:L76"/>
    <mergeCell ref="M67:M68"/>
    <mergeCell ref="AA67:AA68"/>
    <mergeCell ref="AO67:AO76"/>
    <mergeCell ref="AV67:AV76"/>
    <mergeCell ref="AB73:AB74"/>
    <mergeCell ref="AB75:AB76"/>
    <mergeCell ref="C69:C72"/>
    <mergeCell ref="D69:D72"/>
    <mergeCell ref="I69:I72"/>
    <mergeCell ref="J69:J72"/>
    <mergeCell ref="M69:M72"/>
    <mergeCell ref="AA69:AA70"/>
    <mergeCell ref="AA71:AA79"/>
    <mergeCell ref="C73:C76"/>
    <mergeCell ref="D73:D76"/>
    <mergeCell ref="H73:H76"/>
    <mergeCell ref="I73:I76"/>
    <mergeCell ref="J73:J76"/>
    <mergeCell ref="M73:M76"/>
    <mergeCell ref="AZ78:AZ90"/>
    <mergeCell ref="D80:D81"/>
    <mergeCell ref="J80:J81"/>
    <mergeCell ref="M80:M81"/>
    <mergeCell ref="AA80:AA81"/>
    <mergeCell ref="AB80:AB92"/>
    <mergeCell ref="D82:D83"/>
    <mergeCell ref="F78:F90"/>
    <mergeCell ref="G78:G90"/>
    <mergeCell ref="H78:H84"/>
    <mergeCell ref="I78:I81"/>
    <mergeCell ref="J78:J79"/>
    <mergeCell ref="L78:L90"/>
    <mergeCell ref="I82:I83"/>
    <mergeCell ref="J82:J83"/>
    <mergeCell ref="M82:M83"/>
    <mergeCell ref="AA82:AA83"/>
    <mergeCell ref="D84:D85"/>
    <mergeCell ref="I84:I85"/>
    <mergeCell ref="AT84:AT86"/>
    <mergeCell ref="AU84:AU86"/>
    <mergeCell ref="AV84:AV86"/>
    <mergeCell ref="AW84:AW86"/>
    <mergeCell ref="AP87:AP88"/>
    <mergeCell ref="AT89:AT90"/>
    <mergeCell ref="AX89:AX90"/>
    <mergeCell ref="AL89:AL90"/>
    <mergeCell ref="AM89:AM90"/>
    <mergeCell ref="AN89:AN90"/>
    <mergeCell ref="AP89:AP90"/>
    <mergeCell ref="A78:A90"/>
    <mergeCell ref="B78:B90"/>
    <mergeCell ref="C78:C90"/>
    <mergeCell ref="D78:D79"/>
    <mergeCell ref="E78:E90"/>
    <mergeCell ref="AX84:AX86"/>
    <mergeCell ref="R88:R89"/>
    <mergeCell ref="D86:D90"/>
    <mergeCell ref="H86:H90"/>
    <mergeCell ref="I86:I90"/>
    <mergeCell ref="AL84:AL86"/>
    <mergeCell ref="AM84:AM86"/>
    <mergeCell ref="AN84:AN86"/>
    <mergeCell ref="AO78:AO90"/>
    <mergeCell ref="AV89:AV90"/>
    <mergeCell ref="AW89:AW90"/>
    <mergeCell ref="J86:J90"/>
    <mergeCell ref="M86:M90"/>
    <mergeCell ref="A98:A102"/>
    <mergeCell ref="B98:B102"/>
    <mergeCell ref="C98:C102"/>
    <mergeCell ref="D98:D102"/>
    <mergeCell ref="E98:E102"/>
    <mergeCell ref="F98:F102"/>
    <mergeCell ref="G98:G102"/>
    <mergeCell ref="AR92:AR96"/>
    <mergeCell ref="AT92:AT96"/>
    <mergeCell ref="AK92:AK96"/>
    <mergeCell ref="AL92:AL96"/>
    <mergeCell ref="AM92:AM96"/>
    <mergeCell ref="AO92:AO96"/>
    <mergeCell ref="AP92:AP96"/>
    <mergeCell ref="AA87:AA102"/>
    <mergeCell ref="A92:A96"/>
    <mergeCell ref="B92:B96"/>
    <mergeCell ref="C92:C96"/>
    <mergeCell ref="D92:D96"/>
    <mergeCell ref="E92:E96"/>
    <mergeCell ref="F92:F96"/>
    <mergeCell ref="G92:G96"/>
    <mergeCell ref="H92:H96"/>
    <mergeCell ref="I92:I96"/>
    <mergeCell ref="AY89:AY90"/>
    <mergeCell ref="AD98:AD102"/>
    <mergeCell ref="J63:J65"/>
    <mergeCell ref="M63:M65"/>
    <mergeCell ref="AY92:AY96"/>
    <mergeCell ref="AZ92:AZ96"/>
    <mergeCell ref="AB93:AB102"/>
    <mergeCell ref="AU92:AU96"/>
    <mergeCell ref="AV92:AV96"/>
    <mergeCell ref="AW92:AW96"/>
    <mergeCell ref="AX92:AX96"/>
    <mergeCell ref="AW98:AW102"/>
    <mergeCell ref="AX98:AX102"/>
    <mergeCell ref="AY98:AY102"/>
    <mergeCell ref="AY84:AY86"/>
    <mergeCell ref="AT87:AT88"/>
    <mergeCell ref="AU87:AU88"/>
    <mergeCell ref="AV87:AV88"/>
    <mergeCell ref="AW87:AW88"/>
    <mergeCell ref="AX87:AX88"/>
    <mergeCell ref="AY87:AY88"/>
    <mergeCell ref="AF92:AF96"/>
    <mergeCell ref="AG92:AG96"/>
    <mergeCell ref="AH92:AH96"/>
    <mergeCell ref="AZ98:AZ102"/>
    <mergeCell ref="E18:Q18"/>
    <mergeCell ref="E41:S41"/>
    <mergeCell ref="AN23:AN27"/>
    <mergeCell ref="AO98:AO102"/>
    <mergeCell ref="AP98:AP102"/>
    <mergeCell ref="AR98:AR102"/>
    <mergeCell ref="AT98:AT102"/>
    <mergeCell ref="AU98:AU102"/>
    <mergeCell ref="AV98:AV102"/>
    <mergeCell ref="AG98:AG102"/>
    <mergeCell ref="AH98:AH102"/>
    <mergeCell ref="AK98:AK102"/>
    <mergeCell ref="AL98:AL102"/>
    <mergeCell ref="AM98:AM102"/>
    <mergeCell ref="AN98:AN102"/>
    <mergeCell ref="H98:H102"/>
    <mergeCell ref="AU89:AU90"/>
    <mergeCell ref="AN44:AN48"/>
    <mergeCell ref="AN61:AN64"/>
    <mergeCell ref="AN67:AN72"/>
    <mergeCell ref="AL59:AL60"/>
    <mergeCell ref="AM59:AM60"/>
    <mergeCell ref="AO59:AO65"/>
    <mergeCell ref="AF104:AH104"/>
    <mergeCell ref="E66:S66"/>
    <mergeCell ref="E77:S77"/>
    <mergeCell ref="E91:S91"/>
    <mergeCell ref="E97:S97"/>
    <mergeCell ref="E103:S103"/>
    <mergeCell ref="E104:S104"/>
    <mergeCell ref="J92:J96"/>
    <mergeCell ref="AD92:AD96"/>
    <mergeCell ref="AE92:AE96"/>
    <mergeCell ref="J84:J85"/>
    <mergeCell ref="M84:M85"/>
    <mergeCell ref="AA84:AA85"/>
    <mergeCell ref="M78:M79"/>
    <mergeCell ref="AB78:AB79"/>
    <mergeCell ref="AE98:AE102"/>
    <mergeCell ref="AF98:AF102"/>
    <mergeCell ref="AH19:AH20"/>
    <mergeCell ref="AI19:AI22"/>
    <mergeCell ref="AI23:AI27"/>
    <mergeCell ref="S23:S27"/>
    <mergeCell ref="T23:T27"/>
    <mergeCell ref="U23:U27"/>
    <mergeCell ref="V19:V22"/>
    <mergeCell ref="V23:V27"/>
    <mergeCell ref="W30:W31"/>
    <mergeCell ref="AI30:AI31"/>
  </mergeCells>
  <phoneticPr fontId="17" type="noConversion"/>
  <dataValidations disablePrompts="1" count="1">
    <dataValidation type="list" allowBlank="1" showInputMessage="1" showErrorMessage="1" sqref="M98:M101" xr:uid="{00000000-0002-0000-0300-000000000000}">
      <formula1>$AE$9:$AE$15</formula1>
    </dataValidation>
  </dataValidation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G50"/>
  <sheetViews>
    <sheetView topLeftCell="A34" workbookViewId="0">
      <selection activeCell="B34" sqref="B34"/>
    </sheetView>
  </sheetViews>
  <sheetFormatPr baseColWidth="10" defaultRowHeight="15"/>
  <cols>
    <col min="2" max="2" width="21" customWidth="1"/>
    <col min="3" max="3" width="14.7109375" customWidth="1"/>
    <col min="4" max="4" width="15.7109375" customWidth="1"/>
    <col min="5" max="5" width="17.7109375" customWidth="1"/>
    <col min="6" max="6" width="20.7109375" customWidth="1"/>
    <col min="7" max="7" width="16.7109375" customWidth="1"/>
  </cols>
  <sheetData>
    <row r="1" spans="2:5" ht="15.75" thickBot="1"/>
    <row r="2" spans="2:5" ht="42" customHeight="1" thickBot="1">
      <c r="B2" s="90" t="s">
        <v>643</v>
      </c>
      <c r="C2" s="118">
        <f>+'1. ESTRATÉGICO'!AE43</f>
        <v>0.60694755578031412</v>
      </c>
    </row>
    <row r="3" spans="2:5" ht="30" customHeight="1" thickBot="1">
      <c r="B3" s="90" t="s">
        <v>616</v>
      </c>
      <c r="C3" s="119">
        <f>+'1. ESTRATÉGICO'!AF43</f>
        <v>0.78690508175464102</v>
      </c>
    </row>
    <row r="4" spans="2:5" ht="31.5" customHeight="1" thickBot="1">
      <c r="B4" s="90" t="s">
        <v>644</v>
      </c>
      <c r="C4" s="119" t="e">
        <f>+#REF!</f>
        <v>#REF!</v>
      </c>
    </row>
    <row r="5" spans="2:5" ht="33.75" customHeight="1" thickBot="1">
      <c r="B5" s="90" t="s">
        <v>617</v>
      </c>
      <c r="C5" s="119" t="e">
        <f>+#REF!</f>
        <v>#REF!</v>
      </c>
    </row>
    <row r="6" spans="2:5" ht="42" customHeight="1" thickBot="1">
      <c r="B6" s="90" t="s">
        <v>618</v>
      </c>
      <c r="C6" s="119" t="e">
        <f>+#REF!</f>
        <v>#REF!</v>
      </c>
    </row>
    <row r="7" spans="2:5" ht="15.75" thickBot="1">
      <c r="B7" s="90"/>
      <c r="C7" s="91"/>
    </row>
    <row r="8" spans="2:5" ht="55.5" customHeight="1">
      <c r="B8" s="743"/>
      <c r="C8" s="745"/>
    </row>
    <row r="9" spans="2:5">
      <c r="B9" s="744"/>
      <c r="C9" s="746"/>
    </row>
    <row r="10" spans="2:5" ht="55.5" customHeight="1">
      <c r="B10" s="94" t="s">
        <v>619</v>
      </c>
      <c r="C10" s="95" t="s">
        <v>620</v>
      </c>
      <c r="D10" s="95" t="s">
        <v>645</v>
      </c>
      <c r="E10" s="95" t="s">
        <v>621</v>
      </c>
    </row>
    <row r="11" spans="2:5" ht="28.5">
      <c r="B11" s="92" t="s">
        <v>622</v>
      </c>
      <c r="C11" s="120">
        <v>0.74360000000000004</v>
      </c>
      <c r="D11" s="120">
        <v>0.9126496609169984</v>
      </c>
      <c r="E11" s="93">
        <f>+D11-C11</f>
        <v>0.16904966091699836</v>
      </c>
    </row>
    <row r="12" spans="2:5" ht="28.5">
      <c r="B12" s="92" t="s">
        <v>623</v>
      </c>
      <c r="C12" s="121">
        <v>0.54210000000000003</v>
      </c>
      <c r="D12" s="121">
        <v>0.76447342757765879</v>
      </c>
      <c r="E12" s="93">
        <f t="shared" ref="E12:E15" si="0">+D12-C12</f>
        <v>0.22237342757765877</v>
      </c>
    </row>
    <row r="13" spans="2:5" ht="42.75">
      <c r="B13" s="92" t="s">
        <v>624</v>
      </c>
      <c r="C13" s="121">
        <v>0.36120000000000002</v>
      </c>
      <c r="D13" s="121">
        <v>0.40113298861917629</v>
      </c>
      <c r="E13" s="93">
        <f t="shared" si="0"/>
        <v>3.9932988619176268E-2</v>
      </c>
    </row>
    <row r="14" spans="2:5" ht="42.75">
      <c r="B14" s="92" t="s">
        <v>625</v>
      </c>
      <c r="C14" s="121">
        <v>0.36120000000000002</v>
      </c>
      <c r="D14" s="121">
        <v>0.40113298861917629</v>
      </c>
      <c r="E14" s="93">
        <f t="shared" si="0"/>
        <v>3.9932988619176268E-2</v>
      </c>
    </row>
    <row r="15" spans="2:5" ht="28.5">
      <c r="B15" s="92" t="s">
        <v>626</v>
      </c>
      <c r="C15" s="121">
        <v>0.56359999999999999</v>
      </c>
      <c r="D15" s="121">
        <v>0.73210708057437635</v>
      </c>
      <c r="E15" s="93">
        <f t="shared" si="0"/>
        <v>0.16850708057437636</v>
      </c>
    </row>
    <row r="21" spans="2:6">
      <c r="B21" s="747" t="s">
        <v>627</v>
      </c>
      <c r="C21" s="749" t="s">
        <v>628</v>
      </c>
      <c r="D21" s="749"/>
      <c r="E21" s="741" t="s">
        <v>629</v>
      </c>
      <c r="F21" s="742"/>
    </row>
    <row r="22" spans="2:6">
      <c r="B22" s="748"/>
      <c r="C22" s="96" t="s">
        <v>630</v>
      </c>
      <c r="D22" s="97" t="s">
        <v>631</v>
      </c>
      <c r="E22" s="98" t="s">
        <v>632</v>
      </c>
      <c r="F22" s="98" t="s">
        <v>633</v>
      </c>
    </row>
    <row r="23" spans="2:6" ht="40.5">
      <c r="B23" s="99" t="s">
        <v>239</v>
      </c>
      <c r="C23" s="100">
        <f>+'1. ESTRATÉGICO'!AE18</f>
        <v>1.2381135047685274</v>
      </c>
      <c r="D23" s="100">
        <f>+'1. ESTRATÉGICO'!AF18</f>
        <v>0.67695057228248767</v>
      </c>
      <c r="E23" s="100" t="e">
        <f>+#REF!</f>
        <v>#REF!</v>
      </c>
      <c r="F23" s="100" t="e">
        <f>+E23</f>
        <v>#REF!</v>
      </c>
    </row>
    <row r="24" spans="2:6" ht="76.5" customHeight="1">
      <c r="B24" s="99" t="s">
        <v>634</v>
      </c>
      <c r="C24" s="100">
        <f>+'1. ESTRATÉGICO'!AE23</f>
        <v>1.0466666666666666</v>
      </c>
      <c r="D24" s="100">
        <f>+'1. ESTRATÉGICO'!AF23</f>
        <v>0.92999999999999994</v>
      </c>
      <c r="E24" s="100" t="e">
        <f>+#REF!</f>
        <v>#REF!</v>
      </c>
      <c r="F24" s="100" t="e">
        <f>+#REF!</f>
        <v>#REF!</v>
      </c>
    </row>
    <row r="25" spans="2:6" ht="27">
      <c r="B25" s="99" t="s">
        <v>635</v>
      </c>
      <c r="C25" s="100">
        <f>+'1. ESTRATÉGICO'!AE26</f>
        <v>0.18694444444444444</v>
      </c>
      <c r="D25" s="100">
        <f>+'1. ESTRATÉGICO'!AF26</f>
        <v>0.71937499999999999</v>
      </c>
      <c r="E25" s="100" t="e">
        <f>+#REF!</f>
        <v>#REF!</v>
      </c>
      <c r="F25" s="100" t="e">
        <f>+#REF!</f>
        <v>#REF!</v>
      </c>
    </row>
    <row r="26" spans="2:6" ht="54">
      <c r="B26" s="99" t="s">
        <v>244</v>
      </c>
      <c r="C26" s="100">
        <f>+'1. ESTRATÉGICO'!AE32</f>
        <v>0.4199082745825603</v>
      </c>
      <c r="D26" s="100">
        <f>+'1. ESTRATÉGICO'!AF32</f>
        <v>0.69359999999999999</v>
      </c>
      <c r="E26" s="100">
        <v>0.72</v>
      </c>
      <c r="F26" s="100">
        <v>0.72</v>
      </c>
    </row>
    <row r="27" spans="2:6" ht="54">
      <c r="B27" s="99" t="s">
        <v>636</v>
      </c>
      <c r="C27" s="100">
        <f>+'1. ESTRATÉGICO'!AE38</f>
        <v>1.0070000000000001</v>
      </c>
      <c r="D27" s="100">
        <f>+'1. ESTRATÉGICO'!AF38</f>
        <v>0.56340999999999997</v>
      </c>
      <c r="E27" s="100" t="e">
        <f>+#REF!</f>
        <v>#REF!</v>
      </c>
      <c r="F27" s="100" t="e">
        <f>+#REF!</f>
        <v>#REF!</v>
      </c>
    </row>
    <row r="28" spans="2:6" ht="81" customHeight="1">
      <c r="B28" s="99" t="s">
        <v>247</v>
      </c>
      <c r="C28" s="100">
        <f>+'1. ESTRATÉGICO'!AE40</f>
        <v>7.4999999999999997E-2</v>
      </c>
      <c r="D28" s="100">
        <f>+'1. ESTRATÉGICO'!AF40</f>
        <v>0.92499999999999993</v>
      </c>
      <c r="E28" s="100" t="e">
        <f>+#REF!</f>
        <v>#REF!</v>
      </c>
      <c r="F28" s="100" t="e">
        <f>+#REF!</f>
        <v>#REF!</v>
      </c>
    </row>
    <row r="29" spans="2:6" ht="27">
      <c r="B29" s="99" t="s">
        <v>637</v>
      </c>
      <c r="C29" s="100">
        <f>+'1. ESTRATÉGICO'!AE42</f>
        <v>0.27500000000000002</v>
      </c>
      <c r="D29" s="100">
        <f>+'1. ESTRATÉGICO'!AF42</f>
        <v>1</v>
      </c>
      <c r="E29" s="100" t="e">
        <f>+#REF!</f>
        <v>#REF!</v>
      </c>
      <c r="F29" s="100" t="e">
        <f>+#REF!</f>
        <v>#REF!</v>
      </c>
    </row>
    <row r="34" spans="2:5" ht="40.5">
      <c r="B34" s="101" t="s">
        <v>646</v>
      </c>
      <c r="C34" s="101" t="s">
        <v>647</v>
      </c>
      <c r="D34" s="101" t="s">
        <v>638</v>
      </c>
      <c r="E34" s="101" t="s">
        <v>639</v>
      </c>
    </row>
    <row r="35" spans="2:5" ht="81">
      <c r="B35" s="102" t="s">
        <v>330</v>
      </c>
      <c r="C35" s="103" t="e">
        <f>+#REF!</f>
        <v>#REF!</v>
      </c>
      <c r="D35" s="104" t="e">
        <f>+#REF!</f>
        <v>#REF!</v>
      </c>
      <c r="E35" s="104" t="e">
        <f>+#REF!</f>
        <v>#REF!</v>
      </c>
    </row>
    <row r="36" spans="2:5" ht="81">
      <c r="B36" s="102" t="s">
        <v>640</v>
      </c>
      <c r="C36" s="103" t="e">
        <f>+#REF!</f>
        <v>#REF!</v>
      </c>
      <c r="D36" s="104" t="e">
        <f>+#REF!</f>
        <v>#REF!</v>
      </c>
      <c r="E36" s="104" t="e">
        <f>+#REF!</f>
        <v>#REF!</v>
      </c>
    </row>
    <row r="37" spans="2:5" ht="135">
      <c r="B37" s="102" t="s">
        <v>468</v>
      </c>
      <c r="C37" s="103" t="e">
        <f>+#REF!</f>
        <v>#REF!</v>
      </c>
      <c r="D37" s="105" t="e">
        <f>+#REF!</f>
        <v>#REF!</v>
      </c>
      <c r="E37" s="106" t="e">
        <f>+#REF!</f>
        <v>#REF!</v>
      </c>
    </row>
    <row r="38" spans="2:5" ht="67.5">
      <c r="B38" s="102" t="s">
        <v>641</v>
      </c>
      <c r="C38" s="103" t="e">
        <f>+#REF!</f>
        <v>#REF!</v>
      </c>
      <c r="D38" s="106" t="e">
        <f>+#REF!</f>
        <v>#REF!</v>
      </c>
      <c r="E38" s="106" t="e">
        <f>+#REF!</f>
        <v>#REF!</v>
      </c>
    </row>
    <row r="39" spans="2:5" ht="54">
      <c r="B39" s="102" t="s">
        <v>518</v>
      </c>
      <c r="C39" s="103" t="e">
        <f>+#REF!</f>
        <v>#REF!</v>
      </c>
      <c r="D39" s="106" t="e">
        <f>+#REF!</f>
        <v>#REF!</v>
      </c>
      <c r="E39" s="106" t="e">
        <f>+#REF!</f>
        <v>#REF!</v>
      </c>
    </row>
    <row r="40" spans="2:5" ht="108">
      <c r="B40" s="102" t="s">
        <v>642</v>
      </c>
      <c r="C40" s="103" t="e">
        <f>+#REF!</f>
        <v>#REF!</v>
      </c>
      <c r="D40" s="107" t="e">
        <f>+#REF!</f>
        <v>#REF!</v>
      </c>
      <c r="E40" s="107" t="e">
        <f>+#REF!</f>
        <v>#REF!</v>
      </c>
    </row>
    <row r="41" spans="2:5" ht="81">
      <c r="B41" s="102" t="s">
        <v>547</v>
      </c>
      <c r="C41" s="103" t="e">
        <f>+#REF!</f>
        <v>#REF!</v>
      </c>
      <c r="D41" s="107" t="e">
        <f>+#REF!</f>
        <v>#REF!</v>
      </c>
      <c r="E41" s="107" t="e">
        <f>+#REF!</f>
        <v>#REF!</v>
      </c>
    </row>
    <row r="42" spans="2:5" ht="81">
      <c r="B42" s="102" t="s">
        <v>568</v>
      </c>
      <c r="C42" s="103" t="e">
        <f>+#REF!</f>
        <v>#REF!</v>
      </c>
      <c r="D42" s="103" t="e">
        <f>+#REF!</f>
        <v>#REF!</v>
      </c>
      <c r="E42" s="103" t="e">
        <f>+#REF!</f>
        <v>#REF!</v>
      </c>
    </row>
    <row r="43" spans="2:5" ht="159" customHeight="1">
      <c r="B43" s="102" t="s">
        <v>571</v>
      </c>
      <c r="C43" s="103" t="e">
        <f>+#REF!</f>
        <v>#REF!</v>
      </c>
      <c r="D43" s="103" t="e">
        <f>+#REF!</f>
        <v>#REF!</v>
      </c>
      <c r="E43" s="103" t="e">
        <f>+#REF!</f>
        <v>#REF!</v>
      </c>
    </row>
    <row r="49" spans="3:7" ht="75">
      <c r="C49" s="82" t="s">
        <v>18</v>
      </c>
      <c r="D49" s="82" t="s">
        <v>602</v>
      </c>
      <c r="E49" s="108" t="s">
        <v>608</v>
      </c>
      <c r="F49" s="108" t="s">
        <v>609</v>
      </c>
      <c r="G49" s="108" t="s">
        <v>610</v>
      </c>
    </row>
    <row r="50" spans="3:7">
      <c r="C50" s="109">
        <v>12050912936</v>
      </c>
      <c r="D50" s="109">
        <v>25779718638.349998</v>
      </c>
      <c r="E50" s="109" t="e">
        <f>+#REF!</f>
        <v>#REF!</v>
      </c>
      <c r="F50" s="109" t="e">
        <f>+#REF!</f>
        <v>#REF!</v>
      </c>
      <c r="G50" s="110" t="e">
        <f>+#REF!</f>
        <v>#REF!</v>
      </c>
    </row>
  </sheetData>
  <mergeCells count="5">
    <mergeCell ref="E21:F21"/>
    <mergeCell ref="B8:B9"/>
    <mergeCell ref="C8:C9"/>
    <mergeCell ref="B21:B22"/>
    <mergeCell ref="C21:D2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G27"/>
  <sheetViews>
    <sheetView zoomScale="90" zoomScaleNormal="90" workbookViewId="0">
      <selection activeCell="E15" sqref="E15"/>
    </sheetView>
  </sheetViews>
  <sheetFormatPr baseColWidth="10" defaultColWidth="10.7109375" defaultRowHeight="15"/>
  <cols>
    <col min="1" max="1" width="20.7109375" customWidth="1"/>
    <col min="2" max="2" width="25" customWidth="1"/>
    <col min="3" max="3" width="19.7109375" customWidth="1"/>
    <col min="4" max="4" width="20.140625" customWidth="1"/>
    <col min="5" max="6" width="22.7109375" customWidth="1"/>
    <col min="7" max="7" width="25.140625" customWidth="1"/>
  </cols>
  <sheetData>
    <row r="2" spans="1:7">
      <c r="A2" s="757" t="s">
        <v>35</v>
      </c>
      <c r="B2" s="758"/>
      <c r="C2" s="758"/>
      <c r="D2" s="758"/>
      <c r="E2" s="758"/>
      <c r="F2" s="758"/>
      <c r="G2" s="759"/>
    </row>
    <row r="3" spans="1:7" s="3" customFormat="1">
      <c r="A3" s="22" t="s">
        <v>36</v>
      </c>
      <c r="B3" s="754" t="s">
        <v>37</v>
      </c>
      <c r="C3" s="754"/>
      <c r="D3" s="754"/>
      <c r="E3" s="754"/>
      <c r="F3" s="754"/>
      <c r="G3" s="23" t="s">
        <v>38</v>
      </c>
    </row>
    <row r="4" spans="1:7" ht="12.75" customHeight="1">
      <c r="A4" s="24">
        <v>45489</v>
      </c>
      <c r="B4" s="755" t="s">
        <v>213</v>
      </c>
      <c r="C4" s="755"/>
      <c r="D4" s="755"/>
      <c r="E4" s="755"/>
      <c r="F4" s="755"/>
      <c r="G4" s="25" t="s">
        <v>214</v>
      </c>
    </row>
    <row r="5" spans="1:7" ht="12.75" customHeight="1">
      <c r="A5" s="26"/>
      <c r="B5" s="755"/>
      <c r="C5" s="755"/>
      <c r="D5" s="755"/>
      <c r="E5" s="755"/>
      <c r="F5" s="755"/>
      <c r="G5" s="25"/>
    </row>
    <row r="6" spans="1:7">
      <c r="A6" s="26"/>
      <c r="B6" s="756"/>
      <c r="C6" s="756"/>
      <c r="D6" s="756"/>
      <c r="E6" s="756"/>
      <c r="F6" s="756"/>
      <c r="G6" s="27"/>
    </row>
    <row r="7" spans="1:7">
      <c r="A7" s="26"/>
      <c r="B7" s="756"/>
      <c r="C7" s="756"/>
      <c r="D7" s="756"/>
      <c r="E7" s="756"/>
      <c r="F7" s="756"/>
      <c r="G7" s="27"/>
    </row>
    <row r="8" spans="1:7">
      <c r="A8" s="26"/>
      <c r="B8" s="28"/>
      <c r="C8" s="28"/>
      <c r="D8" s="28"/>
      <c r="E8" s="28"/>
      <c r="F8" s="28"/>
      <c r="G8" s="27"/>
    </row>
    <row r="9" spans="1:7">
      <c r="A9" s="750" t="s">
        <v>215</v>
      </c>
      <c r="B9" s="751"/>
      <c r="C9" s="751"/>
      <c r="D9" s="751"/>
      <c r="E9" s="751"/>
      <c r="F9" s="751"/>
      <c r="G9" s="752"/>
    </row>
    <row r="10" spans="1:7" s="3" customFormat="1">
      <c r="A10" s="29"/>
      <c r="B10" s="754" t="s">
        <v>39</v>
      </c>
      <c r="C10" s="754"/>
      <c r="D10" s="754" t="s">
        <v>40</v>
      </c>
      <c r="E10" s="754"/>
      <c r="F10" s="29" t="s">
        <v>36</v>
      </c>
      <c r="G10" s="29" t="s">
        <v>41</v>
      </c>
    </row>
    <row r="11" spans="1:7">
      <c r="A11" s="30" t="s">
        <v>42</v>
      </c>
      <c r="B11" s="755" t="s">
        <v>43</v>
      </c>
      <c r="C11" s="755"/>
      <c r="D11" s="753" t="s">
        <v>44</v>
      </c>
      <c r="E11" s="753"/>
      <c r="F11" s="26" t="s">
        <v>77</v>
      </c>
      <c r="G11" s="27"/>
    </row>
    <row r="12" spans="1:7">
      <c r="A12" s="30" t="s">
        <v>45</v>
      </c>
      <c r="B12" s="753" t="s">
        <v>46</v>
      </c>
      <c r="C12" s="753"/>
      <c r="D12" s="753" t="s">
        <v>78</v>
      </c>
      <c r="E12" s="753"/>
      <c r="F12" s="26" t="s">
        <v>77</v>
      </c>
      <c r="G12" s="27"/>
    </row>
    <row r="13" spans="1:7">
      <c r="A13" s="30" t="s">
        <v>47</v>
      </c>
      <c r="B13" s="753" t="s">
        <v>46</v>
      </c>
      <c r="C13" s="753"/>
      <c r="D13" s="753" t="s">
        <v>78</v>
      </c>
      <c r="E13" s="753"/>
      <c r="F13" s="26" t="s">
        <v>77</v>
      </c>
      <c r="G13" s="27"/>
    </row>
    <row r="14" spans="1:7" ht="45" customHeight="1"/>
    <row r="15" spans="1:7" ht="45" customHeight="1"/>
    <row r="16" spans="1:7" ht="45" customHeight="1"/>
    <row r="17" ht="45" customHeight="1"/>
    <row r="18" ht="45" customHeight="1"/>
    <row r="19" ht="45" customHeight="1"/>
    <row r="20" ht="45" customHeight="1"/>
    <row r="21" ht="45" customHeight="1"/>
    <row r="22" ht="45" customHeight="1"/>
    <row r="23" ht="45" customHeight="1"/>
    <row r="24" ht="45" customHeight="1"/>
    <row r="25" ht="45" customHeight="1"/>
    <row r="26" ht="45" customHeight="1"/>
    <row r="27" ht="45" customHeight="1"/>
  </sheetData>
  <mergeCells count="15">
    <mergeCell ref="B7:F7"/>
    <mergeCell ref="A2:G2"/>
    <mergeCell ref="B3:F3"/>
    <mergeCell ref="B4:F4"/>
    <mergeCell ref="B5:F5"/>
    <mergeCell ref="B6:F6"/>
    <mergeCell ref="A9:G9"/>
    <mergeCell ref="B13:C13"/>
    <mergeCell ref="D13:E13"/>
    <mergeCell ref="B10:C10"/>
    <mergeCell ref="D10:E10"/>
    <mergeCell ref="B11:C11"/>
    <mergeCell ref="D11:E11"/>
    <mergeCell ref="B12:C12"/>
    <mergeCell ref="D12:E12"/>
  </mergeCells>
  <phoneticPr fontId="1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5"/>
  <sheetViews>
    <sheetView workbookViewId="0">
      <selection activeCell="B1" sqref="B1:B1048576"/>
    </sheetView>
  </sheetViews>
  <sheetFormatPr baseColWidth="10" defaultColWidth="10.7109375" defaultRowHeight="15"/>
  <cols>
    <col min="1" max="1" width="55.140625" customWidth="1"/>
    <col min="5" max="5" width="20.140625" customWidth="1"/>
    <col min="6" max="6" width="34.7109375" customWidth="1"/>
  </cols>
  <sheetData>
    <row r="1" spans="1:6" ht="52.5" customHeight="1">
      <c r="A1" s="20" t="s">
        <v>48</v>
      </c>
      <c r="E1" s="4" t="s">
        <v>49</v>
      </c>
      <c r="F1" s="4" t="s">
        <v>50</v>
      </c>
    </row>
    <row r="2" spans="1:6" ht="25.5" customHeight="1">
      <c r="A2" s="19" t="s">
        <v>51</v>
      </c>
      <c r="E2" s="5">
        <v>0</v>
      </c>
      <c r="F2" s="6" t="s">
        <v>52</v>
      </c>
    </row>
    <row r="3" spans="1:6" ht="45" customHeight="1">
      <c r="A3" s="19" t="s">
        <v>53</v>
      </c>
      <c r="E3" s="5">
        <v>1</v>
      </c>
      <c r="F3" s="6" t="s">
        <v>54</v>
      </c>
    </row>
    <row r="4" spans="1:6" ht="45" customHeight="1">
      <c r="A4" s="19" t="s">
        <v>55</v>
      </c>
      <c r="E4" s="5">
        <v>2</v>
      </c>
      <c r="F4" s="6" t="s">
        <v>56</v>
      </c>
    </row>
    <row r="5" spans="1:6" ht="45" customHeight="1">
      <c r="A5" s="19" t="s">
        <v>57</v>
      </c>
      <c r="E5" s="5">
        <v>3</v>
      </c>
      <c r="F5" s="6" t="s">
        <v>58</v>
      </c>
    </row>
    <row r="6" spans="1:6" ht="45" customHeight="1">
      <c r="A6" s="19" t="s">
        <v>59</v>
      </c>
      <c r="E6" s="5">
        <v>4</v>
      </c>
      <c r="F6" s="6" t="s">
        <v>60</v>
      </c>
    </row>
    <row r="7" spans="1:6" ht="45" customHeight="1">
      <c r="A7" s="19" t="s">
        <v>61</v>
      </c>
      <c r="E7" s="5">
        <v>5</v>
      </c>
      <c r="F7" s="6" t="s">
        <v>62</v>
      </c>
    </row>
    <row r="8" spans="1:6" ht="45" customHeight="1">
      <c r="A8" s="19" t="s">
        <v>63</v>
      </c>
    </row>
    <row r="9" spans="1:6" ht="45" customHeight="1">
      <c r="A9" s="19" t="s">
        <v>64</v>
      </c>
    </row>
    <row r="10" spans="1:6" ht="45" customHeight="1">
      <c r="A10" s="19" t="s">
        <v>65</v>
      </c>
    </row>
    <row r="11" spans="1:6" ht="45" customHeight="1">
      <c r="A11" s="19" t="s">
        <v>66</v>
      </c>
    </row>
    <row r="12" spans="1:6" ht="45" customHeight="1">
      <c r="A12" s="19" t="s">
        <v>67</v>
      </c>
    </row>
    <row r="13" spans="1:6" ht="45" customHeight="1">
      <c r="A13" s="19" t="s">
        <v>68</v>
      </c>
    </row>
    <row r="14" spans="1:6" ht="45" customHeight="1">
      <c r="A14" s="19" t="s">
        <v>69</v>
      </c>
    </row>
    <row r="15" spans="1:6" ht="45" customHeight="1">
      <c r="A15" s="19" t="s">
        <v>70</v>
      </c>
    </row>
    <row r="16" spans="1:6" ht="45" customHeight="1">
      <c r="A16" s="19" t="s">
        <v>71</v>
      </c>
    </row>
    <row r="17" spans="1:1" ht="45" customHeight="1">
      <c r="A17" s="19" t="s">
        <v>72</v>
      </c>
    </row>
    <row r="18" spans="1:1" ht="45" customHeight="1">
      <c r="A18" s="19" t="s">
        <v>73</v>
      </c>
    </row>
    <row r="19" spans="1:1" ht="45" customHeight="1">
      <c r="A19" s="19" t="s">
        <v>74</v>
      </c>
    </row>
    <row r="20" spans="1:1" ht="45" customHeight="1">
      <c r="A20" s="19" t="s">
        <v>75</v>
      </c>
    </row>
    <row r="21" spans="1:1" ht="45" customHeight="1">
      <c r="A21" s="19" t="s">
        <v>76</v>
      </c>
    </row>
    <row r="22" spans="1:1" ht="45" customHeight="1"/>
    <row r="23" spans="1:1" ht="45" customHeight="1"/>
    <row r="24" spans="1:1" ht="45" customHeight="1"/>
    <row r="25" spans="1:1" ht="4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1. ESTRATÉGICO</vt:lpstr>
      <vt:lpstr>2. GESTIÓN-MIPG</vt:lpstr>
      <vt:lpstr>3. INVERSIÓN </vt:lpstr>
      <vt:lpstr>Hoja1</vt:lpstr>
      <vt:lpstr>CONTROL DE CAMBIOS </vt:lpstr>
      <vt:lpstr>ANEXO1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mathias David</dc:creator>
  <cp:lastModifiedBy>Luz Marlene Andrade Hong</cp:lastModifiedBy>
  <cp:lastPrinted>2025-04-21T04:47:54Z</cp:lastPrinted>
  <dcterms:created xsi:type="dcterms:W3CDTF">2024-07-04T17:50:33Z</dcterms:created>
  <dcterms:modified xsi:type="dcterms:W3CDTF">2026-08-24T15:16:39Z</dcterms:modified>
</cp:coreProperties>
</file>