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AYERLY FERREIRA\Documents\Planeacion 2026\Reportes\Primer trimestre 2026\Interior\"/>
    </mc:Choice>
  </mc:AlternateContent>
  <xr:revisionPtr revIDLastSave="0" documentId="13_ncr:1_{39723A3A-6A25-45DE-9BC5-178973F2A61E}"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ESTRATÉGICO'!$A$1:$AH$87</definedName>
    <definedName name="_xlnm._FilterDatabase" localSheetId="3" hidden="1">'3. INVERSIÓN'!$A$1:$BJ$146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7" i="1" l="1"/>
  <c r="AF67" i="1"/>
  <c r="AF63" i="1"/>
  <c r="AF53" i="1"/>
  <c r="AF33" i="1"/>
  <c r="AF20" i="1"/>
  <c r="AF16" i="1"/>
  <c r="AF12" i="1"/>
  <c r="V75" i="1" l="1"/>
  <c r="V76" i="1"/>
  <c r="V73" i="1"/>
  <c r="V74" i="1"/>
  <c r="V72" i="1"/>
  <c r="V27" i="1" l="1"/>
  <c r="BF23" i="6" l="1"/>
  <c r="AI23" i="6" l="1"/>
  <c r="AS24" i="6"/>
  <c r="AQ24" i="6"/>
  <c r="S106" i="6" l="1"/>
  <c r="S107" i="6"/>
  <c r="S108" i="6"/>
  <c r="S105" i="6"/>
  <c r="S99" i="6"/>
  <c r="S100" i="6"/>
  <c r="S101" i="6"/>
  <c r="S102" i="6"/>
  <c r="S103" i="6"/>
  <c r="S98" i="6"/>
  <c r="S96" i="6"/>
  <c r="S95" i="6"/>
  <c r="S92" i="6"/>
  <c r="S93" i="6"/>
  <c r="S91" i="6"/>
  <c r="S90" i="6"/>
  <c r="S88" i="6"/>
  <c r="S87" i="6"/>
  <c r="S85" i="6"/>
  <c r="S83" i="6"/>
  <c r="S82" i="6"/>
  <c r="T82" i="6" s="1"/>
  <c r="S79" i="6"/>
  <c r="S80" i="6"/>
  <c r="S78" i="6"/>
  <c r="S73" i="6"/>
  <c r="S74" i="6"/>
  <c r="S75" i="6"/>
  <c r="S76" i="6"/>
  <c r="S72" i="6"/>
  <c r="S70" i="6"/>
  <c r="S69" i="6"/>
  <c r="S67" i="6"/>
  <c r="T87" i="6"/>
  <c r="AS105" i="6"/>
  <c r="AS109" i="6" s="1"/>
  <c r="AQ105" i="6"/>
  <c r="AQ109" i="6" s="1"/>
  <c r="AS98" i="6"/>
  <c r="AS104" i="6" s="1"/>
  <c r="AQ98" i="6"/>
  <c r="AQ104" i="6" s="1"/>
  <c r="AR97" i="6"/>
  <c r="AS95" i="6"/>
  <c r="AS97" i="6" s="1"/>
  <c r="AQ95" i="6"/>
  <c r="AQ97" i="6" s="1"/>
  <c r="AQ94" i="6"/>
  <c r="AS90" i="6"/>
  <c r="AS94" i="6" s="1"/>
  <c r="AQ90" i="6"/>
  <c r="AS87" i="6"/>
  <c r="AS89" i="6" s="1"/>
  <c r="AQ87" i="6"/>
  <c r="AQ89" i="6" s="1"/>
  <c r="AS82" i="6"/>
  <c r="AS86" i="6" s="1"/>
  <c r="AQ82" i="6"/>
  <c r="AQ86" i="6" s="1"/>
  <c r="AS78" i="6"/>
  <c r="AS81" i="6" s="1"/>
  <c r="AQ78" i="6"/>
  <c r="AQ81" i="6" s="1"/>
  <c r="AS72" i="6"/>
  <c r="AS77" i="6" s="1"/>
  <c r="AQ72" i="6"/>
  <c r="AQ77" i="6" s="1"/>
  <c r="AS71" i="6"/>
  <c r="AQ71" i="6"/>
  <c r="AS67" i="6"/>
  <c r="AS68" i="6" s="1"/>
  <c r="AQ67" i="6"/>
  <c r="AQ68" i="6" s="1"/>
  <c r="AS65" i="6"/>
  <c r="AS66" i="6" s="1"/>
  <c r="AQ65" i="6"/>
  <c r="AQ66" i="6" s="1"/>
  <c r="AS61" i="6"/>
  <c r="AS64" i="6" s="1"/>
  <c r="AQ61" i="6"/>
  <c r="AQ64" i="6" s="1"/>
  <c r="AS59" i="6"/>
  <c r="AS60" i="6" s="1"/>
  <c r="AQ59" i="6"/>
  <c r="AQ60" i="6" s="1"/>
  <c r="AS53" i="6"/>
  <c r="AS58" i="6" s="1"/>
  <c r="AQ53" i="6"/>
  <c r="AQ58" i="6" s="1"/>
  <c r="AS46" i="6"/>
  <c r="AS52" i="6" s="1"/>
  <c r="AQ46" i="6"/>
  <c r="AQ52" i="6" s="1"/>
  <c r="AS40" i="6"/>
  <c r="AS45" i="6" s="1"/>
  <c r="AQ40" i="6"/>
  <c r="AQ45" i="6" s="1"/>
  <c r="AS39" i="6"/>
  <c r="AQ39" i="6"/>
  <c r="AS35" i="6"/>
  <c r="AQ35" i="6"/>
  <c r="AS32" i="6"/>
  <c r="AQ32" i="6"/>
  <c r="AS28" i="6"/>
  <c r="AQ28" i="6"/>
  <c r="AS23" i="6"/>
  <c r="AQ23" i="6"/>
  <c r="AS16" i="6"/>
  <c r="AS18" i="6" s="1"/>
  <c r="AQ16" i="6"/>
  <c r="AQ18" i="6" s="1"/>
  <c r="AP71" i="6" l="1"/>
  <c r="AP45" i="6"/>
  <c r="AP39" i="6"/>
  <c r="AP32" i="6"/>
  <c r="AP35" i="6"/>
  <c r="AI28" i="6"/>
  <c r="AE28" i="6"/>
  <c r="AR109" i="6"/>
  <c r="AP109" i="6"/>
  <c r="AI109" i="6"/>
  <c r="AE109" i="6"/>
  <c r="AR104" i="6"/>
  <c r="AP104" i="6"/>
  <c r="AJ104" i="6"/>
  <c r="AI104" i="6"/>
  <c r="AE104" i="6"/>
  <c r="AP97" i="6"/>
  <c r="AJ97" i="6"/>
  <c r="AI97" i="6"/>
  <c r="AE97" i="6"/>
  <c r="AR94" i="6"/>
  <c r="AP94" i="6"/>
  <c r="AJ94" i="6"/>
  <c r="AI94" i="6"/>
  <c r="AE94" i="6"/>
  <c r="AR89" i="6"/>
  <c r="AP89" i="6"/>
  <c r="AJ89" i="6"/>
  <c r="AI89" i="6"/>
  <c r="AE89" i="6"/>
  <c r="AR86" i="6"/>
  <c r="AP86" i="6"/>
  <c r="AJ86" i="6"/>
  <c r="AI86" i="6"/>
  <c r="AE86" i="6"/>
  <c r="AR81" i="6"/>
  <c r="AP81" i="6"/>
  <c r="AJ81" i="6"/>
  <c r="AI81" i="6"/>
  <c r="AE81" i="6"/>
  <c r="AR77" i="6"/>
  <c r="AP77" i="6"/>
  <c r="AJ77" i="6"/>
  <c r="AI77" i="6"/>
  <c r="AE77" i="6"/>
  <c r="AR71" i="6"/>
  <c r="AJ71" i="6"/>
  <c r="AI71" i="6"/>
  <c r="AE71" i="6"/>
  <c r="AR68" i="6"/>
  <c r="AP68" i="6"/>
  <c r="AJ68" i="6"/>
  <c r="AI68" i="6"/>
  <c r="AE68" i="6"/>
  <c r="AR66" i="6"/>
  <c r="AP66" i="6"/>
  <c r="AJ66" i="6"/>
  <c r="AI66" i="6"/>
  <c r="AE66" i="6"/>
  <c r="AR64" i="6"/>
  <c r="AP64" i="6"/>
  <c r="AJ64" i="6"/>
  <c r="AI64" i="6"/>
  <c r="AE64" i="6"/>
  <c r="AR60" i="6"/>
  <c r="AP60" i="6"/>
  <c r="AJ60" i="6"/>
  <c r="AI60" i="6"/>
  <c r="AE60" i="6"/>
  <c r="AR58" i="6"/>
  <c r="AP58" i="6"/>
  <c r="AJ58" i="6"/>
  <c r="AI58" i="6"/>
  <c r="AE58" i="6"/>
  <c r="AR52" i="6"/>
  <c r="AP52" i="6"/>
  <c r="AJ52" i="6"/>
  <c r="AI52" i="6"/>
  <c r="AE52" i="6"/>
  <c r="AR45" i="6"/>
  <c r="AJ45" i="6"/>
  <c r="AI45" i="6"/>
  <c r="AE45" i="6"/>
  <c r="AR39" i="6"/>
  <c r="AJ39" i="6"/>
  <c r="AI39" i="6"/>
  <c r="AE39" i="6"/>
  <c r="AR35" i="6"/>
  <c r="AJ35" i="6"/>
  <c r="AI35" i="6"/>
  <c r="AE35" i="6"/>
  <c r="AR32" i="6"/>
  <c r="AJ32" i="6"/>
  <c r="AE32" i="6"/>
  <c r="AE23" i="6"/>
  <c r="AE18" i="6"/>
  <c r="AR28" i="6"/>
  <c r="AP28" i="6"/>
  <c r="AJ28" i="6"/>
  <c r="AI18" i="6"/>
  <c r="AR23" i="6"/>
  <c r="AP23" i="6"/>
  <c r="AJ23" i="6"/>
  <c r="AP112" i="6" l="1"/>
  <c r="AR18" i="6"/>
  <c r="AR112" i="6" s="1"/>
  <c r="AP18" i="6"/>
  <c r="AJ18" i="6"/>
  <c r="AJ112" i="6" s="1"/>
  <c r="AQ112" i="6" l="1"/>
  <c r="AS112" i="6"/>
  <c r="S65" i="6"/>
  <c r="T65" i="6" s="1"/>
  <c r="T66" i="6" s="1"/>
  <c r="S62" i="6"/>
  <c r="S63" i="6"/>
  <c r="T63" i="6" s="1"/>
  <c r="S61" i="6"/>
  <c r="T61" i="6" s="1"/>
  <c r="S59" i="6"/>
  <c r="T59" i="6" s="1"/>
  <c r="T60" i="6" s="1"/>
  <c r="S54" i="6"/>
  <c r="T54" i="6" s="1"/>
  <c r="S55" i="6"/>
  <c r="T55" i="6" s="1"/>
  <c r="S56" i="6"/>
  <c r="T56" i="6" s="1"/>
  <c r="S57" i="6"/>
  <c r="T57" i="6" s="1"/>
  <c r="S53" i="6"/>
  <c r="T53" i="6" s="1"/>
  <c r="S51" i="6"/>
  <c r="T51" i="6" s="1"/>
  <c r="S47" i="6"/>
  <c r="T47" i="6" s="1"/>
  <c r="S48" i="6"/>
  <c r="T48" i="6" s="1"/>
  <c r="S49" i="6"/>
  <c r="T49" i="6" s="1"/>
  <c r="S50" i="6"/>
  <c r="T50" i="6" s="1"/>
  <c r="S46" i="6"/>
  <c r="T46" i="6" s="1"/>
  <c r="T52" i="6" s="1"/>
  <c r="S44" i="6"/>
  <c r="T44" i="6" s="1"/>
  <c r="S41" i="6"/>
  <c r="T41" i="6" s="1"/>
  <c r="S42" i="6"/>
  <c r="T42" i="6" s="1"/>
  <c r="S43" i="6"/>
  <c r="T43" i="6" s="1"/>
  <c r="S40" i="6"/>
  <c r="T40" i="6" s="1"/>
  <c r="T45" i="6" s="1"/>
  <c r="S37" i="6"/>
  <c r="T37" i="6" s="1"/>
  <c r="S38" i="6"/>
  <c r="T38" i="6" s="1"/>
  <c r="S36" i="6"/>
  <c r="T36" i="6" s="1"/>
  <c r="T39" i="6" s="1"/>
  <c r="S34" i="6"/>
  <c r="T34" i="6" s="1"/>
  <c r="S33" i="6"/>
  <c r="T33" i="6" s="1"/>
  <c r="T35" i="6" s="1"/>
  <c r="S30" i="6"/>
  <c r="T30" i="6" s="1"/>
  <c r="S31" i="6"/>
  <c r="T31" i="6" s="1"/>
  <c r="S29" i="6"/>
  <c r="T29" i="6" s="1"/>
  <c r="T32" i="6" s="1"/>
  <c r="S25" i="6"/>
  <c r="T25" i="6" s="1"/>
  <c r="S26" i="6"/>
  <c r="T26" i="6" s="1"/>
  <c r="S27" i="6"/>
  <c r="T27" i="6" s="1"/>
  <c r="S24" i="6"/>
  <c r="T24" i="6" s="1"/>
  <c r="S20" i="6"/>
  <c r="T20" i="6" s="1"/>
  <c r="S21" i="6"/>
  <c r="S22" i="6"/>
  <c r="T22" i="6" s="1"/>
  <c r="S19" i="6"/>
  <c r="T19" i="6" s="1"/>
  <c r="T108" i="6"/>
  <c r="T106" i="6"/>
  <c r="T107" i="6"/>
  <c r="T102" i="6"/>
  <c r="T103" i="6"/>
  <c r="T105" i="6"/>
  <c r="T101" i="6"/>
  <c r="T98" i="6"/>
  <c r="T99" i="6"/>
  <c r="T100" i="6"/>
  <c r="T96" i="6"/>
  <c r="T95" i="6"/>
  <c r="T93" i="6"/>
  <c r="T91" i="6"/>
  <c r="T92" i="6"/>
  <c r="T90" i="6"/>
  <c r="T88" i="6"/>
  <c r="T89" i="6" s="1"/>
  <c r="T85" i="6"/>
  <c r="T83" i="6"/>
  <c r="T86" i="6" s="1"/>
  <c r="T84" i="6"/>
  <c r="T78" i="6"/>
  <c r="T79" i="6"/>
  <c r="T80" i="6"/>
  <c r="T75" i="6"/>
  <c r="T76" i="6"/>
  <c r="T72" i="6"/>
  <c r="T73" i="6"/>
  <c r="T74" i="6"/>
  <c r="T69" i="6"/>
  <c r="T70" i="6"/>
  <c r="T67" i="6"/>
  <c r="T68" i="6" s="1"/>
  <c r="T62" i="6"/>
  <c r="T21" i="6"/>
  <c r="S17" i="6"/>
  <c r="T17" i="6" s="1"/>
  <c r="S16" i="6"/>
  <c r="T16" i="6" s="1"/>
  <c r="T18" i="6" s="1"/>
  <c r="T94" i="6" l="1"/>
  <c r="T64" i="6"/>
  <c r="T104" i="6"/>
  <c r="T109" i="6"/>
  <c r="T23" i="6"/>
  <c r="T112" i="6" s="1"/>
  <c r="T81" i="6"/>
  <c r="T58" i="6"/>
  <c r="T97" i="6"/>
  <c r="T28" i="6"/>
  <c r="T77" i="6"/>
  <c r="T71" i="6"/>
  <c r="V22" i="1"/>
  <c r="AE22" i="1" s="1"/>
  <c r="V23" i="1"/>
  <c r="X23" i="1" s="1"/>
  <c r="V24" i="1"/>
  <c r="X24" i="1" s="1"/>
  <c r="V25" i="1"/>
  <c r="AE25" i="1" s="1"/>
  <c r="V26" i="1"/>
  <c r="X27" i="1"/>
  <c r="V81" i="1"/>
  <c r="X81" i="1" s="1"/>
  <c r="V82" i="1"/>
  <c r="X82" i="1" s="1"/>
  <c r="V83" i="1"/>
  <c r="V84" i="1"/>
  <c r="AE84" i="1" s="1"/>
  <c r="V85" i="1"/>
  <c r="X85" i="1" s="1"/>
  <c r="V86" i="1"/>
  <c r="X86" i="1" s="1"/>
  <c r="V80" i="1"/>
  <c r="X80" i="1" s="1"/>
  <c r="AE72" i="1"/>
  <c r="AE73" i="1"/>
  <c r="AE74" i="1"/>
  <c r="AE83" i="1"/>
  <c r="AE81" i="1"/>
  <c r="X83" i="1"/>
  <c r="X72" i="1"/>
  <c r="X73" i="1"/>
  <c r="X74" i="1"/>
  <c r="X75" i="1"/>
  <c r="V71" i="1"/>
  <c r="X71" i="1" s="1"/>
  <c r="V69" i="1"/>
  <c r="AE69" i="1" s="1"/>
  <c r="V68" i="1"/>
  <c r="AE68" i="1" s="1"/>
  <c r="V65" i="1"/>
  <c r="X65" i="1" s="1"/>
  <c r="V66" i="1"/>
  <c r="X66" i="1" s="1"/>
  <c r="V64" i="1"/>
  <c r="X64" i="1" s="1"/>
  <c r="V54" i="1"/>
  <c r="AE54" i="1" s="1"/>
  <c r="X54" i="1"/>
  <c r="AE45" i="1"/>
  <c r="AE48" i="1"/>
  <c r="AE52" i="1"/>
  <c r="V35" i="1"/>
  <c r="X35" i="1" s="1"/>
  <c r="V36" i="1"/>
  <c r="X36" i="1" s="1"/>
  <c r="V37" i="1"/>
  <c r="X37" i="1" s="1"/>
  <c r="V38" i="1"/>
  <c r="X38" i="1" s="1"/>
  <c r="V39" i="1"/>
  <c r="X39" i="1" s="1"/>
  <c r="V40" i="1"/>
  <c r="X40" i="1" s="1"/>
  <c r="V41" i="1"/>
  <c r="X41" i="1" s="1"/>
  <c r="V42" i="1"/>
  <c r="X42" i="1" s="1"/>
  <c r="V43" i="1"/>
  <c r="X43" i="1" s="1"/>
  <c r="V44" i="1"/>
  <c r="X44" i="1" s="1"/>
  <c r="V45" i="1"/>
  <c r="X45" i="1" s="1"/>
  <c r="V46" i="1"/>
  <c r="X46" i="1" s="1"/>
  <c r="V47" i="1"/>
  <c r="X47" i="1" s="1"/>
  <c r="V48" i="1"/>
  <c r="X48" i="1" s="1"/>
  <c r="V49" i="1"/>
  <c r="X49" i="1" s="1"/>
  <c r="V50" i="1"/>
  <c r="X50" i="1" s="1"/>
  <c r="V51" i="1"/>
  <c r="X51" i="1" s="1"/>
  <c r="V52" i="1"/>
  <c r="X52" i="1" s="1"/>
  <c r="V34" i="1"/>
  <c r="X34" i="1" s="1"/>
  <c r="V30" i="1"/>
  <c r="AE30" i="1" s="1"/>
  <c r="V31" i="1"/>
  <c r="AE31" i="1" s="1"/>
  <c r="V32" i="1"/>
  <c r="AE32" i="1" s="1"/>
  <c r="V29" i="1"/>
  <c r="AE29" i="1" s="1"/>
  <c r="V21" i="1"/>
  <c r="X21" i="1" s="1"/>
  <c r="X22" i="1"/>
  <c r="V18" i="1"/>
  <c r="X18" i="1" s="1"/>
  <c r="V19" i="1"/>
  <c r="X19" i="1" s="1"/>
  <c r="V17" i="1"/>
  <c r="AE17" i="1" s="1"/>
  <c r="V14" i="1"/>
  <c r="X14" i="1" s="1"/>
  <c r="V15" i="1"/>
  <c r="AE15" i="1" s="1"/>
  <c r="V13" i="1"/>
  <c r="X13" i="1" s="1"/>
  <c r="V10" i="1"/>
  <c r="X10" i="1" s="1"/>
  <c r="V11" i="1"/>
  <c r="X11" i="1" s="1"/>
  <c r="V9" i="1"/>
  <c r="X15" i="1"/>
  <c r="BI23" i="6"/>
  <c r="BH23" i="6"/>
  <c r="BG23" i="6"/>
  <c r="BD23" i="6"/>
  <c r="AO23" i="6"/>
  <c r="AN23" i="6"/>
  <c r="AM23" i="6"/>
  <c r="AM112" i="6" s="1"/>
  <c r="AL23" i="6"/>
  <c r="AL112" i="6" s="1"/>
  <c r="AK23" i="6"/>
  <c r="AK112" i="6" s="1"/>
  <c r="X9" i="1" l="1"/>
  <c r="AE9" i="1"/>
  <c r="AE23" i="1"/>
  <c r="AE28" i="1" s="1"/>
  <c r="X25" i="1"/>
  <c r="AE86" i="1"/>
  <c r="AE19" i="1"/>
  <c r="X17" i="1"/>
  <c r="AD17" i="1" s="1"/>
  <c r="X30" i="1"/>
  <c r="AE46" i="1"/>
  <c r="AE38" i="1"/>
  <c r="AE18" i="1"/>
  <c r="AE82" i="1"/>
  <c r="AE35" i="1"/>
  <c r="AE37" i="1"/>
  <c r="AE71" i="1"/>
  <c r="AE65" i="1"/>
  <c r="AE66" i="1"/>
  <c r="AE13" i="1"/>
  <c r="AE50" i="1"/>
  <c r="AE49" i="1"/>
  <c r="AE36" i="1"/>
  <c r="X26" i="1"/>
  <c r="AE10" i="1"/>
  <c r="X84" i="1"/>
  <c r="X29" i="1"/>
  <c r="X32" i="1"/>
  <c r="X31" i="1"/>
  <c r="BC23" i="6"/>
  <c r="BE23" i="6"/>
  <c r="AC14" i="1" l="1"/>
  <c r="AC18" i="1"/>
  <c r="AF21" i="1"/>
  <c r="AF22" i="1"/>
  <c r="AF23" i="1"/>
  <c r="AI32" i="6" l="1"/>
  <c r="AF24" i="1"/>
  <c r="AD21" i="1"/>
  <c r="AC23" i="1"/>
  <c r="AD23" i="1"/>
  <c r="AD22" i="1"/>
  <c r="AC22" i="1"/>
  <c r="AD24" i="1" l="1"/>
  <c r="AD18" i="1"/>
  <c r="AF18" i="1" l="1"/>
  <c r="AC19" i="1"/>
  <c r="AF17" i="1"/>
  <c r="AC17" i="1"/>
  <c r="AC20" i="1" l="1"/>
  <c r="AE20" i="1"/>
  <c r="AD19" i="1"/>
  <c r="AD20" i="1" s="1"/>
  <c r="AF19" i="1"/>
  <c r="AC84" i="1" l="1"/>
  <c r="AC73" i="1"/>
  <c r="AF74" i="1"/>
  <c r="V77" i="1"/>
  <c r="V78" i="1"/>
  <c r="AE78" i="1" s="1"/>
  <c r="AC71" i="1"/>
  <c r="V55" i="1"/>
  <c r="V56" i="1"/>
  <c r="V57" i="1"/>
  <c r="V58" i="1"/>
  <c r="AE58" i="1" s="1"/>
  <c r="V59" i="1"/>
  <c r="AE59" i="1" s="1"/>
  <c r="V60" i="1"/>
  <c r="AE60" i="1" s="1"/>
  <c r="V61" i="1"/>
  <c r="AE61" i="1" s="1"/>
  <c r="V62" i="1"/>
  <c r="AE62" i="1" s="1"/>
  <c r="AC66" i="1"/>
  <c r="AC68" i="1"/>
  <c r="AF14" i="1"/>
  <c r="AC30" i="1"/>
  <c r="AC31" i="1"/>
  <c r="AC32" i="1"/>
  <c r="AF25" i="1"/>
  <c r="AC26" i="1"/>
  <c r="AE63" i="1" l="1"/>
  <c r="X57" i="1"/>
  <c r="X56" i="1"/>
  <c r="AE56" i="1"/>
  <c r="X77" i="1"/>
  <c r="AF77" i="1" s="1"/>
  <c r="AE77" i="1"/>
  <c r="X76" i="1"/>
  <c r="AF76" i="1" s="1"/>
  <c r="AE76" i="1"/>
  <c r="X55" i="1"/>
  <c r="AE55" i="1"/>
  <c r="X78" i="1"/>
  <c r="X61" i="1"/>
  <c r="AC59" i="1"/>
  <c r="X59" i="1"/>
  <c r="X62" i="1"/>
  <c r="AC60" i="1"/>
  <c r="X60" i="1"/>
  <c r="AF60" i="1" s="1"/>
  <c r="X58" i="1"/>
  <c r="AF65" i="1"/>
  <c r="AC57" i="1"/>
  <c r="AD56" i="1"/>
  <c r="AF56" i="1"/>
  <c r="AC27" i="1"/>
  <c r="AC28" i="1" s="1"/>
  <c r="AD25" i="1"/>
  <c r="AF47" i="1"/>
  <c r="AF39" i="1"/>
  <c r="AC62" i="1"/>
  <c r="AC61" i="1"/>
  <c r="AF58" i="1"/>
  <c r="AC58" i="1"/>
  <c r="AC55" i="1"/>
  <c r="AC50" i="1"/>
  <c r="AC49" i="1"/>
  <c r="AC46" i="1"/>
  <c r="AC44" i="1"/>
  <c r="AC43" i="1"/>
  <c r="AC42" i="1"/>
  <c r="AC38" i="1"/>
  <c r="AC37" i="1"/>
  <c r="AC36" i="1"/>
  <c r="AC35" i="1"/>
  <c r="AF27" i="1"/>
  <c r="AF26" i="1"/>
  <c r="AC81" i="1"/>
  <c r="AF42" i="1"/>
  <c r="AF44" i="1"/>
  <c r="AF35" i="1"/>
  <c r="AF49" i="1"/>
  <c r="AF43" i="1"/>
  <c r="AC65" i="1"/>
  <c r="AC67" i="1" s="1"/>
  <c r="AF46" i="1"/>
  <c r="AF38" i="1"/>
  <c r="AF41" i="1"/>
  <c r="AF51" i="1"/>
  <c r="AF84" i="1"/>
  <c r="AF48" i="1"/>
  <c r="AF40" i="1"/>
  <c r="AF45" i="1"/>
  <c r="AF37" i="1"/>
  <c r="AF80" i="1"/>
  <c r="AD80" i="1"/>
  <c r="AF83" i="1"/>
  <c r="AC83" i="1"/>
  <c r="AC82" i="1"/>
  <c r="AC86" i="1"/>
  <c r="AF81" i="1"/>
  <c r="AF85" i="1"/>
  <c r="AF82" i="1"/>
  <c r="AF86" i="1"/>
  <c r="AF78" i="1"/>
  <c r="AC78" i="1"/>
  <c r="AF73" i="1"/>
  <c r="AD74" i="1"/>
  <c r="AF72" i="1"/>
  <c r="AC72" i="1"/>
  <c r="AF75" i="1"/>
  <c r="AF57" i="1"/>
  <c r="AE70" i="1"/>
  <c r="AC69" i="1"/>
  <c r="AC70" i="1" s="1"/>
  <c r="AF32" i="1"/>
  <c r="AF31" i="1"/>
  <c r="AF30" i="1"/>
  <c r="AD14" i="1"/>
  <c r="AD65" i="1" l="1"/>
  <c r="AF87" i="1"/>
  <c r="AE79" i="1"/>
  <c r="AD64" i="1"/>
  <c r="AF64" i="1"/>
  <c r="AD66" i="1"/>
  <c r="AF66" i="1"/>
  <c r="AE67" i="1"/>
  <c r="AD62" i="1"/>
  <c r="AF62" i="1"/>
  <c r="AD61" i="1"/>
  <c r="AF61" i="1"/>
  <c r="AD59" i="1"/>
  <c r="AF59" i="1"/>
  <c r="AD55" i="1"/>
  <c r="AF55" i="1"/>
  <c r="AD50" i="1"/>
  <c r="AF50" i="1"/>
  <c r="AD52" i="1"/>
  <c r="AF52" i="1"/>
  <c r="AD36" i="1"/>
  <c r="AF36" i="1"/>
  <c r="AE53" i="1"/>
  <c r="AD47" i="1"/>
  <c r="AD39" i="1"/>
  <c r="AD27" i="1"/>
  <c r="AD60" i="1"/>
  <c r="AD58" i="1"/>
  <c r="AD57" i="1"/>
  <c r="AC53" i="1"/>
  <c r="AD26" i="1"/>
  <c r="AF28" i="1"/>
  <c r="AC79" i="1"/>
  <c r="AC87" i="1"/>
  <c r="AD43" i="1"/>
  <c r="AD38" i="1"/>
  <c r="AD42" i="1"/>
  <c r="AD35" i="1"/>
  <c r="AD37" i="1"/>
  <c r="AD30" i="1"/>
  <c r="AD49" i="1"/>
  <c r="AD44" i="1"/>
  <c r="AD31" i="1"/>
  <c r="AD32" i="1"/>
  <c r="AD46" i="1"/>
  <c r="AD45" i="1"/>
  <c r="AD40" i="1"/>
  <c r="AD41" i="1"/>
  <c r="AD48" i="1"/>
  <c r="AD51" i="1"/>
  <c r="AD84" i="1"/>
  <c r="AD86" i="1"/>
  <c r="AD83" i="1"/>
  <c r="AD82" i="1"/>
  <c r="AD87" i="1" s="1"/>
  <c r="AD85" i="1"/>
  <c r="AD81" i="1"/>
  <c r="AD78" i="1"/>
  <c r="AD75" i="1"/>
  <c r="AD72" i="1"/>
  <c r="AD76" i="1"/>
  <c r="AD71" i="1"/>
  <c r="AF71" i="1"/>
  <c r="AD77" i="1"/>
  <c r="AD73" i="1"/>
  <c r="AD67" i="1" l="1"/>
  <c r="AD28" i="1"/>
  <c r="AF79" i="1"/>
  <c r="AD79" i="1"/>
  <c r="AC54" i="1"/>
  <c r="AC63" i="1" s="1"/>
  <c r="AC29" i="1"/>
  <c r="AC33" i="1" s="1"/>
  <c r="AF15" i="1"/>
  <c r="AC13" i="1"/>
  <c r="AC10" i="1"/>
  <c r="AE16" i="1" l="1"/>
  <c r="AC16" i="1"/>
  <c r="AE12" i="1"/>
  <c r="AE90" i="1" s="1"/>
  <c r="AF29" i="1"/>
  <c r="AD13" i="1"/>
  <c r="AF54" i="1"/>
  <c r="AF34" i="1"/>
  <c r="AF10" i="1"/>
  <c r="AE33" i="1"/>
  <c r="AD11" i="1" l="1"/>
  <c r="AF11" i="1"/>
  <c r="AD29" i="1"/>
  <c r="AD15" i="1"/>
  <c r="AD16" i="1" s="1"/>
  <c r="AF13" i="1"/>
  <c r="AD54" i="1"/>
  <c r="AD63" i="1" s="1"/>
  <c r="AD34" i="1"/>
  <c r="AD53" i="1" s="1"/>
  <c r="AF9" i="1"/>
  <c r="AC9" i="1" l="1"/>
  <c r="AC12" i="1" l="1"/>
  <c r="AC90" i="1" s="1"/>
  <c r="AD9" i="1"/>
  <c r="AD10" i="1"/>
  <c r="AD33" i="1"/>
  <c r="AD12" i="1" l="1"/>
  <c r="X68" i="1"/>
  <c r="AF68" i="1" s="1"/>
  <c r="X69" i="1"/>
  <c r="AF69" i="1" s="1"/>
  <c r="AF70" i="1" l="1"/>
  <c r="AF90" i="1" s="1"/>
  <c r="AD68" i="1"/>
  <c r="AD69" i="1"/>
  <c r="AD70" i="1" l="1"/>
  <c r="AD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15"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15" authorId="1" shapeId="0" xr:uid="{00000000-0006-0000-0300-000002000000}">
      <text>
        <r>
          <rPr>
            <sz val="9"/>
            <color indexed="81"/>
            <rFont val="Tahoma"/>
            <family val="2"/>
          </rPr>
          <t xml:space="preserve">VER ANEXO 1
</t>
        </r>
      </text>
    </comment>
    <comment ref="AG15"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<sst xmlns="http://schemas.openxmlformats.org/spreadsheetml/2006/main" count="3111" uniqueCount="1056">
  <si>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</si>
  <si>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</si>
  <si>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</si>
  <si>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</si>
  <si>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</si>
  <si>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</si>
  <si>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</si>
  <si>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</si>
  <si>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</si>
  <si>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</si>
  <si>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</si>
  <si>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</si>
  <si>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</si>
  <si>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</si>
  <si>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</si>
  <si>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</si>
  <si>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</si>
  <si>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</si>
  <si>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</si>
  <si>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</si>
  <si>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</si>
  <si>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</si>
  <si>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</si>
  <si>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</si>
  <si>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</si>
  <si>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</si>
  <si>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</si>
  <si>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</si>
  <si>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</si>
  <si>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</si>
  <si>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</si>
  <si>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</si>
  <si>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</si>
  <si>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</si>
  <si>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</si>
  <si>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</si>
  <si>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</si>
  <si>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</si>
  <si>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</si>
  <si>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</si>
  <si>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</si>
  <si>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</si>
  <si>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</si>
  <si>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</si>
  <si>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</si>
  <si>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</si>
  <si>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</si>
  <si>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</si>
  <si>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</si>
  <si>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</si>
  <si>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</si>
  <si>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</si>
  <si>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</si>
  <si>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</si>
  <si>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</si>
  <si>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</si>
  <si>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</si>
  <si>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</si>
  <si>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</si>
  <si>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</si>
  <si>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</si>
  <si>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</si>
  <si>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</si>
  <si>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</si>
  <si>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</si>
  <si>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</si>
  <si>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</si>
  <si>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</si>
  <si>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</si>
  <si>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</si>
  <si>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</si>
  <si>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</si>
  <si>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</si>
  <si>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</si>
  <si>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</si>
  <si>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</si>
  <si>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</si>
  <si>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</si>
  <si>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</si>
  <si>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</si>
  <si>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</si>
  <si>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</si>
  <si>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</si>
  <si>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</si>
  <si>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</si>
  <si>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</si>
  <si>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</si>
  <si>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</si>
  <si>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</si>
  <si>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</si>
  <si>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</si>
  <si>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</si>
  <si>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</si>
  <si>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</si>
  <si>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</si>
  <si>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</si>
  <si>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</si>
  <si>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</si>
  <si>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</si>
  <si>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</si>
  <si>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</si>
  <si>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</si>
  <si>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</si>
  <si>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</si>
  <si>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</si>
  <si>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</si>
  <si>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</si>
  <si>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</si>
  <si>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</si>
  <si>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</si>
  <si>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</si>
  <si>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</si>
  <si>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</si>
  <si>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</si>
  <si>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</si>
  <si>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</si>
  <si>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</si>
  <si>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</si>
  <si>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</si>
  <si>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</si>
  <si>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</si>
  <si>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</si>
  <si>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</si>
  <si>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</si>
  <si>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</si>
  <si>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</si>
  <si>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</si>
  <si>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</si>
  <si>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</si>
  <si>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</si>
  <si>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</si>
  <si>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</si>
  <si>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</si>
  <si>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</si>
  <si>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DEL INTERIOR Y CONVIVENCIA CIUDADANA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</si>
  <si>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</si>
  <si>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</si>
  <si>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</si>
  <si>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</si>
  <si>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</si>
  <si>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</si>
  <si>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</si>
  <si>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</si>
  <si>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</si>
  <si>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</si>
  <si>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</si>
  <si>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</si>
  <si>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</si>
  <si>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</si>
  <si>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</si>
  <si>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</si>
  <si>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</si>
  <si>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</si>
  <si>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</si>
  <si>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</si>
  <si>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</si>
  <si>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</si>
  <si>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</si>
  <si>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AVANCE META PRODUCTO AL AÑO (PONDERADO)</t>
  </si>
  <si>
    <t>AVANCE META PRODUCTO AL CUATRIENIO (PONDERADO)</t>
  </si>
  <si>
    <t>AVANCE META PRODUCTO AL AÑO (SIMPLE)</t>
  </si>
  <si>
    <t>AVANCE META PRODUCTO AL CUATRIENIO (SIMPLE)</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</si>
  <si>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</si>
  <si>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</si>
  <si>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</si>
  <si>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</si>
  <si>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</si>
  <si>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</si>
  <si>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</si>
  <si>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</si>
  <si>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</si>
  <si>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</si>
  <si>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Conformar un (1) Equipo Interdisciplinario para articulación y coordinación de
estrategias de seguridad y un (1) Equipo Operativo de Gestores de Convivencia</t>
  </si>
  <si>
    <t>Servicio</t>
  </si>
  <si>
    <t>No tiene entregable en catalago de productos</t>
  </si>
  <si>
    <t>Reducir tasa de hurto a personas  a 550  por cada cien mil habitantes</t>
  </si>
  <si>
    <t>1.1.2</t>
  </si>
  <si>
    <t>Organismos de Seguridad dotados  y
con servicios en el marco del PISCC 2024-2027</t>
  </si>
  <si>
    <t>Dotar y proveer de servicios a cinco (5) organismos de seguridad en el marco del PISCC 2024-2027</t>
  </si>
  <si>
    <t xml:space="preserve">Bien </t>
  </si>
  <si>
    <t>Reducir numero de extorsiones a 90</t>
  </si>
  <si>
    <t>1.1.3</t>
  </si>
  <si>
    <t>Politica publica de seguridad humana integral formulada</t>
  </si>
  <si>
    <t>Formular (1) politica publica de seguridad humana integral</t>
  </si>
  <si>
    <t>documento de planeación validado</t>
  </si>
  <si>
    <t>AVANCE PROGRAMA PLAN ESTRATÉGICO DE SEGURIDAD INTEGRAL TITAN 24</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</si>
  <si>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</si>
  <si>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</si>
  <si>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</si>
  <si>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</si>
  <si>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</si>
  <si>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Construir una (1) Estación de Bomberos nueva</t>
  </si>
  <si>
    <t>Obra civil</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</si>
  <si>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</si>
  <si>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</si>
  <si>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</si>
  <si>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Adecuar una (1) Estación de Bomberos</t>
  </si>
  <si>
    <t>Número de máquinas extintoras del Cuerpo de Bomberos para la atención de emergencias</t>
  </si>
  <si>
    <t xml:space="preserve">6 máquinas extintoras del Cuerpo de Bomberos para 
la atención de emergencias </t>
  </si>
  <si>
    <t>Incrementar a ocho (8) el número de máquinas extintoras del Cuerpo de Bomberos para la atención de emergencias</t>
  </si>
  <si>
    <t>AVANCE PROGRAMA  EL CUERPO DE BOMBEROS AVANZA</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</si>
  <si>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</si>
  <si>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</si>
  <si>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</si>
  <si>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</si>
  <si>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</si>
  <si>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</si>
  <si>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</si>
  <si>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</si>
  <si>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</si>
  <si>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</si>
  <si>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</si>
  <si>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AVANCE PROGRAMA  CARTAGENA AVANZA EN CONVIVENCIA</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</si>
  <si>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</si>
  <si>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</si>
  <si>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</si>
  <si>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</si>
  <si>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</si>
  <si>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Incrementar a ocho (8) el número de Comisarías de Familia operando en el Distrito</t>
  </si>
  <si>
    <t xml:space="preserve">Reducir  número de casos de abuso sexual a menores a 250 </t>
  </si>
  <si>
    <t>1.2.5</t>
  </si>
  <si>
    <t>Número de Comisarías de Familia móviles creadas y en operación en el Distrito</t>
  </si>
  <si>
    <t>Crear y poner en funcionamiento una (1) Comisaría de Familia móvil en el Distrito</t>
  </si>
  <si>
    <t>Reducir  número de casos de violencia de género a 1000</t>
  </si>
  <si>
    <t>1.2.6</t>
  </si>
  <si>
    <t>Número de mujeres vinculadas con la estrategia “Trasmallo de Mujeres Violetas por la Paz”</t>
  </si>
  <si>
    <t>Vincular a mil doscientos (1.200) mujeres con la estrategia “Trasmallo de Mujeres Violetas por la Paz”</t>
  </si>
  <si>
    <t>1.2.7</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</si>
  <si>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</si>
  <si>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</si>
  <si>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</si>
  <si>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3 Casas de Justicia en operación en el Distrito</t>
  </si>
  <si>
    <t>Incrementar a cinco (5) el número de Casas de Justicia en</t>
  </si>
  <si>
    <t>Centros de Conciliación en Equidad y/o Derecho creados en las Casas de Justicia</t>
  </si>
  <si>
    <t xml:space="preserve">3 Casas de Justicia operando sin Centros de Conciliación en Equidad y/o Derecho </t>
  </si>
  <si>
    <t>Crear cinco (5) Centros de Conciliación en Equidad y/o Derecho en las Casas de Justicia del Distrito</t>
  </si>
  <si>
    <t>Inspecciones de Policía dotadas técnica y operativamente</t>
  </si>
  <si>
    <t xml:space="preserve">33 inspecciones de Policía operando con deficiencias técnicas y operativas </t>
  </si>
  <si>
    <t>Dotar treinta y tres (33) Inspecciones de Policía técnica, tecnológica y operativamente.</t>
  </si>
  <si>
    <t>AVANCE PROGRAMA AVANZANDO EN EL FORTALECIMIENTO DE CASAS DE JUSTICIA, COMISARÍAS DE FAMILIA E INSPECCIONES DE POLICÍA</t>
  </si>
  <si>
    <t>ATENCIÓN INTEGRAL A JÓVENES EN SITUACIÓN DE RIESGO SOCIAL</t>
  </si>
  <si>
    <t xml:space="preserve">1.2.5 </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</si>
  <si>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</si>
  <si>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</si>
  <si>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</si>
  <si>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</si>
  <si>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</si>
  <si>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</si>
  <si>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</si>
  <si>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</si>
  <si>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AVANCE PROGRAMA ATENCIÓN INTEGRAL A JÓVENES EN SITUACIÓN DE RIESGO SOCIAL</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</si>
  <si>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</si>
  <si>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</si>
  <si>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</si>
  <si>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</si>
  <si>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</si>
  <si>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</si>
  <si>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Entregar mil (1.000) unidades productivas a personas víctimas del conflicto</t>
  </si>
  <si>
    <t>Personas víctimas del conflicto que acceden a programas de atención psicosocial y salud mental</t>
  </si>
  <si>
    <t xml:space="preserve">13.982 víctimas del conflicto armado vinculadas a programas de atención psicosocial y salud mental </t>
  </si>
  <si>
    <t>Vincular a mil (1.000) personas víctimas del conflicto a programas de atención psicosocial y salud mental</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</si>
  <si>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</si>
  <si>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</si>
  <si>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</si>
  <si>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 xml:space="preserve">Atender a la totalidad de personas víctimas que cumplan con los requisitos de ley para acceder a la medida de ayuda humanitaria inmediata
</t>
  </si>
  <si>
    <t>Personas víctimas con ayuda inmediata mediante albergue</t>
  </si>
  <si>
    <t xml:space="preserve">114 personas víctimas con ayuda humanitaria inmediata a corte 2023 </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</si>
  <si>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</si>
  <si>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</si>
  <si>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 xml:space="preserve">22 representantes de la Mesa Distrital de 
Víctimas a los que se les garantizó la participación </t>
  </si>
  <si>
    <t>Mantener los incentivos técnicos y logísticos de participación a la totalidad de los representantes de la población víctima en la Mesa Distrital de Víctimas de Cartagena.</t>
  </si>
  <si>
    <t>Museo de Memoria Histórica construido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</si>
  <si>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</si>
  <si>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</si>
  <si>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</si>
  <si>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</si>
  <si>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 xml:space="preserve">1 Plan de Retorno y reubicación de Villas de Aranjuez formulado y aprobado en CJT en el año 2015 </t>
  </si>
  <si>
    <t>Concertar e implementar un (1) Plan de Retorno y reubicación de Villas de Aranjuez</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</si>
  <si>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</si>
  <si>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</si>
  <si>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 xml:space="preserve">Implementar un (1) Plan Distrital de prevención y protección de violaciones graves a los derechos humanos y derecho internacional humanitario
</t>
  </si>
  <si>
    <t>Plan de acción territorial - PAT actualizado , aprobado e implementado</t>
  </si>
  <si>
    <t xml:space="preserve">Un Plan de Acción Territorial - PAT vigente para el cuatrienio 2020-2023 </t>
  </si>
  <si>
    <t>Actualizar, aprobar e implementar un (1) Plan de Acción Territorial -PAT</t>
  </si>
  <si>
    <t xml:space="preserve">Plan de Contingencia formulado </t>
  </si>
  <si>
    <t xml:space="preserve">Un Plan de Contingencia para el cuatrienio 2020-2023 </t>
  </si>
  <si>
    <t>formular 1 plan de Contingencia para la atención inmediata de víctima en el distrito de cartagena</t>
  </si>
  <si>
    <t>Plan integral de reparación colectiva de la liga de mujeres desplazadas concertado e implementado</t>
  </si>
  <si>
    <t xml:space="preserve">Un Plan Integral de Reparación Colectiva de la Liga de Mujeres Desplazadas aprobado por CJT del Distrito en el año  2018 </t>
  </si>
  <si>
    <t>Implementar un (1) Plan Integral de Reparación Colectiva de la Liga de Mujeres Desplazadas</t>
  </si>
  <si>
    <t>Consejo de Paz , Reconciliación , Convivencia y DDHH en el Distrito de Cartagena con plan de acción implementado</t>
  </si>
  <si>
    <t>Un Consejo de Paz, Reconciliación, Convivencia y DDHH en el Distrito de Cartagena creado mediante 
Acuerdo 088 de 27 de diciembre de 2021.</t>
  </si>
  <si>
    <t>Implementar el plan de acción de un (1) Consejo de Paz, Reconciliación, Convivencia y DDHH en el Distrito</t>
  </si>
  <si>
    <t>Iniciativas de memoria histórica apoyadas</t>
  </si>
  <si>
    <t xml:space="preserve">8 acciones afirmativas de reconocimiento de memoria histórica 
asistidas a corte 2023 </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</si>
  <si>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</si>
  <si>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</si>
  <si>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</si>
  <si>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</si>
  <si>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</si>
  <si>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</si>
  <si>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8 acciones afirmativas de reconocimiento de memoria histórica</t>
  </si>
  <si>
    <t>Ejecutar dos (2) medidas de memoria histórica para población víctima</t>
  </si>
  <si>
    <t xml:space="preserve">Sede propia para la Mesa Distrital de Víctimas garantizada </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</si>
  <si>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</si>
  <si>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</si>
  <si>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</si>
  <si>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AVANCE PROGRAMA ASISTENCIA, ATENCIÓN Y REPARACIÓN EFECTIVA E INTEGRAL A LAS VÍCTIMAS DEL CONFLICTO ARMADO</t>
  </si>
  <si>
    <t>N/A</t>
  </si>
  <si>
    <t>DERECHOS HUMANOS PARA LA VIDA DIGNA</t>
  </si>
  <si>
    <t xml:space="preserve">1.2.7 </t>
  </si>
  <si>
    <t>Estrategias de promoción de la garantía de derechos implementadas</t>
  </si>
  <si>
    <t>Implementar ocho (8) estrategias de promoción de la garantía de derechos</t>
  </si>
  <si>
    <t>Solicitudes de medidas de protección preventiva atendidas</t>
  </si>
  <si>
    <t xml:space="preserve">64 solicitudes atendidas en 2023 
</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</si>
  <si>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</si>
  <si>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</si>
  <si>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</si>
  <si>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</si>
  <si>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</si>
  <si>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</si>
  <si>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</si>
  <si>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</si>
  <si>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</si>
  <si>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Mantener una (1) instancia institucional para atención y garantía del derecho de libertad religiosa en el Distrito</t>
  </si>
  <si>
    <t>Población víctima y sobreviviente de la trata de personas atendida</t>
  </si>
  <si>
    <t xml:space="preserve">105 personas víctimas atendidas a corte 2023 (42 víctimas sobrevivientes de explotación sexual y 63 de mendicidad forzada) </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</si>
  <si>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</si>
  <si>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</si>
  <si>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</si>
  <si>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</si>
  <si>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</si>
  <si>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AVANCE PROGRAMA DERECHOS HUMANOS PARA LA VIDA DIGNA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</si>
  <si>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</si>
  <si>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</si>
  <si>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</si>
  <si>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</si>
  <si>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</si>
  <si>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</si>
  <si>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</si>
  <si>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</si>
  <si>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 xml:space="preserve">Último convenio con el INPEC suscrito en 2023 </t>
  </si>
  <si>
    <t>Suscribir anualmente (1) convenio con el INPEC</t>
  </si>
  <si>
    <t>AVANCE PROGRAMA SISTEMA PENITENCIARIO Y CARCELARIO EN EL MARCO DE LOS DERECHOS HUMANOS</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</si>
  <si>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</si>
  <si>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</si>
  <si>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</si>
  <si>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</si>
  <si>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</si>
  <si>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</si>
  <si>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Mejorar técnica y tecnológicamente un (1) Centro Intégrate</t>
  </si>
  <si>
    <t>Número de jornadas extramurales de atención integral a la población migrante desarrolladas</t>
  </si>
  <si>
    <t xml:space="preserve">12.318 personas caracterizadas en el Centro Intégrate a corte de 
noviembre de 2023 </t>
  </si>
  <si>
    <t>Desarrollar dos (2) jornadas extramurales anuales de atención integral a la población migrante</t>
  </si>
  <si>
    <t>AVANCE DEL PROGRAMAATENCIÓN INTEGRAL AL MIGRANTE</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</si>
  <si>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</si>
  <si>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</si>
  <si>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</si>
  <si>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</si>
  <si>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</si>
  <si>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</si>
  <si>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</si>
  <si>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</si>
  <si>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</si>
  <si>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</si>
  <si>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Formar en temas de legislacion, derechos humanos y el fortalecimiento organizacional a los miembros de los 60 consejos comunitarios y organizaciones de base de las comunidades negras, afrocolombianas, raizales y palenqueras</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</si>
  <si>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</si>
  <si>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</si>
  <si>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</si>
  <si>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</si>
  <si>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</si>
  <si>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</si>
  <si>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</si>
  <si>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</si>
  <si>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</si>
  <si>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</si>
  <si>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</si>
  <si>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</si>
  <si>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</si>
  <si>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</si>
  <si>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</si>
  <si>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</si>
  <si>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</si>
  <si>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</si>
  <si>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</si>
  <si>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Implementar en los treinta y tres (33) Consejos Comunitarios del Distrito la ruta de atención de acuerdo con la reglamentación o normativa del conflicto (T- 025 2004, Decreto 4635 de 2011 y el auto 005 2009)</t>
  </si>
  <si>
    <t>AVANCE DEL PROGRAMA :Gobernanza y participación de las comunidades negras, afrocolombianas, raizales y palenqueras para el fortalecimiento de la democracia en el Distrito</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</si>
  <si>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</si>
  <si>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</si>
  <si>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</si>
  <si>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</si>
  <si>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</si>
  <si>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</si>
  <si>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</si>
  <si>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</si>
  <si>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Adquirir un (1) lote para la reubicación de Cabildo indígena CAIZEM asentado en Membrillal</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</si>
  <si>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</si>
  <si>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</si>
  <si>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</si>
  <si>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</si>
  <si>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</si>
  <si>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000000092 Documento de planeación validado</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</si>
  <si>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</si>
  <si>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</si>
  <si>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</si>
  <si>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</si>
  <si>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</si>
  <si>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</si>
  <si>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</si>
  <si>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 xml:space="preserve">AVANCE PROGRAMA Territorio propio </t>
  </si>
  <si>
    <t>AVANCE SECRETARIA DEL INTERIOR Y CONVIVENCIA CIUDADANA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</si>
  <si>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</si>
  <si>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</si>
  <si>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</si>
  <si>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</si>
  <si>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</si>
  <si>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</si>
  <si>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</si>
  <si>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</si>
  <si>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</si>
  <si>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</si>
  <si>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</si>
  <si>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</si>
  <si>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</si>
  <si>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</si>
  <si>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</si>
  <si>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</si>
  <si>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</si>
  <si>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</si>
  <si>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</si>
  <si>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</si>
  <si>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</si>
  <si>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</si>
  <si>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</si>
  <si>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</si>
  <si>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</si>
  <si>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</si>
  <si>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</si>
  <si>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</si>
  <si>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</si>
  <si>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</si>
  <si>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</si>
  <si>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</si>
  <si>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</si>
  <si>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</si>
  <si>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</si>
  <si>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</si>
  <si>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</si>
  <si>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</si>
  <si>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</si>
  <si>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</si>
  <si>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</si>
  <si>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</si>
  <si>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</si>
  <si>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</si>
  <si>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</si>
  <si>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</si>
  <si>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</si>
  <si>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</si>
  <si>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</si>
  <si>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</si>
  <si>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</si>
  <si>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</si>
  <si>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</si>
  <si>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</si>
  <si>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</si>
  <si>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</si>
  <si>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</si>
  <si>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</si>
  <si>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</si>
  <si>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</si>
  <si>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</si>
  <si>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</si>
  <si>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</si>
  <si>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 xml:space="preserve">
</t>
  </si>
  <si>
    <t>Página: 3 de 3</t>
  </si>
  <si>
    <t>PROYECTOS DE INVERSIÓN</t>
  </si>
  <si>
    <t>PLAN ANUAL DE ADQUISICIONES</t>
  </si>
  <si>
    <t>PROGRAMACIÓN PRESUPUESTAL</t>
  </si>
  <si>
    <t>OBJETIVO ESPECIFICO DEL PROYECTO</t>
  </si>
  <si>
    <t>ACTIVIDADES DE PROYECTO DE INVERSIÓN 
( HITOS )</t>
  </si>
  <si>
    <t>PROGRAMACIÓN NUMÉRICA DE LA ACTIVIDAD PROYECTO (VIGENCIA)</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</si>
  <si>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</si>
  <si>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</si>
  <si>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</si>
  <si>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</si>
  <si>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</si>
  <si>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</si>
  <si>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</si>
  <si>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</si>
  <si>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</si>
  <si>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</si>
  <si>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</si>
  <si>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PRESUPUESTO EJECUTADO JUNIO COMPROMISOS</t>
  </si>
  <si>
    <t>PORCENTAJE EJECUTADO JUNIO SEGÚN COMPROMISOS</t>
  </si>
  <si>
    <t>PRESUPUESTO EJECUTADO SEPTIEMBRE COMPROMISOS</t>
  </si>
  <si>
    <t>PORCENTAJE EJECUTADO SEPTIEMBRE SEGÚN COMPROMISOS</t>
  </si>
  <si>
    <t>PRESUPUESTO EJECUTADO SEPTIEMBRE OBLIGACIONES</t>
  </si>
  <si>
    <t>PRESUPUESTO EJECUTADO DICIEMBRE COMPROMISOS</t>
  </si>
  <si>
    <t>PRESUPUESTO EJECUTADO DICIEMBRE OBLIGACIONES</t>
  </si>
  <si>
    <t>OBSERVACIONES</t>
  </si>
  <si>
    <t xml:space="preserve">FORTALECMIENTO DEL PLAN ESTRATÉGICO DE
SEGURIDAD INTEGRAL TITÁN EN EL DISTRITO DE CARTAGENA DE INDIAS </t>
  </si>
  <si>
    <t>Reducir el delito y el crimen en el Distrito de Cartagena de Indias</t>
  </si>
  <si>
    <t>Fortalecer las capacidades técnicas, logísticas y tecnológicas para la implementación del Plan Titán 24</t>
  </si>
  <si>
    <t>4501001 - Servicio de asistencia técnica</t>
  </si>
  <si>
    <t>CONSTRUCCIÓN DE PAZ</t>
  </si>
  <si>
    <t xml:space="preserve">Informe de los perativos  de seguridad realizados </t>
  </si>
  <si>
    <t xml:space="preserve">1.065.881  habitantes de   Cartagena y visitantes. </t>
  </si>
  <si>
    <t xml:space="preserve">Todas las UCG urbanas y rurales </t>
  </si>
  <si>
    <t>Bruno Hernádez Ramos 
Secretario del Interior y convivencia ciudadana</t>
  </si>
  <si>
    <t>Contratación de personal no especializado.</t>
  </si>
  <si>
    <t>Contratación de personal idóneo con experiencia en seguridad</t>
  </si>
  <si>
    <t>SI</t>
  </si>
  <si>
    <t>Contratación directa.</t>
  </si>
  <si>
    <t xml:space="preserve">Recursos propios </t>
  </si>
  <si>
    <t>ICLD</t>
  </si>
  <si>
    <t>Todas las UCG  rurales  de la zona insular</t>
  </si>
  <si>
    <t>Selección abreviada subasta inversa</t>
  </si>
  <si>
    <t>SGP</t>
  </si>
  <si>
    <t>EQUIDAD DE LA MUJER</t>
  </si>
  <si>
    <t xml:space="preserve">AVANCE PROYECTO 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</si>
  <si>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</si>
  <si>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</si>
  <si>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</si>
  <si>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</si>
  <si>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Dotar con activos marítimos (botes militares) a la fuerza naval del caribe – armada nacional</t>
  </si>
  <si>
    <t xml:space="preserve"> expediente contractual del activo maritimo adquirido y soportes de su entrega a la Armada Nacional</t>
  </si>
  <si>
    <t>febrero de 2025</t>
  </si>
  <si>
    <t xml:space="preserve">Armada Nacional </t>
  </si>
  <si>
    <t>Incumplimiento
de los
contratistas para
la entrega de los
módulos y
equipos</t>
  </si>
  <si>
    <t>Seguimiento riguroso de
contratistas</t>
  </si>
  <si>
    <t>Licitación pública</t>
  </si>
  <si>
    <t xml:space="preserve">
CONTRIBUCION SOBRE CONTRATOS DE OBRA PUBLICA
</t>
  </si>
  <si>
    <t>Dotar con activos móviles a la fuerza naval del caribe armada nacional</t>
  </si>
  <si>
    <t xml:space="preserve"> expediente contractual  y soportes de su entrega a la Armada Nacional</t>
  </si>
  <si>
    <t xml:space="preserve">Dotar con activos móviles a la fuerza naval del caribe armada nacional </t>
  </si>
  <si>
    <t>Selección abreviada menor cuantía</t>
  </si>
  <si>
    <t>Mínima cuantía</t>
  </si>
  <si>
    <t>Modernización tecnológica del centro de operaciones de la  Armada Nacional</t>
  </si>
  <si>
    <t>Dotar de elementos tecnológicos el centro de operaciones de la Fuerza Naval del Caribe en la guarnición de Cartagena de indias</t>
  </si>
  <si>
    <t xml:space="preserve">Adquisición de Motor para transporte Marítimo        </t>
  </si>
  <si>
    <t xml:space="preserve">Adquisición de  Motor para transporte Marítimo    </t>
  </si>
  <si>
    <t>AVANCE PROYECTO 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</si>
  <si>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</si>
  <si>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</si>
  <si>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</si>
  <si>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 xml:space="preserve"> expediente contractual del activo adquirido y soportes de su entrega a la  Policia </t>
  </si>
  <si>
    <t>Elementos, bienes y servicios sean destinados para actividades diferentes o sitios diferentes</t>
  </si>
  <si>
    <t>Hacer supervisión permanente, una vez estén en servicio los bienes y servicios destinados.</t>
  </si>
  <si>
    <t xml:space="preserve">Hospedaje para personal de apoyo de la Policía </t>
  </si>
  <si>
    <t xml:space="preserve"> expediente contractual </t>
  </si>
  <si>
    <t>Policia Metropolitana</t>
  </si>
  <si>
    <t xml:space="preserve">Contratar Hospedaje para personal de apoyo de la Policía </t>
  </si>
  <si>
    <t>Programa de socialización de recompensas por información de la ciudadanía para la captura de criminales de la Ciudad de Cartagena</t>
  </si>
  <si>
    <t>Contratar Programa de socialización de recompensas por información de la ciudadanía para la captura de criminales de la Ciudad de Cartagena</t>
  </si>
  <si>
    <t>Contratar obras de adecuación de estaciones de policía en Cartagena</t>
  </si>
  <si>
    <t>UCG 12 y 1</t>
  </si>
  <si>
    <t>CONTRATAR OBRAS DE   ADECUACIÓN Y/O, REHABILITACION Y DOTACIÓN DE ESTACIÓN DE POLICIA "LOS CARACOLES"  Y  CARIBE NORTE EN LA CIUDAD DE CARTAGENA DE INDIAS</t>
  </si>
  <si>
    <t>Que se hagan reducciones
presupuestales</t>
  </si>
  <si>
    <t>Hacer seguimientos mensuales a la fuente  de financiación   del proyecto.</t>
  </si>
  <si>
    <t>Licitación pública (Obra pública)</t>
  </si>
  <si>
    <t xml:space="preserve"> expediente contractual del activo adquirido y soportes de su entrega a la UNP</t>
  </si>
  <si>
    <t>Posibilidad de costos muy elevados de los equipos requeridos</t>
  </si>
  <si>
    <t>Tener cotizaciones que mantengan presupuestos establecidos.</t>
  </si>
  <si>
    <t>FORTALECIMIENTO DE LAS CAPACIDADES OPERATIVAS Y TECNOLÓGICAS DE LA UNIDAD NACIONAL DE PROTECCIÓN EN EL  CARTAGENA DE INDIAS</t>
  </si>
  <si>
    <t>•	Disminuir el riesgo de muerte de la población beneficiaria de la UNP</t>
  </si>
  <si>
    <t xml:space="preserve">	Fortalecer la capacidad operativa y tecnológica de la UNP Cartagena</t>
  </si>
  <si>
    <t>4501029 - Servicio de apoyo financiero para proyectos de convivencia y
seguridad ciudadana</t>
  </si>
  <si>
    <t>Adquisición de Activos Móviles para la Unidad Nacional de Protección -Cartagena</t>
  </si>
  <si>
    <t>CONTRIBUCION SOBRE CONTRATOS DE OBRA PUBLICA</t>
  </si>
  <si>
    <t>FORTALECIMIENTO DE LAS CAPACIDADES TECNOLÓGICAS Y OPERATIVAS DE LA UNIDAD ADMINISTRATIVA ESPECIAL MIGRACIÓN COLOMBIA EN EL DISTRITO DE  CARTAGENA DE INDIAS</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</si>
  <si>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</si>
  <si>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</si>
  <si>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 xml:space="preserve"> expediente contractual del activo adquirido y soportes de su entrega a Migración Colombia</t>
  </si>
  <si>
    <t>Hacer seguimiento al
cumplimiento de las
cotizaciones realizadas.</t>
  </si>
  <si>
    <t xml:space="preserve">Adquisición de vehículos terrestres </t>
  </si>
  <si>
    <t>Adquisición de vehículos terrestres 4 X4 para la unidad administrativa especial migración Colombia regional caribe</t>
  </si>
  <si>
    <t>Compra de unidad de enrolamiento biométrico</t>
  </si>
  <si>
    <t>Adquisición de sistemas de enrolamiento bimetrico-Biomig  para la unidad administrativa especial migración Colombia regional caribe</t>
  </si>
  <si>
    <t>Adquisición de elementos tecnológicos</t>
  </si>
  <si>
    <t>Adquisición de elementos tecnológicos para la unidad administrativa especial migración Colombia regional caribe</t>
  </si>
  <si>
    <t>FORTALECIMIENTO DE LAS CAPACIDADES ADMINISTRATIVAS, LOGISTICAS Y OPERATIVAS DEL FONDO DE SEGURIDAD TERRITORIAL DEL DISTRITO DE    CARTAGENA DE INDIAS</t>
  </si>
  <si>
    <t xml:space="preserve">	2024130010216</t>
  </si>
  <si>
    <t>Disminuir las tasas de inseguridad en el distrito de Cartagena de indias.</t>
  </si>
  <si>
    <t xml:space="preserve">Fortalecer las capacidades de repuesta para proporcionar seguridad efectiva a la población del distrito de Cartagena
</t>
  </si>
  <si>
    <t>Prestar asistencia técnica a los cinco organismos de seguridad que componen el fondo de seguridad del distrito.</t>
  </si>
  <si>
    <t xml:space="preserve"> expediente contractual  con los informes de ejecución</t>
  </si>
  <si>
    <t>5 organismos de seguridad: Migración, Policia, Fiscalia, Armada y Migración (UNP)</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</si>
  <si>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</si>
  <si>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</si>
  <si>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Contratar el equipo humano (administrativo y operativo) para ejecutar, evaluar, y hacer seguimiento al Plan integral de seguridad y convivencia ciudadana.</t>
  </si>
  <si>
    <t>Contratar servicios logísticos para el desarrollo de actividades programadas por los organismos de seguridad.</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</si>
  <si>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</si>
  <si>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Campañas de educación comunitaria en seguridad  humana y autonomia  ciudadana.</t>
  </si>
  <si>
    <t>Contratar servicios tecnicos y logistiocos  para desarrollar Campañas de educación comunitaria en seguridad  humana y autonomia  ciudadana.</t>
  </si>
  <si>
    <t>Seléccion abreviada - acuerdo marco</t>
  </si>
  <si>
    <t>NO</t>
  </si>
  <si>
    <t>Construccion de entornos seguros en el distrito de Cartagena de indias.</t>
  </si>
  <si>
    <t>FORTALECIMIENTO DEL CUERPO DE BOMBEROS DE CARTAGENA DE INDIAS</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</si>
  <si>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</si>
  <si>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</si>
  <si>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</si>
  <si>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Dotación</t>
  </si>
  <si>
    <t>GESTIÓN DEL RIESGO DE DESASTRES</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</si>
  <si>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</si>
  <si>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</si>
  <si>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</si>
  <si>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</si>
  <si>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Contratar dotación de la  estación de bomberos de bocagrande, adecuada para brindar respuestas terrestres y acuáticas del distrito de Cartagena</t>
  </si>
  <si>
    <t>sobretasa bomberil</t>
  </si>
  <si>
    <t>Todas las UCG urbanas y rurales</t>
  </si>
  <si>
    <t>Bajo recaudo de la   sobre tasa bomberil</t>
  </si>
  <si>
    <t>Solicitar trimestralmente  certificación de recaudo de  la fuente sobre tasa  bomberil a la dirección  financiera de presupuesto  Distrital.</t>
  </si>
  <si>
    <t xml:space="preserve">   Link secop del Expediente contractual </t>
  </si>
  <si>
    <t>Adquisición de herramientas, equipos y accesorios adecuados para la prestación de servicios bomberiles.</t>
  </si>
  <si>
    <t xml:space="preserve">   Link  secop  del Expediente contractual de las herramientas, equipos y accesorios adquiridos</t>
  </si>
  <si>
    <t>Adquirir  herramientas, equipos y accesorios adecuados para la prestación de servicios bomberiles</t>
  </si>
  <si>
    <t>Dotar al cuerpo de Bomberos con el equipo humano administrativo, técnico y jurídico que soporte la gestión y desarrollo institucional</t>
  </si>
  <si>
    <t xml:space="preserve"> Link  secop  con Informes de ejecución  de  los contratos de prestación de servicios suscritos</t>
  </si>
  <si>
    <t>Prestación de servicios  profesionales para acompañar la ejecución de las actividades del proyecto</t>
  </si>
  <si>
    <t>Suministro de combustible para el parque automotor y maquinaria al servicio del Cuerpo Oficial de Bomberos de la Alcaldía Mayor de Cartagena D. T. y C.</t>
  </si>
  <si>
    <t xml:space="preserve"> Arrendamiento de bien inmueble para centro de entrenamiento de los bomberos </t>
  </si>
  <si>
    <t>CONTRATAR ARRENDAMIENTO DE BIEN INMUBLE PARA CENTRO DE ENTRENAMIENTO DE LOS BOMBEROS DEL CUERPO OFICIAL DE BOMBEROS DE CARTAGENA DE INDIAS</t>
  </si>
  <si>
    <t xml:space="preserve">Contratación directa (con ofertas) </t>
  </si>
  <si>
    <t>RB venta de  servicios Bomberos</t>
  </si>
  <si>
    <t>MEJORAMIENTO DE LA CONVIVENCIA CIUDADANA EN EL DISTRITO DE CARTAGENA DE INDIAS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</si>
  <si>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</si>
  <si>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</si>
  <si>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</si>
  <si>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Arriendo de bien inmueble para el funcionamiento del Centro de Traslado por Protección-CTP en el Distrito de Cartagena</t>
  </si>
  <si>
    <t>Link secop  del expediente contractual con 
Informes de  las atenciones realizadas en el CTP</t>
  </si>
  <si>
    <t>La asignación presupuestada no esté disponible en su totalidad</t>
  </si>
  <si>
    <t>Hacer seguimiento  al recaudo en la  fuente de financiación 
asignada al proyecto</t>
  </si>
  <si>
    <t>Contratar  Arriendo de bien inmueble  para el funcionamiento integral  del CTP  Centro de Traslado por Protección-CTP</t>
  </si>
  <si>
    <t>Realizar los trámites presupuestales que garanticen trasferir mensualmente el 15% para el funcionamiento e infraestructura del Registro Nacional de Medidas Correctivas.</t>
  </si>
  <si>
    <t xml:space="preserve">Resoluciones de pago a Policia </t>
  </si>
  <si>
    <t>Policia metropolitana</t>
  </si>
  <si>
    <t xml:space="preserve">Resolución  de pago </t>
  </si>
  <si>
    <t xml:space="preserve">multas código nacional de policía y convivencia </t>
  </si>
  <si>
    <t xml:space="preserve">Realizar los trámites presupuestales que garanticen trasferir mensualmente el 15% para financiar el servicio de Policía en la modalidad de vigilancia. </t>
  </si>
  <si>
    <t>Resolución  de pago</t>
  </si>
  <si>
    <t>Prestación de servicios profesionales y de apoyo a la gestión    para acompañar la ejecución de las actividades del proyecto</t>
  </si>
  <si>
    <t>Implementación de las escuelas de formación para la convivencia ciudadana en el Distrito de Cartagena</t>
  </si>
  <si>
    <t>Link secop  del expediente contractual con 
Informes de ejecución</t>
  </si>
  <si>
    <t>400 beneficiarios</t>
  </si>
  <si>
    <t>Baja participación  en las escuelas de  formación para la
 convivencia ciudadana
 en Cartagena.</t>
  </si>
  <si>
    <t>Realizar amplias  convocatorias y  jornadas de  sensibilización.</t>
  </si>
  <si>
    <t>Implementar las escuelas de formación para la convivencia ciudadana en el Distrito de Cartagena</t>
  </si>
  <si>
    <t>4501049 servicio de educación informal</t>
  </si>
  <si>
    <t>Realización de campañas de socialización y sensibilización del código nacional de seguridad y Convivencia</t>
  </si>
  <si>
    <t xml:space="preserve">500  beneficiarios </t>
  </si>
  <si>
    <t>Baja participación  en las escuelas de  formación para la
 convivencia ciudadana  en Cartagena.</t>
  </si>
  <si>
    <t>Contratar servicios técnicos y logísticos para la organización y realización de campañas de socialización y sensibilización del código nacional de seguridad y
Convivencia.</t>
  </si>
  <si>
    <t>FORTALECIMIENTO DE LOS SERVICIOS OFERTADOS EN LAS CASAS DE JUSTICIA EN LA CIUDAD DE CARTAGENA DE INDIAS</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</si>
  <si>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</si>
  <si>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</si>
  <si>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</si>
  <si>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Implementación de la estrategia “Trasmallo de Mujeres Violetas por la Paz”</t>
  </si>
  <si>
    <t>Baja participación de  las mujeres en el  programa Trasmallo  de Mujeres Violetas 
por la Paz.</t>
  </si>
  <si>
    <t>Socialización y  divulgación del  programa, amplias 
jornadas de inscripción,  diseño de  mecanismos de
 inscripciones amigables.</t>
  </si>
  <si>
    <t xml:space="preserve">Contratación de servicios tecnicos y logisticos para la implementaciónde la estrategia </t>
  </si>
  <si>
    <t>Prestación de servicios  profesionales y de apoyo a la gestión  para acompañar la ejecución de las actividades del proyecto</t>
  </si>
  <si>
    <t>MEJORAMIENTO DE LA ATENCIÓN A USUARIOS EN LAS COMISARÍAS DE FAMILIA DEL DISTRITO DE CARTAGENA DE INDIAS</t>
  </si>
  <si>
    <t>“Mejorar la atención a usuarios en las comisarías de Familia del Distrito de Cartagena de Indias</t>
  </si>
  <si>
    <t>Ampliar la cobertura para la recepción de casos de violencia intrafamiliar y de género</t>
  </si>
  <si>
    <t>Comisarías de familia construidas y dotadas</t>
  </si>
  <si>
    <t>Dotar las comisarías de familias.</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</si>
  <si>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</si>
  <si>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</si>
  <si>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</si>
  <si>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Garantizar bien inmueble para el funcionamiento de las comisarias de familia</t>
  </si>
  <si>
    <t>Contratar arriendo  de  bien inmueble para el funcionamiento de las comisarias de familia</t>
  </si>
  <si>
    <t xml:space="preserve"> servicio de apoyo para la atención especializada e interdisciplinaria en las comisarías de familia</t>
  </si>
  <si>
    <t xml:space="preserve">creación y puesta en funcionamiento de la comisaría móvil. </t>
  </si>
  <si>
    <t xml:space="preserve">124,592  habitantes  area rural según proyecciones DANE </t>
  </si>
  <si>
    <t>UCG  rurales</t>
  </si>
  <si>
    <t xml:space="preserve">Compra de  vehiculo y su dotación para  puesta en funcionamiento de la comisaría móvil. </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</si>
  <si>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</si>
  <si>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</si>
  <si>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</si>
  <si>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</si>
  <si>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Dotar con el equipo profesional,  técnico y operativo  a las Inspecciones de Policía</t>
  </si>
  <si>
    <t>Hacer seguimiento  al recaudo en la  fuente de
 financiación  asignada al  proyecto</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</si>
  <si>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</si>
  <si>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</si>
  <si>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</si>
  <si>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</si>
  <si>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 xml:space="preserve">Vincular a jóvenes a la estrategia “Laboratorios De Paz”.                                                                     </t>
  </si>
  <si>
    <t>Que no se 
cuente con 
apropiaciones presupuestales 
suficientes</t>
  </si>
  <si>
    <t>Solicitar anualmente a 
Secretaria de Hacienda 
Distrital, los recursos 
Suficientes según la 
Programación de metas</t>
  </si>
  <si>
    <t>Prestaciónde servicios profesionales y de apoyo a la gestión</t>
  </si>
  <si>
    <t>CLD</t>
  </si>
  <si>
    <t>GRUPOS ÉTNICOS</t>
  </si>
  <si>
    <t>AVANCE ASISTENCIA Y ATENCIÓN INTEGRAL A JÓVENES Y ADOLESCENTES EN RIESGO SOCIAL DE VINCULACIÓN A ACTIVIDADES DELICTIVAS EN EL DISTRITO DE CARTAGENA DE INDIAS</t>
  </si>
  <si>
    <t>Implementar una (1) estrategia de atención a adolescentes y jóvenes egresados del Sistema de Responsabilidad Penal Adolescente</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</si>
  <si>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</si>
  <si>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</si>
  <si>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</si>
  <si>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</si>
  <si>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</si>
  <si>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 xml:space="preserve">361 Jóvenes y adolescentes de Cartagena que han egresado del SRPA </t>
  </si>
  <si>
    <t>Baja participación de
 los jóvenes  egresados del SRPA en las iniciativas</t>
  </si>
  <si>
    <t>Financiar iniciativas para Jóvenes egresados del SRPA acorde
A sus  Necesidades.</t>
  </si>
  <si>
    <t>AUNAR ESFUERZOS TÉCNICOS, FINANCIEROS Y ADMINISTRATIVOS PARA EL DESARROLLO DE UNA ESTRATEGIA DE ATENCIÓN INTEGRAL  DE JÓVENES Y ADOLESCENTES  DEL DISTRITO DE CARTAGENA  QUE EGRESAN DEL SISTEMA DE RESPONSABILIDAD PENAL PARA ADOLESCENTES- SRP</t>
  </si>
  <si>
    <t>Financiar la estrategia anual para la atención de jóvenes y adolescentes de Cartagena que INGRESAN del Sistema de Responsabilidad Penal para Adolescentes- SRPA</t>
  </si>
  <si>
    <t xml:space="preserve"> 115 Jóvenes y adolescentes de Cartagena que han ingresado al SRPA </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</si>
  <si>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</si>
  <si>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</si>
  <si>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</si>
  <si>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</si>
  <si>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</si>
  <si>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</si>
  <si>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</si>
  <si>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Brindar atención sicosocial a víctimas del conflicto.</t>
  </si>
  <si>
    <t>VÍCTIMAS</t>
  </si>
  <si>
    <t>Link secop  del expediente contractual con 
Informes de ejecución y atencion Psicosocial a victimas</t>
  </si>
  <si>
    <t xml:space="preserve">La no contratación
 del personal
 idóneo para la
 atención de la
 población víctima </t>
  </si>
  <si>
    <t xml:space="preserve">Contratación del personal
 idóneo </t>
  </si>
  <si>
    <t>Prestación de servicios profesionales  para la atención  a victimas del conflicto</t>
  </si>
  <si>
    <t>Garantizar la atención humanitaria en la modalidad interna y externa a las víctimas del conflicto armado en el Distrito de Cartagena</t>
  </si>
  <si>
    <t>4101025 servicio de ayuda y atención humanitaria</t>
  </si>
  <si>
    <t>Reconocer pago por concepto de ayuda humanitaria inmediata a población víctima del conflicto en Cartagena</t>
  </si>
  <si>
    <t>Resoluciones de pago</t>
  </si>
  <si>
    <t>Por demanda de atención.</t>
  </si>
  <si>
    <t>Que desde
 la administración
 distrital no se 
disponga de los
 rubros 
presupuestales
 suficientes.</t>
  </si>
  <si>
    <t xml:space="preserve">Solicitar anualmente
 presupuestos suficientes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</si>
  <si>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</si>
  <si>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</si>
  <si>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Link secop  del expediente contractual con 
Informes de las victimas atendidas en el Albergue</t>
  </si>
  <si>
    <t>Contratar albergue de ayuda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</si>
  <si>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</si>
  <si>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</si>
  <si>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</si>
  <si>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22 representantes de la Mesa Distrital de  Víctimas</t>
  </si>
  <si>
    <t>Implementar dos (2) acciones de articulación con la Unidad de Búsqueda de Personas dadas por Desaparecidas -UBPD para impulsar la búsqueda de personas dadas por desaparecidas en el marco del conflicto armado</t>
  </si>
  <si>
    <t>CONSTRUCCIÓN DE PAZ TERRITORIAL EN EL DISTRITO DE CARTAGENA DE INDIAS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</si>
  <si>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</si>
  <si>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</si>
  <si>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</si>
  <si>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Implementar acciones de articulación con la Unidad de Búsqueda de Personas dadas por Desaparecidas -UBPD para impulsar la búsqueda de personas dadas por desaparecidas en el marco del conflicto armado en Cartagena.</t>
  </si>
  <si>
    <t>Informes de las acciones de articulación realizadas</t>
  </si>
  <si>
    <t>Población víctimas del conflicto armado en el Distrito de Cartagena de Indias que asciende a 88.871 según Unidad Territorial de Víctimas – Bolívar</t>
  </si>
  <si>
    <t>Que no se  cuente con 
apropiaciones  presupuestales 
suficientes</t>
  </si>
  <si>
    <t xml:space="preserve">Solicitar anualmente a  Secretaria de  Hacienda 
Distrital, los recursos  Suficientes según la  Programación de 
metas </t>
  </si>
  <si>
    <t>Prestación de servicios profesionales  en el marco del proyecto CONSTRUCCIÓN DE PAZ TERRITORIAL EN EL DISTRITO DE CARTAGENA DE INDIAS</t>
  </si>
  <si>
    <t>Apoyar la implementación del plan de acción del Consejo de Paz, Reconciliación, Convivencia y DDHH en el Distrito</t>
  </si>
  <si>
    <t>4502022 servicio de asistencia técnica</t>
  </si>
  <si>
    <t>Implementación del plan de acción del Consejo de Paz, Reconciliación, Convivencia y DDHH en el Distrito</t>
  </si>
  <si>
    <t>Informe de las acciones adelantadas por el Consejo de Paz, Reconciliación, Convivencia y DDHH en el Distrito</t>
  </si>
  <si>
    <t>32 Consejeros de Paz de
Cartagena.</t>
  </si>
  <si>
    <t xml:space="preserve">Conflictos internos  entre los
 miembros del Consejo </t>
  </si>
  <si>
    <t>Fortalecer los  miembros del Consejo  de Paz y asegurar el 
compromiso de  apoyo a las metas  conjuntas</t>
  </si>
  <si>
    <t xml:space="preserve">Link secop  del expediente contractual con 
Informes </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</si>
  <si>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</si>
  <si>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</si>
  <si>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 xml:space="preserve">1000 personas  </t>
  </si>
  <si>
    <t>Conflictos internos 
entre los miembros del
 comité de libertad 
religiosa.</t>
  </si>
  <si>
    <t>Realizar procesos
 formativos y 
conciliatorios a los
 miembros del comité</t>
  </si>
  <si>
    <t>Garantizar la activación de rutas de protección preventiva a lideres amenazados en el Distrito de Cartagena</t>
  </si>
  <si>
    <t>4502038 servicio de promoción de la garantía de derechos</t>
  </si>
  <si>
    <t xml:space="preserve">Activación de rutas de protección preventiva a lideres amenazados en el Distrito de Cartagena. </t>
  </si>
  <si>
    <t xml:space="preserve">Informe de las rutas activadas </t>
  </si>
  <si>
    <t>Que no se  cuente con  apropiaciones  presupuestales 
suficientes</t>
  </si>
  <si>
    <t>Solicitar anualmente a  Secretaria de Hacienda  Distrital, los recursos  Suficientes según la  Programación de 
metas</t>
  </si>
  <si>
    <t xml:space="preserve">Prestación de servicios profesionales  en el marco del proyecto </t>
  </si>
  <si>
    <t>Implementar estrategias de promoción de DDHH en el Distrito de Cartagena.</t>
  </si>
  <si>
    <t>4502034 servicio de educación informal</t>
  </si>
  <si>
    <t>Implementar estrategias de promoción de la garantía de derechos.</t>
  </si>
  <si>
    <t>Baja participación de beneficiarios</t>
  </si>
  <si>
    <t>Realizar amplias
 convocatorias</t>
  </si>
  <si>
    <t>Implementar UNA  estrategias de prevención de casos de víctimas de trata de personas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</si>
  <si>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</si>
  <si>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</si>
  <si>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</si>
  <si>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Implementación de las estrategias de prevención de casos de víctimas de trata de personas en el Distrito de Cartagena</t>
  </si>
  <si>
    <t xml:space="preserve">Informes de las estretegias implementadas </t>
  </si>
  <si>
    <t xml:space="preserve">300 personas </t>
  </si>
  <si>
    <t>Solicitar anualmente a  Secretaria de  Hacienda 
Distrital, los recursos  Suficientes según la 
Programación de  metas</t>
  </si>
  <si>
    <t>Brindar atención y orientación a la totalidad de víctimas sobrevivientes de explotación sexual y de mendicidad forzada</t>
  </si>
  <si>
    <t>Atención y orientación a víctimas sobrevivientes de explotación sexual y de mendicidad forzada.</t>
  </si>
  <si>
    <t>Exposición a material
 biológico, lugares 
insalubres, y
enfermedades crónicas</t>
  </si>
  <si>
    <t>Garantizar todos
Los insumos de 
Protección personal
Al equipo operativo</t>
  </si>
  <si>
    <t xml:space="preserve">Prestación de servicios profesionales  y de apoyo a la gestión en el marco del proyecto </t>
  </si>
  <si>
    <t>MEJORAMIENTO DE LA ATENCIÓN   A POBLACION PRIVADA DE LA LIBERTAD A CARGO DEL DISTRITO DE CARTAGENA DE INDIAS</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</si>
  <si>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</si>
  <si>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</si>
  <si>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</si>
  <si>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Vincular a personas privadas de la libertad a programas psicosociales</t>
  </si>
  <si>
    <t>150 internas</t>
  </si>
  <si>
    <t xml:space="preserve">Luis Enrique Mercado
Director Carcel Distrital </t>
  </si>
  <si>
    <t>La asignación presupuestada 
No esté disponible  en su totalidad</t>
  </si>
  <si>
    <t xml:space="preserve">Hacer seguimiento al recaudo en la fuente  de financiación
 asignada al proyecto </t>
  </si>
  <si>
    <t xml:space="preserve">Prestación de servicios profesionales y de apoyo a la gestión   </t>
  </si>
  <si>
    <t xml:space="preserve">CLD
</t>
  </si>
  <si>
    <t>Suscribir Convenio INPEC</t>
  </si>
  <si>
    <t xml:space="preserve">1000 internos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</si>
  <si>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</si>
  <si>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</si>
  <si>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</si>
  <si>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Contratar el arrendamiento de un bien inmueble con destino al funcionamiento de salas o centro de detención transitoria para dar solución a la grave situación que aqueja a las personas detenidas preventivamente de manera transitoria por la policía nacional</t>
  </si>
  <si>
    <t xml:space="preserve">  personas detenidas en estaciones de policia Bellavista, CaribeNorte, Caracoles y Viregen y Turistica. (por demanda de atencion)</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</si>
  <si>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</si>
  <si>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</si>
  <si>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</si>
  <si>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</si>
  <si>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Atención y orientación a población   migrante, retornados y de acogida en el Distrito de Cartagena.</t>
  </si>
  <si>
    <t xml:space="preserve">Link secop  del expediente contractual </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</si>
  <si>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</si>
  <si>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</si>
  <si>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</si>
  <si>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</si>
  <si>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</si>
  <si>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</si>
  <si>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Link secop  del expediente contractual con 
Informes de ejecución de las jornadas extramurales</t>
  </si>
  <si>
    <t xml:space="preserve">500 población migrante, retornada y de acogida en el Distrito de Cartagena </t>
  </si>
  <si>
    <t>Asignaciones presupuestales 
insuficientes</t>
  </si>
  <si>
    <t>Presentar anualmente las  necesidades 
presupuestales requeridas a 
Secretaría de Hacienda.</t>
  </si>
  <si>
    <t xml:space="preserve">FORTALECIMIENTO DEL PROCESO ORGANIZATIVO Y ATENCIÓN DIFERENCIAL A LA POBLACIÓN NEGRA, AFRODESCENDIENTE, RAIZAL Y PALENQUERA EN EL DISTRITO DE CARTAGENA DE INDIAS. </t>
  </si>
  <si>
    <t>Formar en temas de legislación, derechos humanos y el fortalecimiento organizacional a los Consejos Comunitarios y  Organizaciones de Base de las Comunidades Negras, Afrocolombianas, Raizales y Palenqueras.</t>
  </si>
  <si>
    <t>Formación de los Consejos Comunitarios y Organizaciones de Base de las Comunidades Negras, Afrocolombianas, Raizales y Palenqueras en temas de legislación, derechos humanos y el fortalecimiento organizacional</t>
  </si>
  <si>
    <t xml:space="preserve">Link secop  del expediente contractual con 
Informes de ejecución </t>
  </si>
  <si>
    <t xml:space="preserve"> 20  consejos comunitarios</t>
  </si>
  <si>
    <t>María Torres
Asesora de 
Despacho para
Asuntos étnicos</t>
  </si>
  <si>
    <t>Hacer seguimiento  al recaudo en la  fuente de 
financiación  asignada al  proyecto</t>
  </si>
  <si>
    <t>Implementar proceso de capacitación en enfoque diferencial étnico a funcionarios de la Alcaldía Mayor de Cartagena de Indias</t>
  </si>
  <si>
    <t>Proceso de capacitación en enfoque diferencial étnico a funcionarios de la Alcaldía Mayor de Cartagena de Indias</t>
  </si>
  <si>
    <t>150 Funcionarios</t>
  </si>
  <si>
    <t xml:space="preserve">Prestacion de servicios profesionales   y de  apoyo la gestion para la ejecion de las actvidades </t>
  </si>
  <si>
    <t>Mejorar la atención institucional diferencial a la población Negra, Afrocolombiana, Raizales y Palenquera víctima del conflicto y de racismo.</t>
  </si>
  <si>
    <t>4502001 servicio de promoción a la participación ciudadana</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</si>
  <si>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</si>
  <si>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</si>
  <si>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 xml:space="preserve">33  consejo comunitarios </t>
  </si>
  <si>
    <t>Todas las UCG  y rurales</t>
  </si>
  <si>
    <t>FORTALECIMIENTO DE LA GOBERNANZA Y LA AUTODETERMINACIÓN DE
LA CULTURA E INSTITUCIONES PROPIAS DE LA POBLACIÓN INDIGENA EN
EL DISTRITO DE CARTAGENA DE INDIAS.</t>
  </si>
  <si>
    <t>Fortalecer el proceso organizativo y la atención diferencial de la población negra, afrodescendiente, raizal y Palenquera en el Distrito de Cartagena de Indias.</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</si>
  <si>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</si>
  <si>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</si>
  <si>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</si>
  <si>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Asesorar a dos  (2) cabildos indígenas en gobernanza y legislación indígena</t>
  </si>
  <si>
    <t>Asesorar a 6 cabildos indígenas en gobernanza y legislación indígena</t>
  </si>
  <si>
    <t xml:space="preserve">  (2) cabildos indígenas </t>
  </si>
  <si>
    <t>Hacer seguimiento al recaudo en la fuente de financiación asignada al proyecto</t>
  </si>
  <si>
    <t xml:space="preserve">Prestacion de servico y apoyo la gestion para la ejecion de las actvidades </t>
  </si>
  <si>
    <t>Elaborar los Planes de Vida de dos  (2) cabildos indígenas asentados en el Distrito de Cartagena (Zenú Zhandero, Zenu Bayunca, Zenu Pasacaballos, Kankuamo e Inga)</t>
  </si>
  <si>
    <t>Elaboración de los planes de vida indígena</t>
  </si>
  <si>
    <t>Contratar la 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</si>
  <si>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</si>
  <si>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</si>
  <si>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Contrtar la compra de elementos patrimoniales y tecnológicos a la Guardia Indígena Ancestral de los cabildos asentados en Cartagena.</t>
  </si>
  <si>
    <t>AVANCE PROYECTOS SECRETARIA DEL INTERIOR Y CONVIVENCIA CIUDADANA</t>
  </si>
  <si>
    <t>EJECUCIÓN PRESUPUESTAL SICC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</si>
  <si>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</si>
  <si>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</si>
  <si>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</si>
  <si>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</si>
  <si>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</si>
  <si>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</si>
  <si>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</si>
  <si>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</si>
  <si>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</si>
  <si>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</si>
  <si>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</si>
  <si>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</si>
  <si>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</si>
  <si>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</si>
  <si>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</si>
  <si>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</si>
  <si>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</si>
  <si>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</si>
  <si>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</si>
  <si>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</si>
  <si>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</si>
  <si>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</si>
  <si>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</si>
  <si>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</si>
  <si>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</si>
  <si>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</si>
  <si>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</si>
  <si>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</si>
  <si>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</si>
  <si>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</si>
  <si>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</si>
  <si>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</si>
  <si>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</si>
  <si>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</si>
  <si>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</si>
  <si>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</si>
  <si>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</si>
  <si>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</si>
  <si>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</si>
  <si>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</si>
  <si>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</si>
  <si>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FORTALECIMIENTO INTEGRAL DEL SERVICIO DE POLICÍA JUDICIAL DEL CUERPO TÉCNICO DE INVESTIGACIÓN DE LA FISCALÍA GENERAL DE LA NACIÓN EN EL DISTRITO DE CARTAGENA DE INDIAS</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</si>
  <si>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</si>
  <si>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</si>
  <si>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</si>
  <si>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</si>
  <si>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</si>
  <si>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 xml:space="preserve">Equipo Interdisciplinario para articulación y coordinación de estrategias de seguridad
</t>
  </si>
  <si>
    <t>Enero de 2026</t>
  </si>
  <si>
    <t>31 de diciembre de 2026</t>
  </si>
  <si>
    <t xml:space="preserve">PRESTACIÓN DE SERVICIOS PROFESIONALES </t>
  </si>
  <si>
    <t>enero de 2026</t>
  </si>
  <si>
    <t>1,2,1,0,00-001 – ICLD</t>
  </si>
  <si>
    <t>2.3.4501.1000.2024130010171</t>
  </si>
  <si>
    <t xml:space="preserve">Se adjunta excel con el  link  de las  37  ops suscritas en el periodo </t>
  </si>
  <si>
    <t>Equipo Operativo de Gestores de Convivencia.</t>
  </si>
  <si>
    <t xml:space="preserve">PRESTACIÓN DE SERVICIOS DE APOYO A LA GESTIÓN </t>
  </si>
  <si>
    <t>Febrero de 2026</t>
  </si>
  <si>
    <t>2.3.4501.1000.2024130010222</t>
  </si>
  <si>
    <t xml:space="preserve">	2024130010220</t>
  </si>
  <si>
    <t>Adquirir vehículos de común utilización y/o especiales, uniformados y no uniformados con la finalidad de fortalecer parque automotor operativo</t>
  </si>
  <si>
    <t>2.3.4501.1000.2024130010220</t>
  </si>
  <si>
    <t>https://community.secop.gov.co/Public/Tendering/ContractNoticePhases/View?PPI=CO1.PPI.45397078&amp;isFromPublicArea=True&amp;isModal=False</t>
  </si>
  <si>
    <t xml:space="preserve">Se adjuntan 5 resoluciones:
RESOLUCIÓN 2200 DEL 05 DE MARZO DE 2026.
RESOLUCIÓN 2199 DEL 05 DE MARZO DE 2026.
RESOLUCIÓN 2198 DEL 05 DE MARZO DE 2026
RESOLUCIÓN 2197 DEL 05 DE MARZO DE 2026.
RESOLUCIÓN 2201 DEL 05 DE MARZO DE 2026.
</t>
  </si>
  <si>
    <t>Fortalecer integralmente el servicio de policía judicial del Cuerpo Técnico de Investigación de la Fiscalía General de la Nación en el Distrito
de Cartagena de Indias</t>
  </si>
  <si>
    <t>Fortalecer la capacidad operativa, tecnológica y logística de la de policía judicial del Cuerpo Técnico de Investigación de la Fiscalía General de la Nación en el Distrito de Cartagena de Indias</t>
  </si>
  <si>
    <t>Adquisición de vehículos automotores</t>
  </si>
  <si>
    <t>Expediente contractual  y soportes de su entrega a la Fiscalia</t>
  </si>
  <si>
    <t xml:space="preserve">Adquisición de vehículos automotores para el CTI de la Fiscalia </t>
  </si>
  <si>
    <t>2.3.4501.1000.202500000029011</t>
  </si>
  <si>
    <t xml:space="preserve">Adquisición de equipos forenses </t>
  </si>
  <si>
    <t xml:space="preserve">Adquisición de equipos forenses para el CTI de la Fiscalia </t>
  </si>
  <si>
    <t>Adquisición de equipos tecnológicos</t>
  </si>
  <si>
    <t xml:space="preserve">Adquisición de equipos tecnológicos para el CTI de la Fiscalia </t>
  </si>
  <si>
    <t>minima cuantia</t>
  </si>
  <si>
    <t>Contratar la adquisición de motos y vehículos convencionales y especializados para la  Unidad Nacional De Protección en el Cartagena de Indias</t>
  </si>
  <si>
    <t>2.3.4501.1000.202500000023180</t>
  </si>
  <si>
    <t>Campañas de prevención</t>
  </si>
  <si>
    <t>Contratar Campañas de prevención</t>
  </si>
  <si>
    <t>menor cuantia</t>
  </si>
  <si>
    <t>2.3.4501.1000.2024130010217</t>
  </si>
  <si>
    <t>2.3.4501.1000.2024130010216</t>
  </si>
  <si>
    <t xml:space="preserve">Se adjunta excel con el  link  de las 12 ops suscritas en el periodo </t>
  </si>
  <si>
    <t>Estrategias participativas de seguridad ciudadana en el Distrito de Cartagena de Indias</t>
  </si>
  <si>
    <t xml:space="preserve">Link  secop </t>
  </si>
  <si>
    <t>2.3.4503.1000.2024130010044</t>
  </si>
  <si>
    <t>Se adjunta excel con el  link  de las  139 OPS suscritas en el periodo</t>
  </si>
  <si>
    <t>Se a djunta OC160941</t>
  </si>
  <si>
    <t>https://community.secop.gov.co/Public/Tendering/ContractNoticePhases/View?PPI=CO1.PPI.45475899&amp;isFromPublicArea=True&amp;isModal=False</t>
  </si>
  <si>
    <t>Servicio de apoyo logístico para la ejecución e implementación del programa bomberitos comunitarios del cuerpo oficial de Bomberos Cartagena.</t>
  </si>
  <si>
    <t>contratar Servicio de apoyo logístico para la ejecución e implementación del programa bomberitos comunitarios del cuerpo oficial de Bomberos Cartagena.</t>
  </si>
  <si>
    <t>2.3.4501.1000.2024130010179</t>
  </si>
  <si>
    <t>Crear 2  escuelas de formación para la convivencia ciudadana en el Distrito</t>
  </si>
  <si>
    <t>Se adjunta excel con el  link  de las 27 OPS suscritas en el periodo</t>
  </si>
  <si>
    <t>Vincular a quinientos ciencuenta  (350) mujeres con la estrategia “Trasmallo de Mujeres Violetas por la Paz”</t>
  </si>
  <si>
    <t xml:space="preserve">350 mujeres </t>
  </si>
  <si>
    <t xml:space="preserve">ICLD
</t>
  </si>
  <si>
    <t>2.3.1202.0800.2024130010041</t>
  </si>
  <si>
    <t>Se adjunta excel con el  link  de las 30 OPS suscritas en el periodo</t>
  </si>
  <si>
    <t xml:space="preserve">
Estampilla Justicia familiar</t>
  </si>
  <si>
    <t>2.3.4501.1000.2024130010042</t>
  </si>
  <si>
    <t>Se adjunta excel con el  link  de las  203  OPS suscritas en el periodo
 Se adjunta link orden de compra del servicio de transporte contratados  para comisarios: https://share.google/kIH8Edf7WEm7AwB4L</t>
  </si>
  <si>
    <t>Estampilla Justicia familiar</t>
  </si>
  <si>
    <t>https://community.secop.gov.co/Public/Tendering/ContractNoticePhases/View?PPI=CO1.PPI.45147288&amp;isFromPublicArea=True&amp;isModal=False</t>
  </si>
  <si>
    <t>febrero de 2026</t>
  </si>
  <si>
    <t>2.3.4501.1000.2024130010048</t>
  </si>
  <si>
    <t>Se adjunta excel con el  link  de las 40 OPS suscritas en el periodo</t>
  </si>
  <si>
    <t xml:space="preserve">	Vincular a 591 jóvenes a la estrategia “Laboratorios De Paz” para la prevención del reclutamiento por parte de los GDO</t>
  </si>
  <si>
    <t xml:space="preserve">591 jovenes de las tres localidades </t>
  </si>
  <si>
    <t>2.3.4102.1500.2024130010065</t>
  </si>
  <si>
    <t>Se adjunta excel con el  link  de las 19 OPS suscritas en el periodo</t>
  </si>
  <si>
    <t>2.3.4102.1500.2024130010173</t>
  </si>
  <si>
    <t>Vincular a 353  personas víctimas del conflicto a programas de atención psicosocial y salud mental</t>
  </si>
  <si>
    <t xml:space="preserve">353  victimas </t>
  </si>
  <si>
    <t>2.3.4101.1500.2024130010215</t>
  </si>
  <si>
    <t>Se adjunta excel con el  link  de las 19 OPS suscritas en el periodo.</t>
  </si>
  <si>
    <t>Se adjunta informe del programa y resolcuión N°1476 de 13 de febrero de 2026</t>
  </si>
  <si>
    <t>4101031 servicios de implementación de medidas de satisfacción y acompañamiento a las víctimas del conflicto armado</t>
  </si>
  <si>
    <t>Liga de Mujeres Desplazadas de Bolívar</t>
  </si>
  <si>
    <t>2.3.4502.1000.2024130010210</t>
  </si>
  <si>
    <t>Se adjunta excel con el  link  de las 14 OPS suscritas en el periodo</t>
  </si>
  <si>
    <t>Implementar dos  (2) acciones de difusión de las recomendaciones de la Comisión para el Esclarecimiento de la Verdad, la Convivencia y la no repetición</t>
  </si>
  <si>
    <t>Implementar acciones de difusión de las recomendaciones de la Comisión para el Esclarecimiento de la Verdad, la Convivencia y la no repetición.</t>
  </si>
  <si>
    <t>Crear cuatro  (4) grupos de gestores y gestoras de Derechos Humanos</t>
  </si>
  <si>
    <t>Crear los grupos de gestores y gestoras de Derechos Humanos.</t>
  </si>
  <si>
    <t>2.3.4502.1000.2024130010209</t>
  </si>
  <si>
    <t>Se adjunta excel con el  link  de las 13 OPS suscritas en el periodo.</t>
  </si>
  <si>
    <t>Implementar dos  (2) estrategias de promoción de la garantía de derechos</t>
  </si>
  <si>
    <t xml:space="preserve">300 personas  </t>
  </si>
  <si>
    <t>2.3.4502.1000.2024130010195</t>
  </si>
  <si>
    <t>Se adjunta excel con el  link  de las 12 OPS suscritas en el periodo.</t>
  </si>
  <si>
    <t>2.3.1206.0800.2024130010043</t>
  </si>
  <si>
    <t>Se adjunta excel con el  link  de las 23 OPS suscritas een el periodo</t>
  </si>
  <si>
    <t>Contratar servicio de transportes que permita el cumplimiento de las remisiones judiciales y médicas.</t>
  </si>
  <si>
    <t>Orden de compra servicio de transporte:
https://share.google/kIH8Edf7WEm7AwB4L</t>
  </si>
  <si>
    <t>Garantizar las condiciones de alojamiento de la población masculina privada de la libertad a cargo del Distrito, asegurada en el EPMSC y los centros transitorios de detención.</t>
  </si>
  <si>
    <t>1206007 servicio de bienestar a la población privada de libertad</t>
  </si>
  <si>
    <t>https://community.secop.gov.co/Public/Tendering/ContractNoticePhases/View?PPI=CO1.PPI.44863080&amp;isFromPublicArea=True&amp;isModal=False</t>
  </si>
  <si>
    <t>2.3.4502.1000.2024130010067</t>
  </si>
  <si>
    <t>Se adjunta excel con el link de las 11 OPS suscritas en el periodo</t>
  </si>
  <si>
    <t>Formar en temas de legilacion, derechos humanos y el fortalecimiento organizacional a los miembros de 15  consejos comunitarios y organizaciones de base de las comunidades negras, afrocolombianas, raizales y palenqueras</t>
  </si>
  <si>
    <t>2.3.4502.1000.2024130010096</t>
  </si>
  <si>
    <t>Se adjunta excel con el lik de  las 9   OPS suscritas en el periodo</t>
  </si>
  <si>
    <t>Formar a 168 funcionarios de la Alcaldía Distrital entre ellos los operadores de justicia en enfoque étnico</t>
  </si>
  <si>
    <t>Implementar el Programa de Participación Ciudadana de las Comunidades Negra, Afrocolombiana, Raizales y Palenquera en la estrategia de Seguridad Humana.</t>
  </si>
  <si>
    <t>Presentar tres (3) nuevas solicitudes de Títulos Colectivos ante la Agencia Nacional de Tierras</t>
  </si>
  <si>
    <t>Brindar asistencia técnica a los 
Consejos Comunitarios en el 
proceso de titulación colectiva del 
territorio.</t>
  </si>
  <si>
    <t xml:space="preserve">4502022 servicio de 
asistencia técnica </t>
  </si>
  <si>
    <t>Asistencia técnica a consejo comunitarios para la presentación de nuevas solicitudes de Títulos Colectivos ante la Agencia Nacional de Tierras.</t>
  </si>
  <si>
    <t>3  consejo comunitarios</t>
  </si>
  <si>
    <t>Fortalecer la gobernanza y la autodeterminación de la cultura e instituciones propias de las comunidades indígenas asentadas en el Distrito de Cartagena para mejorar su participación en escenarios de toma de decisiones.</t>
  </si>
  <si>
    <t>Fortalecer la aplicación del enfoque diferencial para las comunidades indígenas, de acuerdo con su condiciones, practicas, uso y costrumbre</t>
  </si>
  <si>
    <t xml:space="preserve">4502022 servicio de 
asistencia  técnica </t>
  </si>
  <si>
    <t>Implementar en los 6 cabildos indígenas del Distrito la ruta de atención diferencial a víctimas del conflicto armado.</t>
  </si>
  <si>
    <t>6 Cabildos Indigenas</t>
  </si>
  <si>
    <t>2.3.4502.1000.2024130010080</t>
  </si>
  <si>
    <t>Se adjunta excel con el lik de  las 5 OPS suscritas en el periodo</t>
  </si>
  <si>
    <t xml:space="preserve">Realizar asistencia técnica a los cabildos indígenas asentados en el Distrito para mejorar su organización administrativa interna.
</t>
  </si>
  <si>
    <t>4502035 documentos de Planeación</t>
  </si>
  <si>
    <t>Mejorar el   acceso a recursos y tradiciones fundamentales para la identidad, bienestar y supervivencia de los pueblos indígenas asentados en el Distrito de Cartagena</t>
  </si>
  <si>
    <t>4502001   servicio de promoción a la participación ciudadana</t>
  </si>
  <si>
    <t xml:space="preserve"> AVANCE FORTALECIMIENTO INTEGRAL DEL SERVICIO DE LA POLICÍA EN EL DISTRITO DE  CARTAGENA DE INDIAS</t>
  </si>
  <si>
    <t>AVANCE FORTALECIMIENTO INTEGRAL DEL SERVICIO DE POLICÍA JUDICIAL DEL CUERPO TÉCNICO DE INVESTIGACIÓN DE LA FISCALÍA GENERAL DE LA NACIÓN EN EL DISTRITO DE CARTAGENA DE INDIAS</t>
  </si>
  <si>
    <t>AVANCE FORTALECIMIENTO DE LAS CAPACIDADES OPERATIVAS Y TECNOLÓGICAS DE LA UNIDAD NACIONAL DE PROTECCIÓN EN EL  CARTAGENA DE INDIAS</t>
  </si>
  <si>
    <t>AVANCE FORTALECIMIENTO DE LAS CAPACIDADES TECNOLÓGICAS Y OPERATIVAS DE LA UNIDAD ADMINISTRATIVA ESPECIAL MIGRACIÓN COLOMBIA EN EL DISTRITO DE  CARTAGENA DE INDIAS</t>
  </si>
  <si>
    <t>AVANCE FORTALECIMIENTO DE LAS CAPACIDADES ADMINISTRATIVAS, LOGISTICAS Y OPERATIVAS DEL FONDO DE SEGURIDAD TERRITORIAL DEL DISTRITO DE    CARTAGENA DE INDIAS</t>
  </si>
  <si>
    <t>AVANCE FORTALECIMIENTO DEL CUERPO DE BOMBEROS DE CARTAGENA DE INDIAS</t>
  </si>
  <si>
    <t>AVANCE MEJORAMIENTO DE LA CONVIVENCIA CIUDADANA EN EL DISTRITO DE CARTAGENA DE INDIAS</t>
  </si>
  <si>
    <t>AVANCE FORTALECIMIENTO DE LOS SERVICIOS OFERTADOS EN LAS CASAS DE JUSTICIA EN LA CIUDAD DE CARTAGENA DE INDIAS</t>
  </si>
  <si>
    <t>AVANCE MEJORAMIENTO DE LA ATENCIÓN A USUARIOS EN LAS COMISARÍAS DE FAMILIA DEL DISTRITO DE CARTAGENA DE INDIAS</t>
  </si>
  <si>
    <t>AVANCE FORTALECIMIENTO DE LAS CAPACIDADES OPERATIVAS DE LAS INSPECCIONES DE POLICÍA DEL DISTRITO DE CARTAGENA DE INDIAS</t>
  </si>
  <si>
    <t xml:space="preserve"> AVANCE FORTALECIMIENTO DE LA ESTRATEGIA DE ATENCION DISTRITAL A JOVENES Y ADOLESCENTES DEL SISTEMA DE RESPONSABILIDAD PENAL PARA ADOLESCENTES-SRPA EN LA CIUDAD DE CARTAGENA DE INDIAS</t>
  </si>
  <si>
    <t>AVANCE PREVENCIÓN, PROTECCIÓN, ATENCIÓN, ASISTENCIA Y REPARACIÓN EFECTIVA E INTEGRAL A LAS VÍCTIMAS DEL CONFLICTO EN EL DISTRITO DE CARTAGENA DE INDIAS</t>
  </si>
  <si>
    <t>AVANCE CONSTRUCCIÓN DE PAZ TERRITORIAL EN EL DISTRITO DE CARTAGENA DE INDIAS</t>
  </si>
  <si>
    <t>AVANCE PREVENCIÓN, PROMOCIÓN Y PROTECCIÓN DE LOS DERECHOS HUMANOS CON ENFOQUE DIFERENCIAL Y DE GÉNERO EN EL DISTRITO DE CARTAGENA DE INDIAS</t>
  </si>
  <si>
    <t>AVANCE MEJORAMIENTO DE LA CAPACIDAD INSTITUCIONAL Y OPERATIVA PARA LA LUCHA CONTRA LA TRATA DE PERSONAS CON ENFOQUE DE DERECHOS HUMANOS EN EL DISTRITO DE CARTAGENA DE INDIAS.</t>
  </si>
  <si>
    <t>AVANCE MEJORAMIENTO DE LA ATENCIÓN   A POBLACION PRIVADA DE LA LIBERTAD A CARGO DEL DISTRITO DE CARTAGENA DE INDIAS</t>
  </si>
  <si>
    <t>AVANCE FORTALECIMIENTO DE LA ESTRATEGIA DE ATENCIÓN Y ACCESO A SERVICIOS A LA POBLACIÓN MIGRANTE, RETORNADA Y DE ACOGIDA DESDE EL CENTRO INTEGRATE EN EL DISTRITO DE CARTAGENA</t>
  </si>
  <si>
    <t xml:space="preserve">AVANCE FORTALECIMIENTO DEL PROCESO ORGANIZATIVO Y ATENCIÓN DIFERENCIAL A LA POBLACIÓN NEGRA, AFRODESCENDIENTE, RAIZAL Y PALENQUERA EN EL DISTRITO DE CARTAGENA DE INDIAS. </t>
  </si>
  <si>
    <t>AVANCE FORTALECIMIENTO DE LA GOBERNANZA Y LA AUTODETERMINACIÓN DE
LA CULTURA E INSTITUCIONES PROPIAS DE LA POBLACIÓN INDIGENA EN
EL DISTRITO DE CARTAGENA DE INDIAS.</t>
  </si>
  <si>
    <t xml:space="preserve">No está programada para la vigencia </t>
  </si>
  <si>
    <t>implementacion</t>
  </si>
  <si>
    <t>PORCENTAJE EJECUTADO MARZO SEGÚN OBLIGACIONES</t>
  </si>
  <si>
    <t xml:space="preserve"> META PRODUCTO PDD 2025</t>
  </si>
  <si>
    <t>PONDERACIÓN META PRODUCTO</t>
  </si>
  <si>
    <t>PRESUPUESTO EJECUTADO JUNIO OBLIGACIONES</t>
  </si>
  <si>
    <t>PORCENTAJE EJECUTADO JUNIO SEGÚN OBLIGACIONES</t>
  </si>
  <si>
    <t>PORCENTAJE EJECUTADO SEPTIEMBRE SEGÚN OBLIGACIONES</t>
  </si>
  <si>
    <t>PORCENTAJE EJECUTADO DICIEMBBRE SEGÚN COMPROMISOS</t>
  </si>
  <si>
    <t>PORCENTAJE EJECUTADO DICIEMBRE SEGÚN OBLIGACIONES</t>
  </si>
  <si>
    <t>REPORTE EJECUTADO MARZO COMPROMISOS</t>
  </si>
  <si>
    <t>REPORTE  EJECUTADO MARZO OBLIGACIONES</t>
  </si>
  <si>
    <t>REPORTE  EJECUTADO JUNIO COMPROMISOS</t>
  </si>
  <si>
    <t>REPORTE  EJECUTADO JUNIO OBLIGACIONES</t>
  </si>
  <si>
    <t>REPORTE  EJECUTADO SEPTIEMBRE COMPROMISOS</t>
  </si>
  <si>
    <t>REPORTE  EJECUTADO SEPTIEMBRE OBLIGACIONES</t>
  </si>
  <si>
    <t>REPORTE  EJECUTADO DICIEMBRE COMPROMISOS</t>
  </si>
  <si>
    <t>REPORTE  EJECUTADO DICIEMBRE OBLIGACIONES</t>
  </si>
  <si>
    <t>REPORTE META PRODUCTO DE  MARZO 2026</t>
  </si>
  <si>
    <t>REPORTE META PRODUCTO DE   JUNIO 2026</t>
  </si>
  <si>
    <t>REPORTE META PRODUCTO DE  SEPTIEMBRE 2026</t>
  </si>
  <si>
    <t>REPORTE META PRODUCTO DE  DICIEMBRE 2026</t>
  </si>
  <si>
    <t xml:space="preserve"> </t>
  </si>
  <si>
    <t>La atencion de las 33 inspecciones de policia esta garantizada de manera tecnica en 6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</si>
</sst>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 #,##0.00"/>
    <numFmt numFmtId="167" formatCode="0.0"/>
    <numFmt numFmtId="168" formatCode="#,##0.0000"/>
    <numFmt numFmtId="169" formatCode="_-&quot;$&quot;\ * #,##0_-;\-&quot;$&quot;\ * #,##0_-;_-&quot;$&quot;\ * &quot;-&quot;??_-;_-@_-"/>
    <numFmt numFmtId="170" formatCode="0.000%"/>
    <numFmt numFmtId="171" formatCode="_-[$$-240A]\ * #,##0.00_-;\-[$$-240A]\ * #,##0.00_-;_-[$$-240A]\ * &quot;-&quot;??_-;_-@_-"/>
    <numFmt numFmtId="172" formatCode="0.0%"/>
  </numFmts>
  <fonts count="59" x14ac:knownFonts="1">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rgb="FF000000"/>
      <name val="Aptos Narrow"/>
      <family val="2"/>
      <scheme val="minor"/>
    </font>
    <font>
      <sz val="11"/>
      <name val="Aptos Narrow"/>
      <family val="2"/>
      <scheme val="minor"/>
    </font>
    <font>
      <sz val="11"/>
      <color rgb="FF1F1F1F"/>
      <name val="Aptos Narrow"/>
      <family val="2"/>
      <scheme val="minor"/>
    </font>
    <font>
      <sz val="11"/>
      <color rgb="FF434343"/>
      <name val="Aptos Narrow"/>
      <family val="2"/>
      <scheme val="minor"/>
    </font>
    <font>
      <sz val="11"/>
      <color theme="1"/>
      <name val="Aptos Narrow"/>
      <family val="2"/>
    </font>
    <font>
      <b/>
      <sz val="11"/>
      <color theme="1"/>
      <name val="Aptos Narrow"/>
      <family val="2"/>
    </font>
    <font>
      <b/>
      <sz val="11"/>
      <name val="Aptos Narrow"/>
      <family val="2"/>
    </font>
    <font>
      <sz val="11"/>
      <color rgb="FF000000"/>
      <name val="Aptos Narrow"/>
      <family val="2"/>
    </font>
    <font>
      <sz val="11"/>
      <name val="Aptos Narrow"/>
      <family val="2"/>
    </font>
    <font>
      <sz val="11"/>
      <color rgb="FFFF0000"/>
      <name val="Aptos Narrow"/>
      <family val="2"/>
    </font>
    <font>
      <b/>
      <sz val="22"/>
      <color theme="1"/>
      <name val="Aptos Narrow"/>
      <family val="2"/>
      <scheme val="minor"/>
    </font>
    <font>
      <b/>
      <sz val="11"/>
      <color theme="4"/>
      <name val="Aptos Narrow"/>
      <family val="2"/>
      <scheme val="minor"/>
    </font>
    <font>
      <b/>
      <sz val="20"/>
      <color rgb="FFFF0000"/>
      <name val="Aptos Narrow"/>
      <family val="2"/>
      <scheme val="minor"/>
    </font>
    <font>
      <sz val="11"/>
      <color theme="1"/>
      <name val="Aptos Narrow"/>
      <family val="2"/>
    </font>
    <font>
      <sz val="11"/>
      <name val="Calibri"/>
      <family val="2"/>
    </font>
    <font>
      <b/>
      <sz val="11"/>
      <name val="Aptos Narrow"/>
      <family val="2"/>
      <scheme val="minor"/>
    </font>
    <font>
      <sz val="11"/>
      <color theme="1"/>
      <name val="Arial"/>
      <family val="2"/>
    </font>
    <font>
      <sz val="11"/>
      <name val="Arial"/>
      <family val="2"/>
    </font>
    <font>
      <sz val="8"/>
      <color theme="1"/>
      <name val="Arial"/>
      <family val="2"/>
    </font>
    <font>
      <b/>
      <sz val="8"/>
      <color theme="1"/>
      <name val="Arial"/>
      <family val="2"/>
    </font>
    <font>
      <b/>
      <sz val="20"/>
      <color theme="1"/>
      <name val="Aptos Narrow"/>
      <family val="2"/>
      <scheme val="minor"/>
    </font>
    <font>
      <b/>
      <sz val="11"/>
      <color theme="1"/>
      <name val="Arial"/>
      <family val="2"/>
    </font>
    <font>
      <sz val="11"/>
      <color theme="1"/>
      <name val="Arial Narrow"/>
      <family val="2"/>
    </font>
    <font>
      <u/>
      <sz val="11"/>
      <color theme="10"/>
      <name val="Aptos Narrow"/>
      <family val="2"/>
      <scheme val="minor"/>
    </font>
    <font>
      <b/>
      <sz val="11"/>
      <name val="Arial"/>
      <family val="2"/>
    </font>
    <font>
      <b/>
      <sz val="11"/>
      <color theme="1" tint="4.9989318521683403E-2"/>
      <name val="Arial"/>
      <family val="2"/>
    </font>
    <font>
      <u/>
      <sz val="11"/>
      <name val="Aptos Narrow"/>
      <family val="2"/>
      <scheme val="minor"/>
    </font>
    <font>
      <b/>
      <sz val="11"/>
      <name val="Aptos Narrow"/>
      <family val="2"/>
      <scheme val="minor"/>
    </font>
    <font>
      <b/>
      <sz val="12"/>
      <name val="Aptos Narrow"/>
      <family val="2"/>
      <scheme val="minor"/>
    </font>
    <font>
      <b/>
      <sz val="12"/>
      <name val="Calibri"/>
      <family val="2"/>
    </font>
    <font>
      <b/>
      <sz val="11"/>
      <color theme="1"/>
      <name val="Aptos Narrow"/>
      <family val="2"/>
    </font>
    <font>
      <b/>
      <sz val="11"/>
      <name val="Calibri"/>
      <family val="2"/>
    </font>
    <font>
      <sz val="11"/>
      <name val="Aptos Narrow"/>
      <family val="2"/>
      <scheme val="minor"/>
    </font>
    <font>
      <sz val="11"/>
      <color theme="1"/>
      <name val="Aptos Narrow"/>
      <family val="2"/>
    </font>
    <font>
      <b/>
      <sz val="11"/>
      <color rgb="FFFF0000"/>
      <name val="Arial"/>
      <family val="2"/>
    </font>
    <font>
      <sz val="11"/>
      <color theme="1"/>
      <name val="Aptos Narrow"/>
      <family val="2"/>
      <scheme val="minor"/>
    </font>
    <font>
      <b/>
      <sz val="12"/>
      <color theme="1"/>
      <name val="Aptos Narrow"/>
      <family val="2"/>
    </font>
    <font>
      <sz val="20"/>
      <color theme="1"/>
      <name val="Aptos Narrow"/>
      <family val="2"/>
      <scheme val="minor"/>
    </font>
    <font>
      <sz val="11"/>
      <color rgb="FFFF0000"/>
      <name val="Calibri"/>
      <family val="2"/>
    </font>
    <font>
      <sz val="11"/>
      <color indexed="8"/>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4">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7" fillId="6" borderId="0" applyNumberFormat="0" applyBorder="0" applyProtection="0">
      <alignment horizontal="center" vertical="center"/>
    </xf>
    <xf numFmtId="49" fontId="8" fillId="0" borderId="0" applyFill="0" applyBorder="0" applyProtection="0">
      <alignment horizontal="left" vertical="center"/>
    </xf>
    <xf numFmtId="3" fontId="8"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58" fillId="0" borderId="0"/>
  </cellStyleXfs>
  <cellXfs count="510">
    <xf numFmtId="0" fontId="0" fillId="0" borderId="0" xfId="0"/>
    <xf numFmtId="0" fontId="0" fillId="0" borderId="0" xfId="0" applyAlignment="1">
      <alignment vertical="center"/>
    </xf>
    <xf numFmtId="0" fontId="7" fillId="6" borderId="1" xfId="4" applyBorder="1" applyProtection="1">
      <alignment horizontal="center" vertical="center"/>
    </xf>
    <xf numFmtId="3" fontId="8" fillId="0" borderId="1" xfId="6" applyBorder="1" applyAlignment="1" applyProtection="1">
      <alignment horizontal="center" vertical="center"/>
    </xf>
    <xf numFmtId="49" fontId="8"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left" vertical="center"/>
    </xf>
    <xf numFmtId="0" fontId="0" fillId="2" borderId="0" xfId="0" applyFill="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8" fillId="0" borderId="1" xfId="5" applyBorder="1" applyAlignment="1" applyProtection="1">
      <alignment vertical="center" wrapText="1"/>
    </xf>
    <xf numFmtId="0" fontId="7" fillId="6" borderId="1" xfId="4" applyBorder="1" applyAlignment="1" applyProtection="1">
      <alignment vertical="center"/>
    </xf>
    <xf numFmtId="0" fontId="14" fillId="5"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10" xfId="1" applyFont="1" applyFill="1" applyBorder="1" applyAlignment="1">
      <alignment horizontal="center" vertical="center"/>
    </xf>
    <xf numFmtId="14" fontId="15" fillId="0" borderId="1" xfId="0" applyNumberFormat="1" applyFont="1" applyBorder="1" applyAlignment="1">
      <alignment horizontal="center" vertical="center"/>
    </xf>
    <xf numFmtId="0" fontId="16" fillId="0" borderId="1" xfId="1" applyFont="1" applyBorder="1" applyAlignment="1">
      <alignment horizontal="center" vertical="center"/>
    </xf>
    <xf numFmtId="14" fontId="16" fillId="0" borderId="1" xfId="1" applyNumberFormat="1" applyFont="1" applyBorder="1" applyAlignment="1">
      <alignment horizontal="center" vertical="center"/>
    </xf>
    <xf numFmtId="0" fontId="16" fillId="0" borderId="1" xfId="1" applyFont="1" applyBorder="1" applyAlignment="1">
      <alignment horizontal="center" wrapText="1"/>
    </xf>
    <xf numFmtId="0" fontId="16" fillId="0" borderId="1" xfId="1" applyFont="1" applyBorder="1"/>
    <xf numFmtId="0" fontId="14" fillId="5"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wrapText="1"/>
    </xf>
    <xf numFmtId="0" fontId="0" fillId="2" borderId="0" xfId="0" applyFill="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20" xfId="0" applyBorder="1" applyAlignment="1">
      <alignment vertical="center" wrapText="1"/>
    </xf>
    <xf numFmtId="0" fontId="20" fillId="0" borderId="1" xfId="0" applyFont="1" applyBorder="1" applyAlignment="1">
      <alignment horizontal="center" vertical="center"/>
    </xf>
    <xf numFmtId="0" fontId="23" fillId="0" borderId="0" xfId="0" applyFont="1" applyAlignment="1">
      <alignment horizontal="center" vertical="center"/>
    </xf>
    <xf numFmtId="0" fontId="20" fillId="0" borderId="4" xfId="0" applyFont="1" applyBorder="1" applyAlignment="1">
      <alignment horizontal="center" vertical="center" wrapText="1"/>
    </xf>
    <xf numFmtId="0" fontId="20" fillId="0" borderId="1" xfId="0" applyFont="1" applyBorder="1"/>
    <xf numFmtId="9" fontId="23" fillId="0" borderId="1" xfId="7" applyFont="1" applyFill="1" applyBorder="1" applyAlignment="1">
      <alignment horizontal="center" vertical="center" wrapText="1"/>
    </xf>
    <xf numFmtId="44" fontId="30" fillId="0" borderId="0" xfId="8" applyFont="1" applyFill="1" applyAlignment="1">
      <alignment horizontal="center" vertical="center" wrapText="1"/>
    </xf>
    <xf numFmtId="0" fontId="20" fillId="0" borderId="1" xfId="0" applyFont="1" applyBorder="1" applyAlignment="1">
      <alignment horizontal="center"/>
    </xf>
    <xf numFmtId="9" fontId="27" fillId="0" borderId="1" xfId="7" applyFont="1" applyFill="1" applyBorder="1" applyAlignment="1">
      <alignment horizontal="center" vertical="center" wrapText="1"/>
    </xf>
    <xf numFmtId="0" fontId="38" fillId="2" borderId="1" xfId="1" applyFont="1" applyFill="1" applyBorder="1" applyAlignment="1">
      <alignment horizontal="left" vertical="center"/>
    </xf>
    <xf numFmtId="0" fontId="40" fillId="2" borderId="1" xfId="0" applyFont="1" applyFill="1" applyBorder="1" applyAlignment="1">
      <alignment horizontal="center" vertical="center" wrapText="1"/>
    </xf>
    <xf numFmtId="0" fontId="41" fillId="0" borderId="1" xfId="0" applyFont="1" applyBorder="1" applyAlignment="1">
      <alignment horizontal="left" vertical="top" wrapText="1"/>
    </xf>
    <xf numFmtId="0" fontId="45" fillId="0" borderId="1" xfId="12" applyFont="1" applyFill="1" applyBorder="1" applyAlignment="1">
      <alignment horizontal="center" vertical="center" wrapText="1"/>
    </xf>
    <xf numFmtId="44" fontId="20" fillId="0" borderId="1" xfId="8" applyFont="1" applyFill="1" applyBorder="1" applyAlignment="1">
      <alignment horizontal="center" vertical="center"/>
    </xf>
    <xf numFmtId="44" fontId="20" fillId="0" borderId="1" xfId="8" applyFont="1" applyFill="1" applyBorder="1"/>
    <xf numFmtId="44" fontId="20" fillId="0" borderId="0" xfId="8" applyFont="1" applyFill="1" applyAlignment="1">
      <alignment horizontal="center" vertical="center"/>
    </xf>
    <xf numFmtId="0" fontId="45" fillId="0" borderId="1" xfId="12" applyFont="1" applyFill="1" applyBorder="1" applyAlignment="1">
      <alignment horizontal="center" wrapText="1"/>
    </xf>
    <xf numFmtId="0" fontId="42" fillId="0" borderId="1" xfId="12" applyFill="1" applyBorder="1" applyAlignment="1">
      <alignment horizontal="center" wrapText="1"/>
    </xf>
    <xf numFmtId="44" fontId="20" fillId="0" borderId="1" xfId="8" applyFont="1" applyFill="1" applyBorder="1" applyAlignment="1">
      <alignment wrapText="1"/>
    </xf>
    <xf numFmtId="169" fontId="20" fillId="0" borderId="1" xfId="8" applyNumberFormat="1" applyFont="1" applyFill="1" applyBorder="1" applyAlignment="1">
      <alignment horizontal="center" vertical="center"/>
    </xf>
    <xf numFmtId="44" fontId="20" fillId="0" borderId="18" xfId="8" applyFont="1" applyFill="1" applyBorder="1"/>
    <xf numFmtId="44" fontId="20" fillId="0" borderId="19" xfId="8" applyFont="1" applyFill="1" applyBorder="1"/>
    <xf numFmtId="44" fontId="46" fillId="0" borderId="4" xfId="8" applyFont="1" applyFill="1" applyBorder="1" applyAlignment="1">
      <alignment horizontal="center" vertical="center"/>
    </xf>
    <xf numFmtId="44" fontId="47" fillId="0" borderId="4" xfId="8" applyFont="1" applyFill="1" applyBorder="1" applyAlignment="1">
      <alignment horizontal="center" vertical="center"/>
    </xf>
    <xf numFmtId="44" fontId="20" fillId="0" borderId="20" xfId="8" applyFont="1" applyFill="1" applyBorder="1"/>
    <xf numFmtId="44" fontId="46" fillId="0" borderId="1" xfId="8" applyFont="1" applyFill="1" applyBorder="1" applyAlignment="1">
      <alignment horizontal="center" vertical="center"/>
    </xf>
    <xf numFmtId="44" fontId="24" fillId="0" borderId="1" xfId="8" applyFont="1" applyFill="1" applyBorder="1" applyAlignment="1">
      <alignment horizontal="center" vertical="center"/>
    </xf>
    <xf numFmtId="164" fontId="49" fillId="0" borderId="1" xfId="8" applyNumberFormat="1" applyFont="1" applyFill="1" applyBorder="1" applyAlignment="1">
      <alignment horizontal="center" vertical="center"/>
    </xf>
    <xf numFmtId="164" fontId="25" fillId="0" borderId="1" xfId="8" applyNumberFormat="1" applyFont="1" applyFill="1" applyBorder="1" applyAlignment="1">
      <alignment horizontal="center" vertical="center"/>
    </xf>
    <xf numFmtId="9" fontId="24" fillId="0" borderId="1" xfId="7" applyFont="1" applyFill="1" applyBorder="1" applyAlignment="1">
      <alignment horizontal="center" vertical="center"/>
    </xf>
    <xf numFmtId="44" fontId="20" fillId="0" borderId="2" xfId="8" applyFont="1" applyFill="1" applyBorder="1"/>
    <xf numFmtId="44" fontId="34" fillId="0" borderId="4" xfId="8" applyFont="1" applyFill="1" applyBorder="1" applyAlignment="1">
      <alignment horizontal="center" vertical="center"/>
    </xf>
    <xf numFmtId="44" fontId="34" fillId="0" borderId="0" xfId="8" applyFont="1" applyFill="1" applyBorder="1" applyAlignment="1">
      <alignment horizontal="center" vertical="center"/>
    </xf>
    <xf numFmtId="44" fontId="34" fillId="0" borderId="20" xfId="8" applyFont="1" applyFill="1" applyBorder="1" applyAlignment="1">
      <alignment horizontal="center" vertical="center"/>
    </xf>
    <xf numFmtId="44" fontId="34" fillId="0" borderId="1" xfId="8" applyFont="1" applyFill="1" applyBorder="1" applyAlignment="1">
      <alignment horizontal="center" vertical="center"/>
    </xf>
    <xf numFmtId="44" fontId="36" fillId="0" borderId="1" xfId="8" applyFont="1" applyFill="1" applyBorder="1"/>
    <xf numFmtId="6" fontId="34" fillId="0" borderId="4" xfId="8" applyNumberFormat="1" applyFont="1" applyFill="1" applyBorder="1" applyAlignment="1">
      <alignment horizontal="center" vertical="center"/>
    </xf>
    <xf numFmtId="44" fontId="20" fillId="0" borderId="4" xfId="8" applyFont="1" applyFill="1" applyBorder="1"/>
    <xf numFmtId="44" fontId="34" fillId="0" borderId="0" xfId="8" applyFont="1" applyFill="1" applyBorder="1"/>
    <xf numFmtId="44" fontId="34" fillId="0" borderId="20" xfId="8" applyFont="1" applyFill="1" applyBorder="1"/>
    <xf numFmtId="44" fontId="46" fillId="0" borderId="0" xfId="8" applyFont="1" applyFill="1" applyBorder="1" applyAlignment="1">
      <alignment horizontal="center" vertical="center"/>
    </xf>
    <xf numFmtId="44" fontId="46" fillId="0" borderId="20" xfId="8" applyFont="1" applyFill="1" applyBorder="1" applyAlignment="1">
      <alignment horizontal="center" vertical="center"/>
    </xf>
    <xf numFmtId="44" fontId="20" fillId="0" borderId="1" xfId="8" applyFont="1" applyFill="1" applyBorder="1" applyAlignment="1">
      <alignment horizontal="center" wrapText="1"/>
    </xf>
    <xf numFmtId="44" fontId="34" fillId="0" borderId="1" xfId="8" applyFont="1" applyFill="1" applyBorder="1"/>
    <xf numFmtId="169" fontId="46" fillId="0" borderId="4" xfId="8" applyNumberFormat="1" applyFont="1" applyFill="1" applyBorder="1" applyAlignment="1">
      <alignment horizontal="center" vertical="center"/>
    </xf>
    <xf numFmtId="169" fontId="34" fillId="0" borderId="4" xfId="8" applyNumberFormat="1" applyFont="1" applyFill="1" applyBorder="1" applyAlignment="1">
      <alignment horizontal="center" vertical="center"/>
    </xf>
    <xf numFmtId="44" fontId="0" fillId="0" borderId="0" xfId="8" applyFont="1" applyFill="1" applyAlignment="1">
      <alignment horizontal="center" vertical="center"/>
    </xf>
    <xf numFmtId="9" fontId="46" fillId="0" borderId="1" xfId="7" applyFont="1" applyFill="1" applyBorder="1" applyAlignment="1">
      <alignment horizontal="center" vertical="center"/>
    </xf>
    <xf numFmtId="9" fontId="49" fillId="0" borderId="1" xfId="7" applyFont="1" applyFill="1" applyBorder="1" applyAlignment="1">
      <alignment horizontal="center" vertical="center"/>
    </xf>
    <xf numFmtId="9" fontId="34" fillId="0" borderId="1" xfId="7" applyFont="1" applyFill="1" applyBorder="1" applyAlignment="1">
      <alignment horizontal="center" vertical="center"/>
    </xf>
    <xf numFmtId="9" fontId="50" fillId="0" borderId="1" xfId="7" applyFont="1" applyFill="1" applyBorder="1" applyAlignment="1">
      <alignment horizontal="center" vertical="center"/>
    </xf>
    <xf numFmtId="9" fontId="0" fillId="0" borderId="0" xfId="7" applyFont="1" applyFill="1" applyAlignment="1">
      <alignment horizontal="center" vertical="center"/>
    </xf>
    <xf numFmtId="9" fontId="48" fillId="0" borderId="1" xfId="7" applyFont="1" applyFill="1" applyBorder="1" applyAlignment="1">
      <alignment horizontal="center" vertical="center"/>
    </xf>
    <xf numFmtId="9" fontId="25" fillId="0" borderId="1" xfId="7" applyFont="1" applyFill="1" applyBorder="1" applyAlignment="1">
      <alignment horizontal="center" vertical="center"/>
    </xf>
    <xf numFmtId="9" fontId="20" fillId="0" borderId="0" xfId="7" applyFont="1" applyFill="1" applyAlignment="1">
      <alignment horizontal="center" vertical="center"/>
    </xf>
    <xf numFmtId="9" fontId="33" fillId="0" borderId="1" xfId="7" applyFont="1" applyFill="1" applyBorder="1" applyAlignment="1">
      <alignment horizontal="center" vertical="center"/>
    </xf>
    <xf numFmtId="44" fontId="20" fillId="0" borderId="1" xfId="8" applyFont="1" applyFill="1" applyBorder="1" applyAlignment="1">
      <alignment vertical="center"/>
    </xf>
    <xf numFmtId="169" fontId="46" fillId="0" borderId="0" xfId="8" applyNumberFormat="1" applyFont="1" applyFill="1" applyBorder="1" applyAlignment="1">
      <alignment horizontal="center" vertical="center"/>
    </xf>
    <xf numFmtId="9" fontId="29" fillId="0" borderId="0" xfId="7" applyFont="1" applyFill="1" applyBorder="1" applyAlignment="1">
      <alignment horizontal="center" vertical="center" wrapText="1"/>
    </xf>
    <xf numFmtId="44" fontId="53" fillId="0" borderId="18" xfId="8" applyFont="1" applyFill="1" applyBorder="1" applyAlignment="1">
      <alignment horizontal="center" vertical="center" wrapText="1"/>
    </xf>
    <xf numFmtId="9" fontId="53" fillId="0" borderId="18" xfId="7" applyFont="1" applyFill="1" applyBorder="1" applyAlignment="1">
      <alignment horizontal="center" vertical="center" wrapText="1"/>
    </xf>
    <xf numFmtId="6" fontId="46" fillId="0" borderId="4" xfId="8" applyNumberFormat="1" applyFont="1" applyFill="1" applyBorder="1" applyAlignment="1">
      <alignment horizontal="center" vertical="center"/>
    </xf>
    <xf numFmtId="44" fontId="55" fillId="0" borderId="1" xfId="8" applyFont="1" applyFill="1" applyBorder="1" applyAlignment="1">
      <alignment horizontal="center" vertical="center"/>
    </xf>
    <xf numFmtId="6" fontId="47" fillId="0" borderId="4" xfId="8" applyNumberFormat="1" applyFont="1" applyFill="1" applyBorder="1" applyAlignment="1">
      <alignment horizontal="center" vertical="center"/>
    </xf>
    <xf numFmtId="169" fontId="47" fillId="0" borderId="4" xfId="8" applyNumberFormat="1" applyFont="1" applyFill="1" applyBorder="1" applyAlignment="1">
      <alignment horizontal="center" vertical="center"/>
    </xf>
    <xf numFmtId="44" fontId="20" fillId="0" borderId="20" xfId="8" applyFont="1" applyFill="1" applyBorder="1" applyAlignment="1">
      <alignment horizontal="center" vertical="center"/>
    </xf>
    <xf numFmtId="9" fontId="20" fillId="0" borderId="0" xfId="7" applyFont="1" applyFill="1" applyBorder="1" applyAlignment="1">
      <alignment horizontal="center" vertical="center"/>
    </xf>
    <xf numFmtId="9" fontId="39" fillId="0" borderId="24" xfId="7" applyFont="1" applyFill="1" applyBorder="1" applyAlignment="1">
      <alignment horizontal="center" vertical="center"/>
    </xf>
    <xf numFmtId="44" fontId="39" fillId="0" borderId="24" xfId="8" applyFont="1" applyFill="1" applyBorder="1" applyAlignment="1">
      <alignment horizontal="center" vertical="center"/>
    </xf>
    <xf numFmtId="0" fontId="23"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xf>
    <xf numFmtId="0" fontId="24" fillId="0" borderId="3" xfId="0" applyFont="1" applyBorder="1" applyAlignment="1">
      <alignment horizontal="center" vertical="center" wrapText="1"/>
    </xf>
    <xf numFmtId="0" fontId="24" fillId="0" borderId="1" xfId="1"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0" xfId="0" applyFont="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16" fontId="23" fillId="0" borderId="0" xfId="0" applyNumberFormat="1" applyFont="1" applyAlignment="1">
      <alignment horizontal="center" vertical="center" wrapText="1"/>
    </xf>
    <xf numFmtId="9" fontId="24"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19" xfId="0" applyFont="1" applyBorder="1" applyAlignment="1">
      <alignment horizontal="center" vertical="center" wrapText="1"/>
    </xf>
    <xf numFmtId="9" fontId="24" fillId="0" borderId="1" xfId="7" applyFont="1" applyFill="1" applyBorder="1" applyAlignment="1">
      <alignment horizontal="center" vertical="center" wrapText="1"/>
    </xf>
    <xf numFmtId="9" fontId="0" fillId="0" borderId="1" xfId="0" applyNumberFormat="1" applyBorder="1" applyAlignment="1">
      <alignment horizontal="center" vertical="center"/>
    </xf>
    <xf numFmtId="0" fontId="23" fillId="0" borderId="3" xfId="0" applyFont="1" applyBorder="1" applyAlignment="1">
      <alignment horizontal="center" vertical="center"/>
    </xf>
    <xf numFmtId="0" fontId="32"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1" xfId="7" applyNumberFormat="1" applyFont="1" applyFill="1" applyBorder="1" applyAlignment="1">
      <alignment horizontal="center" vertical="center" wrapText="1"/>
    </xf>
    <xf numFmtId="168" fontId="23" fillId="0" borderId="1"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36" fillId="0" borderId="1" xfId="0" applyFont="1" applyBorder="1" applyAlignment="1">
      <alignment horizontal="center" vertical="center" wrapText="1"/>
    </xf>
    <xf numFmtId="9" fontId="35" fillId="0" borderId="1" xfId="0" applyNumberFormat="1" applyFont="1" applyBorder="1" applyAlignment="1">
      <alignment horizontal="center" vertical="center" wrapText="1"/>
    </xf>
    <xf numFmtId="2" fontId="23" fillId="0" borderId="1" xfId="7" applyNumberFormat="1" applyFont="1" applyFill="1" applyBorder="1" applyAlignment="1">
      <alignment horizontal="center" vertical="center" wrapText="1"/>
    </xf>
    <xf numFmtId="0" fontId="35" fillId="0" borderId="1" xfId="0" applyFont="1" applyBorder="1" applyAlignment="1">
      <alignment horizontal="center" vertical="center" wrapText="1"/>
    </xf>
    <xf numFmtId="167" fontId="23" fillId="0" borderId="1" xfId="7" applyNumberFormat="1" applyFont="1" applyFill="1" applyBorder="1" applyAlignment="1">
      <alignment horizontal="center" vertical="center" wrapText="1"/>
    </xf>
    <xf numFmtId="9" fontId="24" fillId="0" borderId="23" xfId="0" applyNumberFormat="1" applyFont="1" applyBorder="1" applyAlignment="1">
      <alignment horizontal="center" vertical="center" wrapText="1"/>
    </xf>
    <xf numFmtId="9" fontId="30" fillId="0" borderId="0" xfId="7" applyFont="1" applyFill="1" applyBorder="1" applyAlignment="1">
      <alignment horizontal="center" vertical="center" wrapText="1"/>
    </xf>
    <xf numFmtId="44" fontId="30" fillId="0" borderId="0" xfId="8" applyFont="1" applyFill="1" applyBorder="1" applyAlignment="1">
      <alignment horizontal="center" vertical="center" wrapText="1"/>
    </xf>
    <xf numFmtId="0" fontId="42" fillId="0" borderId="2" xfId="12" applyFill="1" applyBorder="1" applyAlignment="1">
      <alignment horizontal="center" vertical="top" wrapText="1"/>
    </xf>
    <xf numFmtId="0" fontId="45" fillId="0" borderId="2" xfId="12" applyFont="1" applyFill="1" applyBorder="1" applyAlignment="1">
      <alignment horizontal="center" vertical="center" wrapText="1"/>
    </xf>
    <xf numFmtId="0" fontId="45" fillId="0" borderId="2" xfId="12" applyFont="1" applyFill="1" applyBorder="1" applyAlignment="1">
      <alignment horizontal="center" wrapText="1"/>
    </xf>
    <xf numFmtId="0" fontId="42" fillId="0" borderId="2" xfId="12" applyFill="1" applyBorder="1" applyAlignment="1">
      <alignment horizontal="center" wrapText="1"/>
    </xf>
    <xf numFmtId="0" fontId="42" fillId="0" borderId="2" xfId="12" applyFill="1" applyBorder="1" applyAlignment="1">
      <alignment wrapText="1"/>
    </xf>
    <xf numFmtId="9" fontId="24" fillId="0" borderId="0" xfId="7" applyFont="1" applyFill="1" applyBorder="1" applyAlignment="1">
      <alignment horizontal="center" vertical="center"/>
    </xf>
    <xf numFmtId="9" fontId="39" fillId="0" borderId="0" xfId="7" applyFont="1" applyFill="1" applyBorder="1" applyAlignment="1">
      <alignment horizontal="center" vertical="center"/>
    </xf>
    <xf numFmtId="9" fontId="20" fillId="0" borderId="1" xfId="7" applyFont="1" applyFill="1" applyBorder="1" applyAlignment="1">
      <alignment horizontal="center" vertical="center"/>
    </xf>
    <xf numFmtId="10" fontId="23" fillId="0" borderId="1" xfId="7" applyNumberFormat="1" applyFont="1" applyFill="1" applyBorder="1" applyAlignment="1">
      <alignment horizontal="center" vertical="center" wrapText="1"/>
    </xf>
    <xf numFmtId="0" fontId="24" fillId="7" borderId="1" xfId="0" applyFont="1" applyFill="1" applyBorder="1" applyAlignment="1">
      <alignment horizontal="center" wrapText="1"/>
    </xf>
    <xf numFmtId="0" fontId="20" fillId="7" borderId="1" xfId="0" applyFont="1" applyFill="1" applyBorder="1" applyAlignment="1">
      <alignment horizontal="center"/>
    </xf>
    <xf numFmtId="0" fontId="20" fillId="7" borderId="4" xfId="0" applyFont="1" applyFill="1" applyBorder="1" applyAlignment="1">
      <alignment horizontal="center" wrapText="1"/>
    </xf>
    <xf numFmtId="0" fontId="23" fillId="7" borderId="1" xfId="0" applyFont="1" applyFill="1" applyBorder="1" applyAlignment="1">
      <alignment horizontal="center" wrapText="1"/>
    </xf>
    <xf numFmtId="3" fontId="23" fillId="7" borderId="1" xfId="0" applyNumberFormat="1" applyFont="1" applyFill="1" applyBorder="1" applyAlignment="1">
      <alignment horizontal="center" wrapText="1"/>
    </xf>
    <xf numFmtId="0" fontId="23" fillId="7" borderId="1" xfId="0" applyFont="1" applyFill="1" applyBorder="1" applyAlignment="1">
      <alignment horizontal="center" vertical="center" wrapText="1"/>
    </xf>
    <xf numFmtId="4" fontId="23" fillId="7" borderId="1" xfId="0" applyNumberFormat="1" applyFont="1" applyFill="1" applyBorder="1" applyAlignment="1">
      <alignment horizontal="center" vertical="center" wrapText="1"/>
    </xf>
    <xf numFmtId="0" fontId="23" fillId="7" borderId="0" xfId="0" applyFont="1" applyFill="1" applyAlignment="1">
      <alignment horizontal="center"/>
    </xf>
    <xf numFmtId="9" fontId="24" fillId="7" borderId="1" xfId="0" applyNumberFormat="1" applyFont="1" applyFill="1" applyBorder="1" applyAlignment="1">
      <alignment horizontal="center" vertical="center" wrapText="1"/>
    </xf>
    <xf numFmtId="44" fontId="20" fillId="0" borderId="18" xfId="8" applyFont="1" applyFill="1" applyBorder="1" applyAlignment="1">
      <alignment horizontal="center" vertical="center"/>
    </xf>
    <xf numFmtId="44" fontId="20" fillId="0" borderId="18" xfId="8" applyFont="1" applyFill="1" applyBorder="1" applyAlignment="1">
      <alignment horizontal="center" vertical="center"/>
    </xf>
    <xf numFmtId="44" fontId="20" fillId="0" borderId="19" xfId="8" applyFont="1" applyFill="1" applyBorder="1" applyAlignment="1">
      <alignment horizontal="center" vertical="center"/>
    </xf>
    <xf numFmtId="44" fontId="20" fillId="0" borderId="20" xfId="8" applyFont="1" applyFill="1" applyBorder="1" applyAlignment="1">
      <alignment horizontal="center" vertical="center"/>
    </xf>
    <xf numFmtId="44" fontId="20" fillId="0" borderId="1" xfId="8" applyFont="1" applyFill="1" applyBorder="1" applyAlignment="1">
      <alignment horizontal="center" wrapText="1"/>
    </xf>
    <xf numFmtId="9" fontId="33" fillId="0" borderId="18" xfId="7" applyFont="1" applyFill="1" applyBorder="1" applyAlignment="1">
      <alignment horizontal="center" vertical="center"/>
    </xf>
    <xf numFmtId="9" fontId="33" fillId="0" borderId="19" xfId="7" applyFont="1" applyFill="1" applyBorder="1" applyAlignment="1">
      <alignment horizontal="center" vertical="center"/>
    </xf>
    <xf numFmtId="9" fontId="33" fillId="0" borderId="20" xfId="7" applyFont="1" applyFill="1" applyBorder="1" applyAlignment="1">
      <alignment horizontal="center" vertical="center"/>
    </xf>
    <xf numFmtId="44" fontId="20" fillId="0" borderId="11" xfId="8" applyFont="1" applyFill="1" applyBorder="1" applyAlignment="1">
      <alignment horizontal="center" vertical="center"/>
    </xf>
    <xf numFmtId="44" fontId="20" fillId="0" borderId="16" xfId="8" applyFont="1" applyFill="1" applyBorder="1" applyAlignment="1">
      <alignment horizontal="center" vertical="center"/>
    </xf>
    <xf numFmtId="44" fontId="20" fillId="0" borderId="13" xfId="8" applyFont="1" applyFill="1" applyBorder="1" applyAlignment="1">
      <alignment horizontal="center" vertical="center"/>
    </xf>
    <xf numFmtId="44" fontId="20" fillId="0" borderId="1" xfId="8" applyFont="1" applyFill="1" applyBorder="1" applyAlignment="1">
      <alignment horizontal="center" vertical="center"/>
    </xf>
    <xf numFmtId="9" fontId="20" fillId="0" borderId="18" xfId="7" applyFont="1" applyFill="1" applyBorder="1" applyAlignment="1">
      <alignment horizontal="center" vertical="center"/>
    </xf>
    <xf numFmtId="9" fontId="20" fillId="0" borderId="19" xfId="7" applyFont="1" applyFill="1" applyBorder="1" applyAlignment="1">
      <alignment horizontal="center" vertical="center"/>
    </xf>
    <xf numFmtId="9" fontId="20" fillId="0" borderId="20" xfId="7" applyFont="1" applyFill="1" applyBorder="1" applyAlignment="1">
      <alignment horizontal="center" vertical="center"/>
    </xf>
    <xf numFmtId="44" fontId="36" fillId="0" borderId="18" xfId="8" applyFont="1" applyFill="1" applyBorder="1" applyAlignment="1">
      <alignment horizontal="center" vertical="center"/>
    </xf>
    <xf numFmtId="44" fontId="36" fillId="0" borderId="19" xfId="8" applyFont="1" applyFill="1" applyBorder="1" applyAlignment="1">
      <alignment horizontal="center" vertical="center"/>
    </xf>
    <xf numFmtId="44" fontId="36" fillId="0" borderId="20" xfId="8" applyFont="1" applyFill="1" applyBorder="1" applyAlignment="1">
      <alignment horizontal="center" vertical="center"/>
    </xf>
    <xf numFmtId="44" fontId="52" fillId="0" borderId="18" xfId="8" applyFont="1" applyFill="1" applyBorder="1" applyAlignment="1">
      <alignment horizontal="center" vertical="center"/>
    </xf>
    <xf numFmtId="44" fontId="52" fillId="0" borderId="19" xfId="8" applyFont="1" applyFill="1" applyBorder="1" applyAlignment="1">
      <alignment horizontal="center" vertical="center"/>
    </xf>
    <xf numFmtId="44" fontId="52" fillId="0" borderId="20" xfId="8" applyFont="1" applyFill="1" applyBorder="1" applyAlignment="1">
      <alignment horizontal="center" vertical="center"/>
    </xf>
    <xf numFmtId="44" fontId="20" fillId="0" borderId="18" xfId="8" applyFont="1" applyFill="1" applyBorder="1" applyAlignment="1">
      <alignment horizontal="center"/>
    </xf>
    <xf numFmtId="44" fontId="20" fillId="0" borderId="20" xfId="8" applyFont="1" applyFill="1" applyBorder="1" applyAlignment="1">
      <alignment horizontal="center"/>
    </xf>
    <xf numFmtId="44" fontId="20" fillId="0" borderId="18" xfId="8" applyFont="1" applyFill="1" applyBorder="1" applyAlignment="1">
      <alignment horizontal="center" vertical="center" wrapText="1"/>
    </xf>
    <xf numFmtId="44" fontId="20" fillId="0" borderId="19" xfId="8" applyFont="1" applyFill="1" applyBorder="1" applyAlignment="1">
      <alignment horizontal="center" vertical="center" wrapText="1"/>
    </xf>
    <xf numFmtId="44" fontId="20" fillId="0" borderId="20" xfId="8"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169" fontId="20" fillId="0" borderId="18" xfId="8" applyNumberFormat="1" applyFont="1" applyFill="1" applyBorder="1" applyAlignment="1">
      <alignment horizontal="center" vertical="center"/>
    </xf>
    <xf numFmtId="169" fontId="20" fillId="0" borderId="19" xfId="8" applyNumberFormat="1" applyFont="1" applyFill="1" applyBorder="1" applyAlignment="1">
      <alignment horizontal="center" vertical="center"/>
    </xf>
    <xf numFmtId="169" fontId="20" fillId="0" borderId="20" xfId="8" applyNumberFormat="1" applyFont="1" applyFill="1" applyBorder="1" applyAlignment="1">
      <alignment horizontal="center" vertical="center"/>
    </xf>
    <xf numFmtId="172" fontId="33" fillId="0" borderId="18" xfId="7" applyNumberFormat="1" applyFont="1" applyFill="1" applyBorder="1" applyAlignment="1">
      <alignment horizontal="center" vertical="center"/>
    </xf>
    <xf numFmtId="172" fontId="33" fillId="0" borderId="19" xfId="7" applyNumberFormat="1" applyFont="1" applyFill="1" applyBorder="1" applyAlignment="1">
      <alignment horizontal="center" vertical="center"/>
    </xf>
    <xf numFmtId="172" fontId="33" fillId="0" borderId="20" xfId="7" applyNumberFormat="1" applyFont="1" applyFill="1" applyBorder="1" applyAlignment="1">
      <alignment horizontal="center" vertical="center"/>
    </xf>
    <xf numFmtId="170" fontId="33" fillId="0" borderId="18" xfId="7" applyNumberFormat="1" applyFont="1" applyFill="1" applyBorder="1" applyAlignment="1">
      <alignment horizontal="center" vertical="center"/>
    </xf>
    <xf numFmtId="170" fontId="33" fillId="0" borderId="19" xfId="7" applyNumberFormat="1" applyFont="1" applyFill="1" applyBorder="1" applyAlignment="1">
      <alignment horizontal="center" vertical="center"/>
    </xf>
    <xf numFmtId="170" fontId="33" fillId="0" borderId="20" xfId="7" applyNumberFormat="1"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3"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12"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24" fillId="0" borderId="1"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40" fillId="2" borderId="5"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7" fillId="2" borderId="11" xfId="0" applyFont="1" applyFill="1" applyBorder="1" applyAlignment="1">
      <alignment horizontal="center"/>
    </xf>
    <xf numFmtId="0" fontId="37" fillId="2" borderId="12" xfId="0" applyFont="1" applyFill="1" applyBorder="1" applyAlignment="1">
      <alignment horizontal="center"/>
    </xf>
    <xf numFmtId="0" fontId="37" fillId="2" borderId="16" xfId="0" applyFont="1" applyFill="1" applyBorder="1" applyAlignment="1">
      <alignment horizontal="center"/>
    </xf>
    <xf numFmtId="0" fontId="37" fillId="2" borderId="17" xfId="0" applyFont="1" applyFill="1" applyBorder="1" applyAlignment="1">
      <alignment horizontal="center"/>
    </xf>
    <xf numFmtId="0" fontId="37" fillId="2" borderId="13" xfId="0" applyFont="1" applyFill="1" applyBorder="1" applyAlignment="1">
      <alignment horizontal="center"/>
    </xf>
    <xf numFmtId="0" fontId="37" fillId="2" borderId="15" xfId="0" applyFont="1" applyFill="1" applyBorder="1" applyAlignment="1">
      <alignment horizontal="center"/>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6" fillId="0" borderId="1" xfId="1" applyFont="1" applyBorder="1" applyAlignment="1">
      <alignment horizontal="center" vertical="center"/>
    </xf>
    <xf numFmtId="0" fontId="14" fillId="5" borderId="1" xfId="1" applyFont="1" applyFill="1" applyBorder="1" applyAlignment="1">
      <alignment horizontal="center" vertical="center"/>
    </xf>
    <xf numFmtId="0" fontId="16" fillId="0" borderId="1" xfId="1" applyFont="1" applyBorder="1" applyAlignment="1">
      <alignment horizontal="center" vertical="center" wrapText="1"/>
    </xf>
    <xf numFmtId="0" fontId="16" fillId="0" borderId="1" xfId="1" applyFont="1" applyBorder="1" applyAlignment="1">
      <alignment horizontal="center" wrapText="1"/>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1" applyFont="1" applyFill="1" applyBorder="1" applyAlignment="1">
      <alignment horizontal="left" vertical="center"/>
    </xf>
    <xf numFmtId="0" fontId="38" fillId="0" borderId="0" xfId="1" applyFont="1" applyFill="1" applyAlignment="1">
      <alignment horizontal="center" vertical="center"/>
    </xf>
    <xf numFmtId="0" fontId="0" fillId="0" borderId="0" xfId="0" applyFill="1" applyAlignment="1">
      <alignment horizontal="center" vertical="center"/>
    </xf>
    <xf numFmtId="0" fontId="39" fillId="0" borderId="1" xfId="0" applyFont="1" applyFill="1" applyBorder="1" applyAlignment="1">
      <alignment horizontal="center" vertical="center" wrapText="1"/>
    </xf>
    <xf numFmtId="0" fontId="39" fillId="0" borderId="0" xfId="0" applyFont="1" applyFill="1" applyAlignment="1">
      <alignment horizontal="center" vertical="center" wrapText="1"/>
    </xf>
    <xf numFmtId="0" fontId="40" fillId="0" borderId="5"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11"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0" xfId="0" applyFont="1" applyFill="1" applyAlignment="1">
      <alignment horizontal="center" vertical="center"/>
    </xf>
    <xf numFmtId="0" fontId="40" fillId="0" borderId="14"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13"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9" fontId="40" fillId="0" borderId="1" xfId="7" applyFont="1" applyFill="1" applyBorder="1" applyAlignment="1">
      <alignment horizontal="center" vertical="center" wrapText="1"/>
    </xf>
    <xf numFmtId="164" fontId="40" fillId="0" borderId="1" xfId="0" applyNumberFormat="1" applyFont="1" applyFill="1" applyBorder="1" applyAlignment="1">
      <alignment horizontal="center" vertical="center" wrapText="1"/>
    </xf>
    <xf numFmtId="44" fontId="43" fillId="0" borderId="1" xfId="8" applyFont="1" applyFill="1" applyBorder="1" applyAlignment="1">
      <alignment horizontal="center" vertical="center" wrapText="1"/>
    </xf>
    <xf numFmtId="9" fontId="43" fillId="0" borderId="1" xfId="7" applyFont="1" applyFill="1" applyBorder="1" applyAlignment="1">
      <alignment horizontal="center" vertical="center" wrapText="1"/>
    </xf>
    <xf numFmtId="0" fontId="43" fillId="0" borderId="2"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20" fillId="0" borderId="18" xfId="0" applyFont="1" applyFill="1" applyBorder="1" applyAlignment="1">
      <alignment horizontal="center" vertical="center" wrapText="1"/>
    </xf>
    <xf numFmtId="0" fontId="34" fillId="0" borderId="18" xfId="0" applyFont="1" applyFill="1" applyBorder="1" applyAlignment="1">
      <alignment horizontal="center" vertical="center" wrapText="1"/>
    </xf>
    <xf numFmtId="1" fontId="20" fillId="0" borderId="18"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9" fontId="20" fillId="0" borderId="1" xfId="0" applyNumberFormat="1" applyFont="1" applyFill="1" applyBorder="1" applyAlignment="1">
      <alignment horizontal="center"/>
    </xf>
    <xf numFmtId="0" fontId="20" fillId="0" borderId="1" xfId="0" applyFont="1" applyFill="1" applyBorder="1" applyAlignment="1">
      <alignment wrapText="1"/>
    </xf>
    <xf numFmtId="0" fontId="20" fillId="0" borderId="1" xfId="0" applyFont="1" applyFill="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xf numFmtId="0" fontId="20" fillId="0" borderId="18" xfId="0" applyFont="1" applyFill="1" applyBorder="1" applyAlignment="1">
      <alignment horizontal="center" vertical="center"/>
    </xf>
    <xf numFmtId="0" fontId="33" fillId="0" borderId="18" xfId="0" applyFont="1" applyFill="1" applyBorder="1" applyAlignment="1">
      <alignment horizontal="center" vertical="top" wrapText="1"/>
    </xf>
    <xf numFmtId="0" fontId="20" fillId="0" borderId="0" xfId="0" applyFont="1" applyFill="1" applyAlignment="1">
      <alignment horizontal="center" vertical="center"/>
    </xf>
    <xf numFmtId="0" fontId="33" fillId="0" borderId="11" xfId="0" applyFont="1" applyFill="1" applyBorder="1" applyAlignment="1">
      <alignment horizontal="center" vertical="top" wrapText="1"/>
    </xf>
    <xf numFmtId="0" fontId="34" fillId="0" borderId="20" xfId="0" applyFont="1" applyFill="1" applyBorder="1" applyAlignment="1">
      <alignment horizontal="center" vertical="center" wrapText="1"/>
    </xf>
    <xf numFmtId="1" fontId="20" fillId="0" borderId="20" xfId="0" applyNumberFormat="1" applyFont="1" applyFill="1" applyBorder="1" applyAlignment="1">
      <alignment horizontal="center" vertical="center" wrapText="1"/>
    </xf>
    <xf numFmtId="0" fontId="20" fillId="0" borderId="20" xfId="0" applyFont="1" applyFill="1" applyBorder="1" applyAlignment="1">
      <alignment horizontal="center" vertical="center"/>
    </xf>
    <xf numFmtId="0" fontId="33" fillId="0" borderId="20" xfId="0" applyFont="1" applyFill="1" applyBorder="1" applyAlignment="1">
      <alignment horizontal="center" vertical="top" wrapText="1"/>
    </xf>
    <xf numFmtId="0" fontId="33" fillId="0" borderId="13" xfId="0" applyFont="1" applyFill="1" applyBorder="1" applyAlignment="1">
      <alignment horizontal="center" vertical="top"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0" xfId="0" applyFont="1" applyFill="1" applyBorder="1" applyAlignment="1">
      <alignment horizontal="center"/>
    </xf>
    <xf numFmtId="0" fontId="20" fillId="0" borderId="20" xfId="0" applyFont="1" applyFill="1" applyBorder="1"/>
    <xf numFmtId="166" fontId="48" fillId="0" borderId="1" xfId="0" applyNumberFormat="1" applyFont="1" applyFill="1" applyBorder="1" applyAlignment="1">
      <alignment horizontal="center" vertical="center"/>
    </xf>
    <xf numFmtId="0" fontId="33" fillId="0" borderId="20" xfId="0" applyFont="1" applyFill="1" applyBorder="1" applyAlignment="1">
      <alignment horizontal="center" vertical="top" wrapText="1"/>
    </xf>
    <xf numFmtId="0" fontId="33" fillId="0" borderId="13" xfId="0" applyFont="1" applyFill="1" applyBorder="1" applyAlignment="1">
      <alignment horizontal="center" vertical="top" wrapText="1"/>
    </xf>
    <xf numFmtId="0" fontId="33" fillId="0" borderId="2" xfId="0" applyFont="1" applyFill="1" applyBorder="1" applyAlignment="1">
      <alignment horizontal="center" vertical="top" wrapText="1"/>
    </xf>
    <xf numFmtId="166" fontId="33" fillId="0" borderId="1" xfId="0" applyNumberFormat="1" applyFont="1" applyFill="1" applyBorder="1" applyAlignment="1">
      <alignment horizontal="center" vertical="center"/>
    </xf>
    <xf numFmtId="166" fontId="33" fillId="0" borderId="11" xfId="0" applyNumberFormat="1" applyFont="1" applyFill="1" applyBorder="1" applyAlignment="1">
      <alignment horizontal="center" vertical="center"/>
    </xf>
    <xf numFmtId="166" fontId="33" fillId="0" borderId="32" xfId="0" applyNumberFormat="1" applyFont="1" applyFill="1" applyBorder="1" applyAlignment="1">
      <alignment vertical="center"/>
    </xf>
    <xf numFmtId="166" fontId="33" fillId="0" borderId="20" xfId="0" applyNumberFormat="1" applyFont="1" applyFill="1" applyBorder="1" applyAlignment="1">
      <alignment vertical="center"/>
    </xf>
    <xf numFmtId="166" fontId="33" fillId="0" borderId="18" xfId="0" applyNumberFormat="1" applyFont="1" applyFill="1" applyBorder="1" applyAlignment="1">
      <alignment horizontal="center" vertical="center"/>
    </xf>
    <xf numFmtId="166" fontId="33" fillId="0" borderId="1" xfId="0" applyNumberFormat="1" applyFont="1" applyFill="1" applyBorder="1" applyAlignment="1">
      <alignment vertical="center"/>
    </xf>
    <xf numFmtId="0" fontId="33" fillId="0" borderId="1" xfId="0" applyFont="1" applyFill="1" applyBorder="1" applyAlignment="1">
      <alignment horizontal="center" vertical="top" wrapText="1"/>
    </xf>
    <xf numFmtId="0" fontId="34" fillId="0" borderId="19" xfId="0" applyFont="1" applyFill="1" applyBorder="1" applyAlignment="1">
      <alignment horizontal="center" vertical="center" wrapText="1"/>
    </xf>
    <xf numFmtId="1" fontId="20" fillId="0" borderId="19" xfId="0" applyNumberFormat="1" applyFont="1" applyFill="1" applyBorder="1" applyAlignment="1">
      <alignment horizontal="center" vertical="center" wrapText="1"/>
    </xf>
    <xf numFmtId="0" fontId="33" fillId="0" borderId="26" xfId="0" applyFont="1" applyFill="1" applyBorder="1" applyAlignment="1">
      <alignment horizontal="center" vertical="top" wrapText="1"/>
    </xf>
    <xf numFmtId="166" fontId="33" fillId="0" borderId="16" xfId="0" applyNumberFormat="1" applyFont="1" applyFill="1" applyBorder="1" applyAlignment="1">
      <alignment horizontal="center" vertical="center"/>
    </xf>
    <xf numFmtId="166" fontId="33" fillId="0" borderId="19" xfId="0" applyNumberFormat="1" applyFont="1" applyFill="1" applyBorder="1" applyAlignment="1">
      <alignment horizontal="center" vertical="center"/>
    </xf>
    <xf numFmtId="0" fontId="33" fillId="0" borderId="27" xfId="0" applyFont="1" applyFill="1" applyBorder="1" applyAlignment="1">
      <alignment horizontal="center" vertical="top" wrapText="1"/>
    </xf>
    <xf numFmtId="166" fontId="33" fillId="0" borderId="4" xfId="0" applyNumberFormat="1" applyFont="1" applyFill="1" applyBorder="1" applyAlignment="1">
      <alignment vertical="center"/>
    </xf>
    <xf numFmtId="166" fontId="33" fillId="0" borderId="13" xfId="0" applyNumberFormat="1" applyFont="1" applyFill="1" applyBorder="1" applyAlignment="1">
      <alignment horizontal="center" vertical="center"/>
    </xf>
    <xf numFmtId="166" fontId="33" fillId="0" borderId="20"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64" fontId="24" fillId="0" borderId="1" xfId="0" applyNumberFormat="1" applyFont="1" applyFill="1" applyBorder="1" applyAlignment="1">
      <alignment horizontal="center" vertical="center"/>
    </xf>
    <xf numFmtId="8" fontId="24" fillId="0" borderId="1" xfId="0" applyNumberFormat="1" applyFont="1" applyFill="1" applyBorder="1" applyAlignment="1">
      <alignment horizontal="center" vertical="center"/>
    </xf>
    <xf numFmtId="8" fontId="24" fillId="0" borderId="1" xfId="0" applyNumberFormat="1" applyFont="1" applyFill="1" applyBorder="1" applyAlignment="1">
      <alignment horizontal="center" vertical="center" wrapText="1"/>
    </xf>
    <xf numFmtId="9" fontId="24" fillId="0" borderId="18" xfId="7" applyFont="1" applyFill="1" applyBorder="1" applyAlignment="1">
      <alignment horizontal="center" vertical="center"/>
    </xf>
    <xf numFmtId="164" fontId="24" fillId="0" borderId="2" xfId="0" applyNumberFormat="1" applyFont="1" applyFill="1" applyBorder="1" applyAlignment="1">
      <alignment horizontal="center" vertical="center"/>
    </xf>
    <xf numFmtId="44" fontId="24" fillId="0" borderId="0" xfId="0" applyNumberFormat="1" applyFont="1" applyFill="1" applyAlignment="1">
      <alignment horizontal="center" vertical="center"/>
    </xf>
    <xf numFmtId="9" fontId="24" fillId="0" borderId="0" xfId="0" applyNumberFormat="1" applyFont="1" applyFill="1" applyAlignment="1">
      <alignment horizontal="center" vertical="center"/>
    </xf>
    <xf numFmtId="0" fontId="23" fillId="0" borderId="0" xfId="0" applyFont="1" applyFill="1" applyAlignment="1">
      <alignment horizontal="center" vertical="center"/>
    </xf>
    <xf numFmtId="0" fontId="33" fillId="0" borderId="28" xfId="0" applyFont="1" applyFill="1" applyBorder="1" applyAlignment="1">
      <alignment horizontal="center" vertical="top" wrapText="1"/>
    </xf>
    <xf numFmtId="0" fontId="33" fillId="0" borderId="29" xfId="0" applyFont="1" applyFill="1" applyBorder="1" applyAlignment="1">
      <alignment horizontal="center" vertical="top" wrapText="1"/>
    </xf>
    <xf numFmtId="0" fontId="42" fillId="0" borderId="1" xfId="12" applyFill="1" applyBorder="1" applyAlignment="1">
      <alignment horizontal="center" vertical="top" wrapText="1"/>
    </xf>
    <xf numFmtId="0" fontId="33" fillId="0" borderId="30" xfId="0" applyFont="1" applyFill="1" applyBorder="1" applyAlignment="1">
      <alignment horizontal="center" vertical="top" wrapText="1"/>
    </xf>
    <xf numFmtId="0" fontId="34"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34" fillId="0" borderId="20" xfId="0" applyFont="1" applyFill="1" applyBorder="1" applyAlignment="1">
      <alignment horizontal="center" vertical="center"/>
    </xf>
    <xf numFmtId="166" fontId="50" fillId="0" borderId="1" xfId="0" applyNumberFormat="1" applyFont="1" applyFill="1" applyBorder="1" applyAlignment="1">
      <alignment horizontal="center" vertical="center"/>
    </xf>
    <xf numFmtId="1" fontId="34" fillId="0" borderId="18" xfId="0" applyNumberFormat="1" applyFont="1" applyFill="1" applyBorder="1" applyAlignment="1">
      <alignment horizontal="center" vertical="center" wrapText="1"/>
    </xf>
    <xf numFmtId="0" fontId="33" fillId="0" borderId="1" xfId="0" applyFont="1" applyFill="1" applyBorder="1" applyAlignment="1">
      <alignment horizontal="justify" vertical="top" wrapText="1"/>
    </xf>
    <xf numFmtId="166" fontId="20" fillId="0" borderId="1" xfId="0" applyNumberFormat="1" applyFont="1" applyFill="1" applyBorder="1" applyAlignment="1">
      <alignment vertical="center"/>
    </xf>
    <xf numFmtId="1" fontId="34" fillId="0" borderId="19" xfId="0" applyNumberFormat="1" applyFont="1" applyFill="1" applyBorder="1" applyAlignment="1">
      <alignment horizontal="center" vertical="center" wrapText="1"/>
    </xf>
    <xf numFmtId="1" fontId="34" fillId="0" borderId="20"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166" fontId="33" fillId="0" borderId="33" xfId="0" applyNumberFormat="1" applyFont="1" applyFill="1" applyBorder="1" applyAlignment="1">
      <alignment horizontal="center" vertical="center"/>
    </xf>
    <xf numFmtId="166" fontId="33" fillId="0" borderId="36" xfId="0" applyNumberFormat="1" applyFont="1" applyFill="1" applyBorder="1" applyAlignment="1">
      <alignment horizontal="center" vertical="center"/>
    </xf>
    <xf numFmtId="166" fontId="33" fillId="0" borderId="29"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66" fontId="33" fillId="0" borderId="34" xfId="0" applyNumberFormat="1" applyFont="1" applyFill="1" applyBorder="1" applyAlignment="1">
      <alignment horizontal="center" vertical="center"/>
    </xf>
    <xf numFmtId="166" fontId="33" fillId="0" borderId="37" xfId="0" applyNumberFormat="1" applyFont="1" applyFill="1" applyBorder="1" applyAlignment="1">
      <alignment horizontal="center" vertical="center"/>
    </xf>
    <xf numFmtId="166" fontId="33" fillId="0" borderId="26" xfId="0" applyNumberFormat="1" applyFont="1" applyFill="1" applyBorder="1" applyAlignment="1">
      <alignment horizontal="center" vertical="center"/>
    </xf>
    <xf numFmtId="0" fontId="33" fillId="0" borderId="31" xfId="0" applyFont="1" applyFill="1" applyBorder="1" applyAlignment="1">
      <alignment horizontal="center" vertical="top" wrapText="1"/>
    </xf>
    <xf numFmtId="166" fontId="33" fillId="0" borderId="35" xfId="0" applyNumberFormat="1" applyFont="1" applyFill="1" applyBorder="1" applyAlignment="1">
      <alignment horizontal="center" vertical="center"/>
    </xf>
    <xf numFmtId="166" fontId="33" fillId="0" borderId="38" xfId="0" applyNumberFormat="1" applyFont="1" applyFill="1" applyBorder="1" applyAlignment="1">
      <alignment horizontal="center" vertical="center"/>
    </xf>
    <xf numFmtId="166" fontId="33" fillId="0" borderId="39" xfId="0" applyNumberFormat="1" applyFont="1" applyFill="1" applyBorder="1" applyAlignment="1">
      <alignment horizontal="center" vertical="center"/>
    </xf>
    <xf numFmtId="166" fontId="33" fillId="0" borderId="25" xfId="0" applyNumberFormat="1" applyFont="1" applyFill="1" applyBorder="1" applyAlignment="1">
      <alignment vertical="center"/>
    </xf>
    <xf numFmtId="0" fontId="20" fillId="0" borderId="18" xfId="0" applyFont="1" applyFill="1" applyBorder="1" applyAlignment="1">
      <alignment horizontal="center" vertical="center" wrapText="1"/>
    </xf>
    <xf numFmtId="166" fontId="51" fillId="0" borderId="18" xfId="0" applyNumberFormat="1" applyFont="1" applyFill="1" applyBorder="1" applyAlignment="1">
      <alignment horizontal="center" vertical="center"/>
    </xf>
    <xf numFmtId="166" fontId="20" fillId="0" borderId="1" xfId="0" applyNumberFormat="1" applyFont="1" applyFill="1" applyBorder="1" applyAlignment="1">
      <alignment horizontal="center" vertical="center"/>
    </xf>
    <xf numFmtId="166" fontId="20" fillId="0" borderId="40" xfId="0" applyNumberFormat="1" applyFont="1" applyFill="1" applyBorder="1" applyAlignment="1">
      <alignment horizontal="center" vertical="center"/>
    </xf>
    <xf numFmtId="0" fontId="20" fillId="0" borderId="1" xfId="0" applyFont="1" applyFill="1" applyBorder="1" applyAlignment="1">
      <alignment horizontal="center" wrapText="1"/>
    </xf>
    <xf numFmtId="0" fontId="20" fillId="0" borderId="2" xfId="0" applyFont="1" applyFill="1" applyBorder="1" applyAlignment="1">
      <alignment horizontal="center" wrapText="1"/>
    </xf>
    <xf numFmtId="0" fontId="20" fillId="0" borderId="19" xfId="0" applyFont="1" applyFill="1" applyBorder="1" applyAlignment="1">
      <alignment horizontal="center" vertical="center" wrapText="1"/>
    </xf>
    <xf numFmtId="0" fontId="20" fillId="0" borderId="1" xfId="0" applyFont="1" applyFill="1" applyBorder="1" applyAlignment="1">
      <alignment vertical="top" wrapText="1"/>
    </xf>
    <xf numFmtId="166" fontId="51" fillId="0" borderId="19" xfId="0" applyNumberFormat="1" applyFont="1" applyFill="1" applyBorder="1" applyAlignment="1">
      <alignment horizontal="center" vertical="center"/>
    </xf>
    <xf numFmtId="166" fontId="20" fillId="0" borderId="41" xfId="0" applyNumberFormat="1" applyFont="1" applyFill="1" applyBorder="1" applyAlignment="1">
      <alignment horizontal="center" vertical="center"/>
    </xf>
    <xf numFmtId="44" fontId="20" fillId="0" borderId="0" xfId="0" applyNumberFormat="1" applyFont="1" applyFill="1" applyAlignment="1">
      <alignment horizontal="center" vertical="center"/>
    </xf>
    <xf numFmtId="0" fontId="20" fillId="0" borderId="20" xfId="0" applyFont="1" applyFill="1" applyBorder="1" applyAlignment="1">
      <alignment horizontal="center" vertical="center" wrapText="1"/>
    </xf>
    <xf numFmtId="166" fontId="51" fillId="0" borderId="20" xfId="0" applyNumberFormat="1" applyFont="1" applyFill="1" applyBorder="1" applyAlignment="1">
      <alignment horizontal="center" vertical="center"/>
    </xf>
    <xf numFmtId="166" fontId="20" fillId="0" borderId="42" xfId="0" applyNumberFormat="1" applyFont="1" applyFill="1" applyBorder="1" applyAlignment="1">
      <alignment horizontal="center" vertical="center"/>
    </xf>
    <xf numFmtId="0" fontId="20" fillId="0" borderId="18" xfId="0" applyFont="1" applyFill="1" applyBorder="1" applyAlignment="1">
      <alignment horizontal="center" vertical="top" wrapText="1"/>
    </xf>
    <xf numFmtId="0" fontId="20" fillId="0" borderId="2" xfId="0" applyFont="1" applyFill="1" applyBorder="1" applyAlignment="1">
      <alignment horizontal="center"/>
    </xf>
    <xf numFmtId="0" fontId="20" fillId="0" borderId="19" xfId="0" applyFont="1" applyFill="1" applyBorder="1" applyAlignment="1">
      <alignment horizontal="center" vertical="top" wrapText="1"/>
    </xf>
    <xf numFmtId="0" fontId="20" fillId="0" borderId="1" xfId="0" applyFont="1" applyFill="1" applyBorder="1" applyAlignment="1">
      <alignment horizontal="center" vertical="top" wrapText="1"/>
    </xf>
    <xf numFmtId="166" fontId="20" fillId="0" borderId="32" xfId="0" applyNumberFormat="1" applyFont="1" applyFill="1" applyBorder="1" applyAlignment="1">
      <alignment vertical="center"/>
    </xf>
    <xf numFmtId="166" fontId="20" fillId="0" borderId="25" xfId="0" applyNumberFormat="1" applyFont="1" applyFill="1" applyBorder="1" applyAlignment="1">
      <alignment vertical="center"/>
    </xf>
    <xf numFmtId="0" fontId="20" fillId="0" borderId="20" xfId="0" applyFont="1" applyFill="1" applyBorder="1" applyAlignment="1">
      <alignment horizontal="center" vertical="top" wrapText="1"/>
    </xf>
    <xf numFmtId="0" fontId="20" fillId="0" borderId="1" xfId="0" applyFont="1" applyFill="1" applyBorder="1" applyAlignment="1">
      <alignment vertical="center" wrapText="1"/>
    </xf>
    <xf numFmtId="166" fontId="33" fillId="0" borderId="0" xfId="0" applyNumberFormat="1" applyFont="1" applyFill="1" applyAlignment="1">
      <alignment vertical="center"/>
    </xf>
    <xf numFmtId="1" fontId="34" fillId="0" borderId="1" xfId="0" applyNumberFormat="1"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 fontId="20" fillId="0" borderId="0" xfId="0" applyNumberFormat="1" applyFont="1" applyFill="1" applyAlignment="1">
      <alignment horizontal="center" vertical="center"/>
    </xf>
    <xf numFmtId="0" fontId="20" fillId="0" borderId="2" xfId="0" applyFont="1" applyFill="1" applyBorder="1" applyAlignment="1">
      <alignment horizontal="center" vertical="top" wrapText="1"/>
    </xf>
    <xf numFmtId="0" fontId="34" fillId="0" borderId="18" xfId="0" applyFont="1" applyFill="1" applyBorder="1" applyAlignment="1">
      <alignment horizontal="center" vertical="center" wrapText="1"/>
    </xf>
    <xf numFmtId="1" fontId="20" fillId="0" borderId="18"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171" fontId="54" fillId="0" borderId="0" xfId="0" applyNumberFormat="1" applyFont="1" applyFill="1" applyAlignment="1">
      <alignment horizontal="center" vertical="center"/>
    </xf>
    <xf numFmtId="171" fontId="9" fillId="0" borderId="0" xfId="0" applyNumberFormat="1" applyFont="1" applyFill="1"/>
    <xf numFmtId="166" fontId="50" fillId="0" borderId="1" xfId="0" applyNumberFormat="1" applyFont="1" applyFill="1" applyBorder="1" applyAlignment="1">
      <alignment vertical="center"/>
    </xf>
    <xf numFmtId="0" fontId="20" fillId="0" borderId="1" xfId="0" applyFont="1" applyFill="1" applyBorder="1" applyAlignment="1">
      <alignment horizontal="justify" vertical="top" wrapText="1"/>
    </xf>
    <xf numFmtId="0" fontId="33" fillId="0" borderId="18" xfId="0" applyFont="1" applyFill="1" applyBorder="1" applyAlignment="1">
      <alignment horizontal="center" vertical="top" wrapText="1"/>
    </xf>
    <xf numFmtId="0" fontId="20" fillId="0" borderId="12" xfId="0" applyFont="1" applyFill="1" applyBorder="1" applyAlignment="1">
      <alignment horizontal="center" vertical="center" wrapText="1"/>
    </xf>
    <xf numFmtId="0" fontId="20" fillId="0" borderId="18" xfId="0" applyFont="1" applyFill="1" applyBorder="1" applyAlignment="1">
      <alignment horizontal="center"/>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46" fillId="0" borderId="20" xfId="0" applyFont="1" applyFill="1" applyBorder="1"/>
    <xf numFmtId="0" fontId="46" fillId="0" borderId="1" xfId="0" applyFont="1" applyFill="1" applyBorder="1"/>
    <xf numFmtId="0" fontId="46" fillId="0" borderId="1" xfId="0" applyFont="1" applyFill="1" applyBorder="1" applyAlignment="1">
      <alignment horizontal="center"/>
    </xf>
    <xf numFmtId="0" fontId="34" fillId="0" borderId="20" xfId="0" applyFont="1" applyFill="1" applyBorder="1"/>
    <xf numFmtId="171" fontId="54" fillId="0" borderId="1" xfId="0" applyNumberFormat="1" applyFont="1" applyFill="1" applyBorder="1" applyAlignment="1">
      <alignment vertical="center"/>
    </xf>
    <xf numFmtId="0" fontId="20" fillId="0" borderId="1" xfId="0" applyFont="1" applyFill="1" applyBorder="1" applyAlignment="1">
      <alignment vertical="center"/>
    </xf>
    <xf numFmtId="0" fontId="46" fillId="0" borderId="20"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1" xfId="0" applyFont="1" applyFill="1" applyBorder="1"/>
    <xf numFmtId="0" fontId="34" fillId="0" borderId="1" xfId="0" applyFont="1" applyFill="1" applyBorder="1" applyAlignment="1">
      <alignment horizontal="center"/>
    </xf>
    <xf numFmtId="1" fontId="20" fillId="0" borderId="18"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1" fontId="20" fillId="0" borderId="19" xfId="0" applyNumberFormat="1" applyFont="1" applyFill="1" applyBorder="1" applyAlignment="1">
      <alignment horizontal="center" vertical="center"/>
    </xf>
    <xf numFmtId="0" fontId="20" fillId="0" borderId="16" xfId="0" applyFont="1" applyFill="1" applyBorder="1" applyAlignment="1">
      <alignment horizontal="center" vertical="center" wrapText="1"/>
    </xf>
    <xf numFmtId="1" fontId="20" fillId="0" borderId="20" xfId="0" applyNumberFormat="1"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0" xfId="0" applyFont="1" applyFill="1" applyAlignment="1">
      <alignment wrapText="1"/>
    </xf>
    <xf numFmtId="166" fontId="33" fillId="0" borderId="18" xfId="0" applyNumberFormat="1" applyFont="1" applyFill="1" applyBorder="1" applyAlignment="1">
      <alignment vertical="center"/>
    </xf>
    <xf numFmtId="9" fontId="20" fillId="0" borderId="18" xfId="0" applyNumberFormat="1" applyFont="1" applyFill="1" applyBorder="1" applyAlignment="1">
      <alignment horizontal="center" vertical="center" wrapText="1"/>
    </xf>
    <xf numFmtId="0" fontId="20" fillId="0" borderId="18" xfId="0" applyFont="1" applyFill="1" applyBorder="1" applyAlignment="1">
      <alignment horizontal="center" wrapText="1"/>
    </xf>
    <xf numFmtId="0" fontId="20" fillId="0" borderId="1" xfId="0" applyFont="1" applyFill="1" applyBorder="1" applyAlignment="1">
      <alignment horizontal="center"/>
    </xf>
    <xf numFmtId="0" fontId="20" fillId="0" borderId="18" xfId="0" applyFont="1" applyFill="1" applyBorder="1" applyAlignment="1">
      <alignment horizontal="center"/>
    </xf>
    <xf numFmtId="0" fontId="20" fillId="0" borderId="1" xfId="0" applyFont="1" applyFill="1" applyBorder="1" applyAlignment="1">
      <alignment horizontal="center" wrapText="1"/>
    </xf>
    <xf numFmtId="0" fontId="20" fillId="0" borderId="1" xfId="0" applyFont="1" applyFill="1" applyBorder="1" applyAlignment="1">
      <alignment horizontal="left"/>
    </xf>
    <xf numFmtId="44" fontId="20" fillId="0" borderId="19" xfId="8" applyFont="1" applyFill="1" applyBorder="1" applyAlignment="1">
      <alignment horizontal="center" wrapText="1"/>
    </xf>
    <xf numFmtId="9" fontId="20" fillId="0" borderId="20" xfId="0" applyNumberFormat="1" applyFont="1" applyFill="1" applyBorder="1" applyAlignment="1">
      <alignment horizontal="center" vertical="center" wrapText="1"/>
    </xf>
    <xf numFmtId="0" fontId="20" fillId="0" borderId="20" xfId="0" applyFont="1" applyFill="1" applyBorder="1" applyAlignment="1">
      <alignment horizontal="center" wrapText="1"/>
    </xf>
    <xf numFmtId="0" fontId="20" fillId="0" borderId="20" xfId="0" applyFont="1" applyFill="1" applyBorder="1" applyAlignment="1">
      <alignment horizontal="center"/>
    </xf>
    <xf numFmtId="0" fontId="34" fillId="0" borderId="1" xfId="0" applyFont="1" applyFill="1" applyBorder="1" applyAlignment="1">
      <alignment horizontal="center" wrapText="1"/>
    </xf>
    <xf numFmtId="0" fontId="20" fillId="0" borderId="19" xfId="0" applyFont="1" applyFill="1" applyBorder="1" applyAlignment="1">
      <alignment horizontal="center" vertical="center" wrapText="1"/>
    </xf>
    <xf numFmtId="166" fontId="20" fillId="0" borderId="18" xfId="0" applyNumberFormat="1" applyFont="1" applyFill="1" applyBorder="1" applyAlignment="1">
      <alignment horizontal="center" vertical="center"/>
    </xf>
    <xf numFmtId="166" fontId="20" fillId="0" borderId="36" xfId="0" applyNumberFormat="1" applyFont="1" applyFill="1" applyBorder="1" applyAlignment="1">
      <alignment horizontal="center" vertical="center"/>
    </xf>
    <xf numFmtId="166" fontId="20" fillId="0" borderId="20" xfId="0" applyNumberFormat="1" applyFont="1" applyFill="1" applyBorder="1" applyAlignment="1">
      <alignment horizontal="center" vertical="center"/>
    </xf>
    <xf numFmtId="166" fontId="20" fillId="0" borderId="38" xfId="0" applyNumberFormat="1" applyFont="1" applyFill="1" applyBorder="1" applyAlignment="1">
      <alignment horizontal="center" vertical="center"/>
    </xf>
    <xf numFmtId="166" fontId="20" fillId="0" borderId="11" xfId="0" applyNumberFormat="1" applyFont="1" applyFill="1" applyBorder="1" applyAlignment="1">
      <alignment horizontal="center" vertical="center"/>
    </xf>
    <xf numFmtId="166" fontId="20" fillId="0" borderId="19" xfId="0" applyNumberFormat="1" applyFont="1" applyFill="1" applyBorder="1" applyAlignment="1">
      <alignment horizontal="center" vertical="center"/>
    </xf>
    <xf numFmtId="166" fontId="20" fillId="0" borderId="16" xfId="0" applyNumberFormat="1" applyFont="1" applyFill="1" applyBorder="1" applyAlignment="1">
      <alignment horizontal="center" vertical="center"/>
    </xf>
    <xf numFmtId="0" fontId="42" fillId="0" borderId="1" xfId="12" applyFill="1" applyBorder="1" applyAlignment="1">
      <alignment wrapText="1"/>
    </xf>
    <xf numFmtId="166" fontId="20" fillId="0" borderId="4" xfId="0" applyNumberFormat="1" applyFont="1" applyFill="1" applyBorder="1" applyAlignment="1">
      <alignment vertical="center"/>
    </xf>
    <xf numFmtId="166" fontId="20" fillId="0" borderId="13" xfId="0" applyNumberFormat="1" applyFont="1" applyFill="1" applyBorder="1" applyAlignment="1">
      <alignment horizontal="center" vertical="center"/>
    </xf>
    <xf numFmtId="0" fontId="20" fillId="0" borderId="20" xfId="0" applyFont="1" applyFill="1" applyBorder="1" applyAlignment="1">
      <alignment wrapText="1"/>
    </xf>
    <xf numFmtId="166" fontId="20" fillId="0" borderId="33" xfId="0" applyNumberFormat="1" applyFont="1" applyFill="1" applyBorder="1" applyAlignment="1">
      <alignment horizontal="center" vertical="center"/>
    </xf>
    <xf numFmtId="166" fontId="20" fillId="0" borderId="35" xfId="0" applyNumberFormat="1" applyFont="1" applyFill="1" applyBorder="1" applyAlignment="1">
      <alignment horizontal="center" vertical="center"/>
    </xf>
    <xf numFmtId="8" fontId="20" fillId="0" borderId="1" xfId="0" applyNumberFormat="1" applyFont="1" applyFill="1" applyBorder="1"/>
    <xf numFmtId="0" fontId="34" fillId="0" borderId="1"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0" xfId="0" applyFont="1" applyFill="1" applyBorder="1" applyAlignment="1">
      <alignment horizontal="center"/>
    </xf>
    <xf numFmtId="0" fontId="34" fillId="0" borderId="1" xfId="0" applyFont="1" applyFill="1" applyBorder="1" applyAlignment="1">
      <alignment wrapText="1"/>
    </xf>
    <xf numFmtId="0" fontId="50" fillId="0" borderId="20" xfId="0" applyFont="1" applyFill="1" applyBorder="1" applyAlignment="1">
      <alignment horizontal="center" vertical="top" wrapText="1"/>
    </xf>
    <xf numFmtId="0" fontId="34" fillId="0" borderId="0" xfId="0" applyFont="1" applyFill="1" applyAlignment="1">
      <alignment horizontal="center" vertical="center"/>
    </xf>
    <xf numFmtId="0" fontId="50" fillId="0" borderId="13" xfId="0" applyFont="1" applyFill="1" applyBorder="1" applyAlignment="1">
      <alignment horizontal="center" vertical="top" wrapText="1"/>
    </xf>
    <xf numFmtId="8" fontId="20" fillId="0" borderId="18"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9" fontId="20" fillId="0" borderId="1" xfId="0" applyNumberFormat="1" applyFont="1" applyFill="1" applyBorder="1" applyAlignment="1">
      <alignment horizontal="center" vertical="center"/>
    </xf>
    <xf numFmtId="8" fontId="20" fillId="0" borderId="19" xfId="0" applyNumberFormat="1" applyFont="1" applyFill="1" applyBorder="1" applyAlignment="1">
      <alignment horizontal="center" vertical="center"/>
    </xf>
    <xf numFmtId="8" fontId="20" fillId="0" borderId="20" xfId="0" applyNumberFormat="1" applyFont="1" applyFill="1" applyBorder="1" applyAlignment="1">
      <alignment horizontal="center" vertical="center"/>
    </xf>
    <xf numFmtId="0" fontId="20" fillId="0" borderId="18" xfId="0" applyFont="1" applyFill="1" applyBorder="1" applyAlignment="1">
      <alignment horizontal="center" wrapText="1"/>
    </xf>
    <xf numFmtId="0" fontId="20" fillId="0" borderId="18" xfId="0" applyFont="1" applyFill="1" applyBorder="1" applyAlignment="1">
      <alignment horizontal="center" vertical="center"/>
    </xf>
    <xf numFmtId="1" fontId="20" fillId="0" borderId="1" xfId="0" applyNumberFormat="1" applyFont="1" applyFill="1" applyBorder="1" applyAlignment="1">
      <alignment horizontal="center" vertical="center"/>
    </xf>
    <xf numFmtId="0" fontId="34"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xf numFmtId="0" fontId="20" fillId="0" borderId="0" xfId="0" applyFont="1" applyFill="1" applyAlignment="1">
      <alignment horizontal="center"/>
    </xf>
    <xf numFmtId="0" fontId="33" fillId="0" borderId="0" xfId="0" applyFont="1" applyFill="1" applyAlignment="1">
      <alignment horizontal="center" vertical="top" wrapText="1"/>
    </xf>
    <xf numFmtId="0" fontId="9" fillId="0" borderId="0" xfId="0" applyFont="1" applyFill="1" applyAlignment="1">
      <alignment horizontal="center" vertical="center" wrapText="1"/>
    </xf>
    <xf numFmtId="0" fontId="0" fillId="0" borderId="0" xfId="0" applyFill="1" applyAlignment="1">
      <alignment horizontal="center" vertical="center" wrapText="1"/>
    </xf>
    <xf numFmtId="164"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43" fillId="0" borderId="18" xfId="0" applyFont="1" applyFill="1" applyBorder="1" applyAlignment="1">
      <alignment horizontal="center" vertical="center" wrapText="1"/>
    </xf>
    <xf numFmtId="0" fontId="53" fillId="0" borderId="18" xfId="0" applyFont="1" applyFill="1" applyBorder="1" applyAlignment="1">
      <alignment horizontal="center" vertical="center" wrapText="1"/>
    </xf>
    <xf numFmtId="0" fontId="31" fillId="0" borderId="23" xfId="0" applyFont="1" applyFill="1" applyBorder="1" applyAlignment="1">
      <alignment horizontal="center" vertical="center"/>
    </xf>
    <xf numFmtId="0" fontId="31" fillId="0" borderId="24" xfId="0" applyFont="1" applyFill="1" applyBorder="1" applyAlignment="1">
      <alignment horizontal="center" vertical="center"/>
    </xf>
    <xf numFmtId="0" fontId="56" fillId="0" borderId="24" xfId="0" applyFont="1" applyFill="1" applyBorder="1" applyAlignment="1">
      <alignment horizontal="center" vertical="center"/>
    </xf>
    <xf numFmtId="0" fontId="56" fillId="0" borderId="24" xfId="0" applyFont="1" applyFill="1" applyBorder="1" applyAlignment="1">
      <alignment horizontal="center" vertical="center" wrapText="1"/>
    </xf>
    <xf numFmtId="44" fontId="39" fillId="0" borderId="24" xfId="0" applyNumberFormat="1" applyFont="1" applyFill="1" applyBorder="1" applyAlignment="1">
      <alignment horizontal="center" vertical="center"/>
    </xf>
    <xf numFmtId="44" fontId="39" fillId="0" borderId="43" xfId="0" applyNumberFormat="1" applyFont="1" applyFill="1" applyBorder="1" applyAlignment="1">
      <alignment horizontal="center" vertical="center"/>
    </xf>
    <xf numFmtId="8" fontId="39" fillId="0" borderId="0" xfId="0" applyNumberFormat="1" applyFont="1" applyFill="1" applyAlignment="1">
      <alignment horizontal="center" vertical="center"/>
    </xf>
    <xf numFmtId="0" fontId="56" fillId="0" borderId="0" xfId="0" applyFont="1" applyFill="1" applyAlignment="1">
      <alignment horizontal="center" vertical="center"/>
    </xf>
    <xf numFmtId="0" fontId="56" fillId="0" borderId="44" xfId="0" applyFont="1" applyFill="1" applyBorder="1" applyAlignment="1">
      <alignment horizontal="center" vertical="center"/>
    </xf>
    <xf numFmtId="44" fontId="0" fillId="0" borderId="0" xfId="0" applyNumberFormat="1" applyFill="1" applyAlignment="1">
      <alignment horizontal="center" vertical="center"/>
    </xf>
    <xf numFmtId="166" fontId="57" fillId="0" borderId="18" xfId="0" applyNumberFormat="1" applyFont="1" applyFill="1" applyBorder="1" applyAlignment="1">
      <alignment horizontal="center" vertical="center"/>
    </xf>
    <xf numFmtId="166" fontId="57" fillId="0" borderId="19" xfId="0" applyNumberFormat="1" applyFont="1" applyFill="1" applyBorder="1" applyAlignment="1">
      <alignment horizontal="center" vertical="center"/>
    </xf>
    <xf numFmtId="166" fontId="57" fillId="0" borderId="20" xfId="0" applyNumberFormat="1" applyFont="1" applyFill="1" applyBorder="1" applyAlignment="1">
      <alignment horizontal="center" vertical="center"/>
    </xf>
  </cellXfs>
  <cellStyles count="14">
    <cellStyle name="BodyStyle" xfId="5" xr:uid="{00000000-0005-0000-0000-000000000000}"/>
    <cellStyle name="HeaderStyle" xfId="4" xr:uid="{00000000-0005-0000-0000-000001000000}"/>
    <cellStyle name="Hipervínculo" xfId="12" builtinId="8"/>
    <cellStyle name="Millares 2" xfId="3" xr:uid="{00000000-0005-0000-0000-000003000000}"/>
    <cellStyle name="Millares 2 2" xfId="10" xr:uid="{00000000-0005-0000-0000-000004000000}"/>
    <cellStyle name="Moneda" xfId="8" builtinId="4"/>
    <cellStyle name="Moneda 2" xfId="2" xr:uid="{00000000-0005-0000-0000-000006000000}"/>
    <cellStyle name="Moneda 2 2" xfId="9" xr:uid="{00000000-0005-0000-0000-000007000000}"/>
    <cellStyle name="Moneda 3" xfId="11" xr:uid="{00000000-0005-0000-0000-000008000000}"/>
    <cellStyle name="Normal" xfId="0" builtinId="0"/>
    <cellStyle name="Normal 2" xfId="1" xr:uid="{00000000-0005-0000-0000-00000A000000}"/>
    <cellStyle name="Normal 3" xfId="13" xr:uid="{AC3FE784-63FD-4AA9-A2C8-B21D47069D02}"/>
    <cellStyle name="Numeric" xfId="6" xr:uid="{00000000-0005-0000-0000-00000B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38741B4C-864A-497E-8A4B-48D72603C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C229930C-558D-4652-8FC9-339027E8CF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0</xdr:col>
      <xdr:colOff>498927</xdr:colOff>
      <xdr:row>7</xdr:row>
      <xdr:rowOff>0</xdr:rowOff>
    </xdr:from>
    <xdr:ext cx="1339010" cy="1209675"/>
    <xdr:pic>
      <xdr:nvPicPr>
        <xdr:cNvPr id="4" name="Imagen 3">
          <a:extLst>
            <a:ext uri="{FF2B5EF4-FFF2-40B4-BE49-F238E27FC236}">
              <a16:creationId xmlns:a16="http://schemas.microsoft.com/office/drawing/2014/main" id="{40E043AD-DBBA-46EF-8EDE-4DE1DCB5FA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0</xdr:col>
      <xdr:colOff>498927</xdr:colOff>
      <xdr:row>7</xdr:row>
      <xdr:rowOff>0</xdr:rowOff>
    </xdr:from>
    <xdr:ext cx="1339010" cy="1209675"/>
    <xdr:pic>
      <xdr:nvPicPr>
        <xdr:cNvPr id="3" name="Imagen 2">
          <a:extLst>
            <a:ext uri="{FF2B5EF4-FFF2-40B4-BE49-F238E27FC236}">
              <a16:creationId xmlns:a16="http://schemas.microsoft.com/office/drawing/2014/main" id="{D6A115EB-17C0-4688-B6B8-3D9CE8F8E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community.secop.gov.co/Public/Tendering/ContractNoticePhases/View?PPI=CO1.PPI.44863080&amp;isFromPublicArea=True&amp;isModal=False" TargetMode="External"/><Relationship Id="rId7" Type="http://schemas.openxmlformats.org/officeDocument/2006/relationships/drawing" Target="../drawings/drawing2.xml"/><Relationship Id="rId2" Type="http://schemas.openxmlformats.org/officeDocument/2006/relationships/hyperlink" Target="https://community.secop.gov.co/Public/Tendering/ContractNoticePhases/View?PPI=CO1.PPI.45147288&amp;isFromPublicArea=True&amp;isModal=False" TargetMode="External"/><Relationship Id="rId1" Type="http://schemas.openxmlformats.org/officeDocument/2006/relationships/hyperlink" Target="https://share.google/kIH8Edf7WEm7AwB4L" TargetMode="External"/><Relationship Id="rId6" Type="http://schemas.openxmlformats.org/officeDocument/2006/relationships/printerSettings" Target="../printerSettings/printerSettings3.bin"/><Relationship Id="rId5" Type="http://schemas.openxmlformats.org/officeDocument/2006/relationships/hyperlink" Target="https://community.secop.gov.co/Public/Tendering/ContractNoticePhases/View?PPI=CO1.PPI.45475899&amp;isFromPublicArea=True&amp;isModal=False" TargetMode="External"/><Relationship Id="rId4" Type="http://schemas.openxmlformats.org/officeDocument/2006/relationships/hyperlink" Target="https://community.secop.gov.co/Public/Tendering/ContractNoticePhases/View?PPI=CO1.PPI.45397078&amp;isFromPublicArea=True&amp;isModal=False" TargetMode="Externa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x14ac:dyDescent="0.2">
      <c r="A1" s="236" t="s">
        <v>0</v>
      </c>
      <c r="B1" s="236"/>
      <c r="C1" s="236"/>
      <c r="D1" s="236"/>
      <c r="E1" s="236"/>
      <c r="F1" s="236"/>
      <c r="G1" s="236"/>
      <c r="H1" s="236"/>
    </row>
    <row r="2" spans="1:50" ht="33" customHeight="1" x14ac:dyDescent="0.2">
      <c r="A2" s="219" t="s">
        <v>1</v>
      </c>
      <c r="B2" s="219"/>
      <c r="C2" s="219"/>
      <c r="D2" s="219"/>
      <c r="E2" s="219"/>
      <c r="F2" s="219"/>
      <c r="G2" s="219"/>
      <c r="H2" s="219"/>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215" t="s">
        <v>3</v>
      </c>
      <c r="C3" s="215"/>
      <c r="D3" s="215"/>
      <c r="E3" s="215"/>
      <c r="F3" s="215"/>
      <c r="G3" s="215"/>
      <c r="H3" s="215"/>
    </row>
    <row r="4" spans="1:50" ht="48" customHeight="1" x14ac:dyDescent="0.2">
      <c r="A4" s="9" t="s">
        <v>4</v>
      </c>
      <c r="B4" s="208" t="s">
        <v>5</v>
      </c>
      <c r="C4" s="209"/>
      <c r="D4" s="209"/>
      <c r="E4" s="209"/>
      <c r="F4" s="209"/>
      <c r="G4" s="209"/>
      <c r="H4" s="210"/>
    </row>
    <row r="5" spans="1:50" ht="31.5" customHeight="1" x14ac:dyDescent="0.2">
      <c r="A5" s="9" t="s">
        <v>6</v>
      </c>
      <c r="B5" s="215" t="s">
        <v>7</v>
      </c>
      <c r="C5" s="215"/>
      <c r="D5" s="215"/>
      <c r="E5" s="215"/>
      <c r="F5" s="215"/>
      <c r="G5" s="215"/>
      <c r="H5" s="215"/>
    </row>
    <row r="6" spans="1:50" ht="40.5" customHeight="1" x14ac:dyDescent="0.2">
      <c r="A6" s="9" t="s">
        <v>8</v>
      </c>
      <c r="B6" s="208" t="s">
        <v>9</v>
      </c>
      <c r="C6" s="209"/>
      <c r="D6" s="209"/>
      <c r="E6" s="209"/>
      <c r="F6" s="209"/>
      <c r="G6" s="209"/>
      <c r="H6" s="210"/>
    </row>
    <row r="7" spans="1:50" ht="41.1" customHeight="1" x14ac:dyDescent="0.2">
      <c r="A7" s="9" t="s">
        <v>10</v>
      </c>
      <c r="B7" s="215" t="s">
        <v>11</v>
      </c>
      <c r="C7" s="215"/>
      <c r="D7" s="215"/>
      <c r="E7" s="215"/>
      <c r="F7" s="215"/>
      <c r="G7" s="215"/>
      <c r="H7" s="215"/>
    </row>
    <row r="8" spans="1:50" ht="48.95" customHeight="1" x14ac:dyDescent="0.2">
      <c r="A8" s="9" t="s">
        <v>12</v>
      </c>
      <c r="B8" s="215" t="s">
        <v>13</v>
      </c>
      <c r="C8" s="215"/>
      <c r="D8" s="215"/>
      <c r="E8" s="215"/>
      <c r="F8" s="215"/>
      <c r="G8" s="215"/>
      <c r="H8" s="215"/>
    </row>
    <row r="9" spans="1:50" ht="48.95" customHeight="1" x14ac:dyDescent="0.2">
      <c r="A9" s="9" t="s">
        <v>14</v>
      </c>
      <c r="B9" s="208" t="s">
        <v>15</v>
      </c>
      <c r="C9" s="209"/>
      <c r="D9" s="209"/>
      <c r="E9" s="209"/>
      <c r="F9" s="209"/>
      <c r="G9" s="209"/>
      <c r="H9" s="210"/>
    </row>
    <row r="10" spans="1:50" ht="30" x14ac:dyDescent="0.2">
      <c r="A10" s="9" t="s">
        <v>16</v>
      </c>
      <c r="B10" s="215" t="s">
        <v>17</v>
      </c>
      <c r="C10" s="215"/>
      <c r="D10" s="215"/>
      <c r="E10" s="215"/>
      <c r="F10" s="215"/>
      <c r="G10" s="215"/>
      <c r="H10" s="215"/>
    </row>
    <row r="11" spans="1:50" ht="30" x14ac:dyDescent="0.2">
      <c r="A11" s="9" t="s">
        <v>18</v>
      </c>
      <c r="B11" s="215" t="s">
        <v>19</v>
      </c>
      <c r="C11" s="215"/>
      <c r="D11" s="215"/>
      <c r="E11" s="215"/>
      <c r="F11" s="215"/>
      <c r="G11" s="215"/>
      <c r="H11" s="215"/>
    </row>
    <row r="12" spans="1:50" ht="33.950000000000003" customHeight="1" x14ac:dyDescent="0.2">
      <c r="A12" s="9" t="s">
        <v>20</v>
      </c>
      <c r="B12" s="215" t="s">
        <v>21</v>
      </c>
      <c r="C12" s="215"/>
      <c r="D12" s="215"/>
      <c r="E12" s="215"/>
      <c r="F12" s="215"/>
      <c r="G12" s="215"/>
      <c r="H12" s="215"/>
    </row>
    <row r="13" spans="1:50" ht="30" x14ac:dyDescent="0.2">
      <c r="A13" s="9" t="s">
        <v>22</v>
      </c>
      <c r="B13" s="215" t="s">
        <v>23</v>
      </c>
      <c r="C13" s="215"/>
      <c r="D13" s="215"/>
      <c r="E13" s="215"/>
      <c r="F13" s="215"/>
      <c r="G13" s="215"/>
      <c r="H13" s="215"/>
    </row>
    <row r="14" spans="1:50" ht="30" x14ac:dyDescent="0.2">
      <c r="A14" s="9" t="s">
        <v>24</v>
      </c>
      <c r="B14" s="215" t="s">
        <v>25</v>
      </c>
      <c r="C14" s="215"/>
      <c r="D14" s="215"/>
      <c r="E14" s="215"/>
      <c r="F14" s="215"/>
      <c r="G14" s="215"/>
      <c r="H14" s="215"/>
    </row>
    <row r="15" spans="1:50" ht="44.1" customHeight="1" x14ac:dyDescent="0.2">
      <c r="A15" s="9" t="s">
        <v>26</v>
      </c>
      <c r="B15" s="215" t="s">
        <v>27</v>
      </c>
      <c r="C15" s="215"/>
      <c r="D15" s="215"/>
      <c r="E15" s="215"/>
      <c r="F15" s="215"/>
      <c r="G15" s="215"/>
      <c r="H15" s="215"/>
    </row>
    <row r="16" spans="1:50" ht="60" x14ac:dyDescent="0.2">
      <c r="A16" s="9" t="s">
        <v>28</v>
      </c>
      <c r="B16" s="215" t="s">
        <v>29</v>
      </c>
      <c r="C16" s="215"/>
      <c r="D16" s="215"/>
      <c r="E16" s="215"/>
      <c r="F16" s="215"/>
      <c r="G16" s="215"/>
      <c r="H16" s="215"/>
    </row>
    <row r="17" spans="1:8" ht="58.5" customHeight="1" x14ac:dyDescent="0.2">
      <c r="A17" s="9" t="s">
        <v>30</v>
      </c>
      <c r="B17" s="215" t="s">
        <v>31</v>
      </c>
      <c r="C17" s="215"/>
      <c r="D17" s="215"/>
      <c r="E17" s="215"/>
      <c r="F17" s="215"/>
      <c r="G17" s="215"/>
      <c r="H17" s="215"/>
    </row>
    <row r="18" spans="1:8" ht="30" x14ac:dyDescent="0.2">
      <c r="A18" s="9" t="s">
        <v>32</v>
      </c>
      <c r="B18" s="215" t="s">
        <v>33</v>
      </c>
      <c r="C18" s="215"/>
      <c r="D18" s="215"/>
      <c r="E18" s="215"/>
      <c r="F18" s="215"/>
      <c r="G18" s="215"/>
      <c r="H18" s="215"/>
    </row>
    <row r="19" spans="1:8" ht="30" customHeight="1" x14ac:dyDescent="0.2">
      <c r="A19" s="233"/>
      <c r="B19" s="234"/>
      <c r="C19" s="234"/>
      <c r="D19" s="234"/>
      <c r="E19" s="234"/>
      <c r="F19" s="234"/>
      <c r="G19" s="234"/>
      <c r="H19" s="235"/>
    </row>
    <row r="20" spans="1:8" ht="37.5" customHeight="1" x14ac:dyDescent="0.2">
      <c r="A20" s="219" t="s">
        <v>34</v>
      </c>
      <c r="B20" s="219"/>
      <c r="C20" s="219"/>
      <c r="D20" s="219"/>
      <c r="E20" s="219"/>
      <c r="F20" s="219"/>
      <c r="G20" s="219"/>
      <c r="H20" s="219"/>
    </row>
    <row r="21" spans="1:8" ht="117" customHeight="1" x14ac:dyDescent="0.2">
      <c r="A21" s="216" t="s">
        <v>35</v>
      </c>
      <c r="B21" s="216"/>
      <c r="C21" s="216"/>
      <c r="D21" s="216"/>
      <c r="E21" s="216"/>
      <c r="F21" s="216"/>
      <c r="G21" s="216"/>
      <c r="H21" s="216"/>
    </row>
    <row r="22" spans="1:8" ht="117" customHeight="1" x14ac:dyDescent="0.2">
      <c r="A22" s="9" t="s">
        <v>10</v>
      </c>
      <c r="B22" s="215" t="s">
        <v>11</v>
      </c>
      <c r="C22" s="215"/>
      <c r="D22" s="215"/>
      <c r="E22" s="215"/>
      <c r="F22" s="215"/>
      <c r="G22" s="215"/>
      <c r="H22" s="215"/>
    </row>
    <row r="23" spans="1:8" ht="167.1" customHeight="1" x14ac:dyDescent="0.2">
      <c r="A23" s="9" t="s">
        <v>36</v>
      </c>
      <c r="B23" s="216" t="s">
        <v>37</v>
      </c>
      <c r="C23" s="216"/>
      <c r="D23" s="216"/>
      <c r="E23" s="216"/>
      <c r="F23" s="216"/>
      <c r="G23" s="216"/>
      <c r="H23" s="216"/>
    </row>
    <row r="24" spans="1:8" ht="69.75" customHeight="1" x14ac:dyDescent="0.2">
      <c r="A24" s="9" t="s">
        <v>38</v>
      </c>
      <c r="B24" s="216" t="s">
        <v>39</v>
      </c>
      <c r="C24" s="216"/>
      <c r="D24" s="216"/>
      <c r="E24" s="216"/>
      <c r="F24" s="216"/>
      <c r="G24" s="216"/>
      <c r="H24" s="216"/>
    </row>
    <row r="25" spans="1:8" ht="60" customHeight="1" x14ac:dyDescent="0.2">
      <c r="A25" s="9" t="s">
        <v>40</v>
      </c>
      <c r="B25" s="216" t="s">
        <v>41</v>
      </c>
      <c r="C25" s="216"/>
      <c r="D25" s="216"/>
      <c r="E25" s="216"/>
      <c r="F25" s="216"/>
      <c r="G25" s="216"/>
      <c r="H25" s="216"/>
    </row>
    <row r="26" spans="1:8" ht="24.75" customHeight="1" x14ac:dyDescent="0.2">
      <c r="A26" s="10" t="s">
        <v>42</v>
      </c>
      <c r="B26" s="217" t="s">
        <v>43</v>
      </c>
      <c r="C26" s="217"/>
      <c r="D26" s="217"/>
      <c r="E26" s="217"/>
      <c r="F26" s="217"/>
      <c r="G26" s="217"/>
      <c r="H26" s="217"/>
    </row>
    <row r="27" spans="1:8" ht="26.25" customHeight="1" x14ac:dyDescent="0.2">
      <c r="A27" s="10" t="s">
        <v>44</v>
      </c>
      <c r="B27" s="217" t="s">
        <v>45</v>
      </c>
      <c r="C27" s="217"/>
      <c r="D27" s="217"/>
      <c r="E27" s="217"/>
      <c r="F27" s="217"/>
      <c r="G27" s="217"/>
      <c r="H27" s="217"/>
    </row>
    <row r="28" spans="1:8" ht="53.25" customHeight="1" x14ac:dyDescent="0.2">
      <c r="A28" s="9" t="s">
        <v>46</v>
      </c>
      <c r="B28" s="216" t="s">
        <v>47</v>
      </c>
      <c r="C28" s="216"/>
      <c r="D28" s="216"/>
      <c r="E28" s="216"/>
      <c r="F28" s="216"/>
      <c r="G28" s="216"/>
      <c r="H28" s="216"/>
    </row>
    <row r="29" spans="1:8" ht="45" customHeight="1" x14ac:dyDescent="0.2">
      <c r="A29" s="9" t="s">
        <v>48</v>
      </c>
      <c r="B29" s="211" t="s">
        <v>49</v>
      </c>
      <c r="C29" s="212"/>
      <c r="D29" s="212"/>
      <c r="E29" s="212"/>
      <c r="F29" s="212"/>
      <c r="G29" s="212"/>
      <c r="H29" s="213"/>
    </row>
    <row r="30" spans="1:8" ht="45" customHeight="1" x14ac:dyDescent="0.2">
      <c r="A30" s="9" t="s">
        <v>50</v>
      </c>
      <c r="B30" s="211" t="s">
        <v>51</v>
      </c>
      <c r="C30" s="212"/>
      <c r="D30" s="212"/>
      <c r="E30" s="212"/>
      <c r="F30" s="212"/>
      <c r="G30" s="212"/>
      <c r="H30" s="213"/>
    </row>
    <row r="31" spans="1:8" ht="45" customHeight="1" x14ac:dyDescent="0.2">
      <c r="A31" s="9" t="s">
        <v>52</v>
      </c>
      <c r="B31" s="211" t="s">
        <v>53</v>
      </c>
      <c r="C31" s="212"/>
      <c r="D31" s="212"/>
      <c r="E31" s="212"/>
      <c r="F31" s="212"/>
      <c r="G31" s="212"/>
      <c r="H31" s="213"/>
    </row>
    <row r="32" spans="1:8" ht="33" customHeight="1" x14ac:dyDescent="0.2">
      <c r="A32" s="10" t="s">
        <v>54</v>
      </c>
      <c r="B32" s="216" t="s">
        <v>55</v>
      </c>
      <c r="C32" s="216"/>
      <c r="D32" s="216"/>
      <c r="E32" s="216"/>
      <c r="F32" s="216"/>
      <c r="G32" s="216"/>
      <c r="H32" s="216"/>
    </row>
    <row r="33" spans="1:8" ht="39" customHeight="1" x14ac:dyDescent="0.2">
      <c r="A33" s="9" t="s">
        <v>56</v>
      </c>
      <c r="B33" s="217" t="s">
        <v>57</v>
      </c>
      <c r="C33" s="217"/>
      <c r="D33" s="217"/>
      <c r="E33" s="217"/>
      <c r="F33" s="217"/>
      <c r="G33" s="217"/>
      <c r="H33" s="217"/>
    </row>
    <row r="34" spans="1:8" ht="39" customHeight="1" x14ac:dyDescent="0.2">
      <c r="A34" s="219" t="s">
        <v>58</v>
      </c>
      <c r="B34" s="219"/>
      <c r="C34" s="219"/>
      <c r="D34" s="219"/>
      <c r="E34" s="219"/>
      <c r="F34" s="219"/>
      <c r="G34" s="219"/>
      <c r="H34" s="219"/>
    </row>
    <row r="35" spans="1:8" ht="79.5" customHeight="1" x14ac:dyDescent="0.2">
      <c r="A35" s="208" t="s">
        <v>59</v>
      </c>
      <c r="B35" s="209"/>
      <c r="C35" s="209"/>
      <c r="D35" s="209"/>
      <c r="E35" s="209"/>
      <c r="F35" s="209"/>
      <c r="G35" s="209"/>
      <c r="H35" s="210"/>
    </row>
    <row r="36" spans="1:8" ht="33" customHeight="1" x14ac:dyDescent="0.2">
      <c r="A36" s="9" t="s">
        <v>60</v>
      </c>
      <c r="B36" s="216" t="s">
        <v>61</v>
      </c>
      <c r="C36" s="216"/>
      <c r="D36" s="216"/>
      <c r="E36" s="216"/>
      <c r="F36" s="216"/>
      <c r="G36" s="216"/>
      <c r="H36" s="216"/>
    </row>
    <row r="37" spans="1:8" ht="33" customHeight="1" x14ac:dyDescent="0.2">
      <c r="A37" s="9" t="s">
        <v>62</v>
      </c>
      <c r="B37" s="216" t="s">
        <v>63</v>
      </c>
      <c r="C37" s="216"/>
      <c r="D37" s="216"/>
      <c r="E37" s="216"/>
      <c r="F37" s="216"/>
      <c r="G37" s="216"/>
      <c r="H37" s="216"/>
    </row>
    <row r="38" spans="1:8" ht="33" customHeight="1" x14ac:dyDescent="0.2">
      <c r="A38" s="15"/>
      <c r="B38" s="16"/>
      <c r="C38" s="16"/>
      <c r="D38" s="16"/>
      <c r="E38" s="16"/>
      <c r="F38" s="16"/>
      <c r="G38" s="16"/>
      <c r="H38" s="17"/>
    </row>
    <row r="39" spans="1:8" ht="34.5" customHeight="1" x14ac:dyDescent="0.2">
      <c r="A39" s="219" t="s">
        <v>64</v>
      </c>
      <c r="B39" s="219"/>
      <c r="C39" s="219"/>
      <c r="D39" s="219"/>
      <c r="E39" s="219"/>
      <c r="F39" s="219"/>
      <c r="G39" s="219"/>
      <c r="H39" s="219"/>
    </row>
    <row r="40" spans="1:8" ht="34.5" customHeight="1" x14ac:dyDescent="0.2">
      <c r="A40" s="9" t="s">
        <v>65</v>
      </c>
      <c r="B40" s="216" t="s">
        <v>66</v>
      </c>
      <c r="C40" s="216"/>
      <c r="D40" s="216"/>
      <c r="E40" s="216"/>
      <c r="F40" s="216"/>
      <c r="G40" s="216"/>
      <c r="H40" s="216"/>
    </row>
    <row r="41" spans="1:8" ht="29.25" customHeight="1" x14ac:dyDescent="0.2">
      <c r="A41" s="9" t="s">
        <v>67</v>
      </c>
      <c r="B41" s="216" t="s">
        <v>68</v>
      </c>
      <c r="C41" s="216"/>
      <c r="D41" s="216"/>
      <c r="E41" s="216"/>
      <c r="F41" s="216"/>
      <c r="G41" s="216"/>
      <c r="H41" s="216"/>
    </row>
    <row r="42" spans="1:8" ht="42" customHeight="1" x14ac:dyDescent="0.2">
      <c r="A42" s="9" t="s">
        <v>69</v>
      </c>
      <c r="B42" s="216" t="s">
        <v>70</v>
      </c>
      <c r="C42" s="216"/>
      <c r="D42" s="216"/>
      <c r="E42" s="216"/>
      <c r="F42" s="216"/>
      <c r="G42" s="216"/>
      <c r="H42" s="216"/>
    </row>
    <row r="43" spans="1:8" ht="42" customHeight="1" x14ac:dyDescent="0.2">
      <c r="A43" s="9" t="s">
        <v>71</v>
      </c>
      <c r="B43" s="211" t="s">
        <v>72</v>
      </c>
      <c r="C43" s="212"/>
      <c r="D43" s="212"/>
      <c r="E43" s="212"/>
      <c r="F43" s="212"/>
      <c r="G43" s="212"/>
      <c r="H43" s="213"/>
    </row>
    <row r="44" spans="1:8" ht="42" customHeight="1" x14ac:dyDescent="0.2">
      <c r="A44" s="9" t="s">
        <v>73</v>
      </c>
      <c r="B44" s="211" t="s">
        <v>74</v>
      </c>
      <c r="C44" s="212"/>
      <c r="D44" s="212"/>
      <c r="E44" s="212"/>
      <c r="F44" s="212"/>
      <c r="G44" s="212"/>
      <c r="H44" s="213"/>
    </row>
    <row r="45" spans="1:8" ht="42" customHeight="1" x14ac:dyDescent="0.2">
      <c r="A45" s="9" t="s">
        <v>75</v>
      </c>
      <c r="B45" s="211" t="s">
        <v>76</v>
      </c>
      <c r="C45" s="212"/>
      <c r="D45" s="212"/>
      <c r="E45" s="212"/>
      <c r="F45" s="212"/>
      <c r="G45" s="212"/>
      <c r="H45" s="213"/>
    </row>
    <row r="46" spans="1:8" ht="86.1" customHeight="1" x14ac:dyDescent="0.2">
      <c r="A46" s="11" t="s">
        <v>77</v>
      </c>
      <c r="B46" s="222" t="s">
        <v>78</v>
      </c>
      <c r="C46" s="222"/>
      <c r="D46" s="222"/>
      <c r="E46" s="222"/>
      <c r="F46" s="222"/>
      <c r="G46" s="222"/>
      <c r="H46" s="222"/>
    </row>
    <row r="47" spans="1:8" ht="39.75" customHeight="1" x14ac:dyDescent="0.2">
      <c r="A47" s="11" t="s">
        <v>79</v>
      </c>
      <c r="B47" s="230" t="s">
        <v>80</v>
      </c>
      <c r="C47" s="231"/>
      <c r="D47" s="231"/>
      <c r="E47" s="231"/>
      <c r="F47" s="231"/>
      <c r="G47" s="231"/>
      <c r="H47" s="232"/>
    </row>
    <row r="48" spans="1:8" ht="31.5" customHeight="1" x14ac:dyDescent="0.2">
      <c r="A48" s="11" t="s">
        <v>81</v>
      </c>
      <c r="B48" s="222" t="s">
        <v>82</v>
      </c>
      <c r="C48" s="222"/>
      <c r="D48" s="222"/>
      <c r="E48" s="222"/>
      <c r="F48" s="222"/>
      <c r="G48" s="222"/>
      <c r="H48" s="222"/>
    </row>
    <row r="49" spans="1:8" ht="45" x14ac:dyDescent="0.2">
      <c r="A49" s="11" t="s">
        <v>83</v>
      </c>
      <c r="B49" s="222" t="s">
        <v>84</v>
      </c>
      <c r="C49" s="222"/>
      <c r="D49" s="222"/>
      <c r="E49" s="222"/>
      <c r="F49" s="222"/>
      <c r="G49" s="222"/>
      <c r="H49" s="222"/>
    </row>
    <row r="50" spans="1:8" ht="43.5" customHeight="1" x14ac:dyDescent="0.2">
      <c r="A50" s="11" t="s">
        <v>85</v>
      </c>
      <c r="B50" s="222" t="s">
        <v>86</v>
      </c>
      <c r="C50" s="222"/>
      <c r="D50" s="222"/>
      <c r="E50" s="222"/>
      <c r="F50" s="222"/>
      <c r="G50" s="222"/>
      <c r="H50" s="222"/>
    </row>
    <row r="51" spans="1:8" ht="40.5" customHeight="1" x14ac:dyDescent="0.2">
      <c r="A51" s="11" t="s">
        <v>87</v>
      </c>
      <c r="B51" s="222" t="s">
        <v>88</v>
      </c>
      <c r="C51" s="222"/>
      <c r="D51" s="222"/>
      <c r="E51" s="222"/>
      <c r="F51" s="222"/>
      <c r="G51" s="222"/>
      <c r="H51" s="222"/>
    </row>
    <row r="52" spans="1:8" ht="75.75" customHeight="1" x14ac:dyDescent="0.2">
      <c r="A52" s="12" t="s">
        <v>89</v>
      </c>
      <c r="B52" s="218" t="s">
        <v>90</v>
      </c>
      <c r="C52" s="218"/>
      <c r="D52" s="218"/>
      <c r="E52" s="218"/>
      <c r="F52" s="218"/>
      <c r="G52" s="218"/>
      <c r="H52" s="218"/>
    </row>
    <row r="53" spans="1:8" ht="41.25" customHeight="1" x14ac:dyDescent="0.2">
      <c r="A53" s="12" t="s">
        <v>91</v>
      </c>
      <c r="B53" s="218" t="s">
        <v>92</v>
      </c>
      <c r="C53" s="218"/>
      <c r="D53" s="218"/>
      <c r="E53" s="218"/>
      <c r="F53" s="218"/>
      <c r="G53" s="218"/>
      <c r="H53" s="218"/>
    </row>
    <row r="54" spans="1:8" ht="47.45" customHeight="1" x14ac:dyDescent="0.2">
      <c r="A54" s="12" t="s">
        <v>93</v>
      </c>
      <c r="B54" s="218" t="s">
        <v>94</v>
      </c>
      <c r="C54" s="218"/>
      <c r="D54" s="218"/>
      <c r="E54" s="218"/>
      <c r="F54" s="218"/>
      <c r="G54" s="218"/>
      <c r="H54" s="218"/>
    </row>
    <row r="55" spans="1:8" ht="57.6" customHeight="1" x14ac:dyDescent="0.2">
      <c r="A55" s="12" t="s">
        <v>95</v>
      </c>
      <c r="B55" s="218" t="s">
        <v>96</v>
      </c>
      <c r="C55" s="218"/>
      <c r="D55" s="218"/>
      <c r="E55" s="218"/>
      <c r="F55" s="218"/>
      <c r="G55" s="218"/>
      <c r="H55" s="218"/>
    </row>
    <row r="56" spans="1:8" ht="31.5" customHeight="1" x14ac:dyDescent="0.2">
      <c r="A56" s="12" t="s">
        <v>97</v>
      </c>
      <c r="B56" s="218" t="s">
        <v>98</v>
      </c>
      <c r="C56" s="218"/>
      <c r="D56" s="218"/>
      <c r="E56" s="218"/>
      <c r="F56" s="218"/>
      <c r="G56" s="218"/>
      <c r="H56" s="218"/>
    </row>
    <row r="57" spans="1:8" ht="70.5" customHeight="1" x14ac:dyDescent="0.2">
      <c r="A57" s="12" t="s">
        <v>99</v>
      </c>
      <c r="B57" s="218" t="s">
        <v>100</v>
      </c>
      <c r="C57" s="218"/>
      <c r="D57" s="218"/>
      <c r="E57" s="218"/>
      <c r="F57" s="218"/>
      <c r="G57" s="218"/>
      <c r="H57" s="218"/>
    </row>
    <row r="58" spans="1:8" ht="33.75" customHeight="1" x14ac:dyDescent="0.2">
      <c r="A58" s="223"/>
      <c r="B58" s="223"/>
      <c r="C58" s="223"/>
      <c r="D58" s="223"/>
      <c r="E58" s="223"/>
      <c r="F58" s="223"/>
      <c r="G58" s="223"/>
      <c r="H58" s="224"/>
    </row>
    <row r="59" spans="1:8" ht="32.25" customHeight="1" x14ac:dyDescent="0.2">
      <c r="A59" s="214" t="s">
        <v>101</v>
      </c>
      <c r="B59" s="214"/>
      <c r="C59" s="214"/>
      <c r="D59" s="214"/>
      <c r="E59" s="214"/>
      <c r="F59" s="214"/>
      <c r="G59" s="214"/>
      <c r="H59" s="214"/>
    </row>
    <row r="60" spans="1:8" ht="34.5" customHeight="1" x14ac:dyDescent="0.2">
      <c r="A60" s="9" t="s">
        <v>102</v>
      </c>
      <c r="B60" s="220" t="s">
        <v>103</v>
      </c>
      <c r="C60" s="220"/>
      <c r="D60" s="220"/>
      <c r="E60" s="220"/>
      <c r="F60" s="220"/>
      <c r="G60" s="220"/>
      <c r="H60" s="220"/>
    </row>
    <row r="61" spans="1:8" ht="60" customHeight="1" x14ac:dyDescent="0.2">
      <c r="A61" s="9" t="s">
        <v>104</v>
      </c>
      <c r="B61" s="229" t="s">
        <v>105</v>
      </c>
      <c r="C61" s="229"/>
      <c r="D61" s="229"/>
      <c r="E61" s="229"/>
      <c r="F61" s="229"/>
      <c r="G61" s="229"/>
      <c r="H61" s="229"/>
    </row>
    <row r="62" spans="1:8" ht="41.25" customHeight="1" x14ac:dyDescent="0.2">
      <c r="A62" s="9" t="s">
        <v>106</v>
      </c>
      <c r="B62" s="226" t="s">
        <v>107</v>
      </c>
      <c r="C62" s="227"/>
      <c r="D62" s="227"/>
      <c r="E62" s="227"/>
      <c r="F62" s="227"/>
      <c r="G62" s="227"/>
      <c r="H62" s="228"/>
    </row>
    <row r="63" spans="1:8" ht="42" customHeight="1" x14ac:dyDescent="0.2">
      <c r="A63" s="9" t="s">
        <v>108</v>
      </c>
      <c r="B63" s="216" t="s">
        <v>109</v>
      </c>
      <c r="C63" s="216"/>
      <c r="D63" s="216"/>
      <c r="E63" s="216"/>
      <c r="F63" s="216"/>
      <c r="G63" s="216"/>
      <c r="H63" s="216"/>
    </row>
    <row r="64" spans="1:8" ht="31.5" customHeight="1" x14ac:dyDescent="0.2">
      <c r="A64" s="9" t="s">
        <v>110</v>
      </c>
      <c r="B64" s="220" t="s">
        <v>111</v>
      </c>
      <c r="C64" s="220"/>
      <c r="D64" s="220"/>
      <c r="E64" s="220"/>
      <c r="F64" s="220"/>
      <c r="G64" s="220"/>
      <c r="H64" s="220"/>
    </row>
    <row r="65" spans="1:8" ht="45.75" customHeight="1" x14ac:dyDescent="0.2">
      <c r="A65" s="9" t="s">
        <v>112</v>
      </c>
      <c r="B65" s="220" t="s">
        <v>113</v>
      </c>
      <c r="C65" s="220"/>
      <c r="D65" s="220"/>
      <c r="E65" s="220"/>
      <c r="F65" s="220"/>
      <c r="G65" s="220"/>
      <c r="H65" s="220"/>
    </row>
    <row r="66" spans="1:8" ht="30.75" customHeight="1" x14ac:dyDescent="0.2">
      <c r="A66" s="225"/>
      <c r="B66" s="225"/>
      <c r="C66" s="225"/>
      <c r="D66" s="225"/>
      <c r="E66" s="225"/>
      <c r="F66" s="225"/>
      <c r="G66" s="225"/>
      <c r="H66" s="225"/>
    </row>
    <row r="67" spans="1:8" ht="34.5" customHeight="1" x14ac:dyDescent="0.2">
      <c r="A67" s="214" t="s">
        <v>114</v>
      </c>
      <c r="B67" s="214"/>
      <c r="C67" s="214"/>
      <c r="D67" s="214"/>
      <c r="E67" s="214"/>
      <c r="F67" s="214"/>
      <c r="G67" s="214"/>
      <c r="H67" s="214"/>
    </row>
    <row r="68" spans="1:8" ht="39.75" customHeight="1" x14ac:dyDescent="0.2">
      <c r="A68" s="12" t="s">
        <v>115</v>
      </c>
      <c r="B68" s="220" t="s">
        <v>116</v>
      </c>
      <c r="C68" s="220"/>
      <c r="D68" s="220"/>
      <c r="E68" s="220"/>
      <c r="F68" s="220"/>
      <c r="G68" s="220"/>
      <c r="H68" s="220"/>
    </row>
    <row r="69" spans="1:8" ht="39.75" customHeight="1" x14ac:dyDescent="0.2">
      <c r="A69" s="12" t="s">
        <v>117</v>
      </c>
      <c r="B69" s="220" t="s">
        <v>118</v>
      </c>
      <c r="C69" s="220"/>
      <c r="D69" s="220"/>
      <c r="E69" s="220"/>
      <c r="F69" s="220"/>
      <c r="G69" s="220"/>
      <c r="H69" s="220"/>
    </row>
    <row r="70" spans="1:8" ht="42" customHeight="1" x14ac:dyDescent="0.2">
      <c r="A70" s="12" t="s">
        <v>119</v>
      </c>
      <c r="B70" s="218" t="s">
        <v>120</v>
      </c>
      <c r="C70" s="218"/>
      <c r="D70" s="218"/>
      <c r="E70" s="218"/>
      <c r="F70" s="218"/>
      <c r="G70" s="218"/>
      <c r="H70" s="218"/>
    </row>
    <row r="71" spans="1:8" ht="33.75" customHeight="1" x14ac:dyDescent="0.2">
      <c r="A71" s="12" t="s">
        <v>121</v>
      </c>
      <c r="B71" s="220" t="s">
        <v>122</v>
      </c>
      <c r="C71" s="220"/>
      <c r="D71" s="220"/>
      <c r="E71" s="220"/>
      <c r="F71" s="220"/>
      <c r="G71" s="220"/>
      <c r="H71" s="220"/>
    </row>
    <row r="72" spans="1:8" ht="33" customHeight="1" x14ac:dyDescent="0.2">
      <c r="A72" s="12" t="s">
        <v>123</v>
      </c>
      <c r="B72" s="220" t="s">
        <v>124</v>
      </c>
      <c r="C72" s="220"/>
      <c r="D72" s="220"/>
      <c r="E72" s="220"/>
      <c r="F72" s="220"/>
      <c r="G72" s="220"/>
      <c r="H72" s="220"/>
    </row>
    <row r="73" spans="1:8" ht="33.75" customHeight="1" x14ac:dyDescent="0.2">
      <c r="A73" s="221"/>
      <c r="B73" s="221"/>
      <c r="C73" s="221"/>
      <c r="D73" s="221"/>
      <c r="E73" s="221"/>
      <c r="F73" s="221"/>
      <c r="G73" s="221"/>
      <c r="H73" s="22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0"/>
  <sheetViews>
    <sheetView topLeftCell="C8" zoomScale="59" zoomScaleNormal="59" workbookViewId="0">
      <pane ySplit="1" topLeftCell="A62" activePane="bottomLeft" state="frozen"/>
      <selection activeCell="A8" sqref="A8"/>
      <selection pane="bottomLeft" activeCell="AE8" sqref="AE8:AF8"/>
    </sheetView>
  </sheetViews>
  <sheetFormatPr baseColWidth="10" defaultColWidth="11.42578125" defaultRowHeight="15" x14ac:dyDescent="0.25"/>
  <cols>
    <col min="1" max="2" width="26.42578125" style="48" customWidth="1"/>
    <col min="3" max="4" width="22.42578125" style="48" customWidth="1"/>
    <col min="5" max="5" width="23.140625" style="48" customWidth="1"/>
    <col min="6" max="6" width="27" style="48" customWidth="1"/>
    <col min="7" max="7" width="23.5703125" style="48" customWidth="1"/>
    <col min="8" max="8" width="27.140625" style="48" customWidth="1"/>
    <col min="9" max="9" width="27.5703125" style="48" hidden="1" customWidth="1"/>
    <col min="10" max="10" width="31.140625" style="48" hidden="1" customWidth="1"/>
    <col min="11" max="11" width="35.140625" style="48" customWidth="1"/>
    <col min="12" max="12" width="35.140625" style="48" hidden="1" customWidth="1"/>
    <col min="13" max="13" width="26.85546875" style="48" hidden="1" customWidth="1"/>
    <col min="14" max="14" width="40.5703125" style="48" hidden="1" customWidth="1"/>
    <col min="15" max="17" width="27.42578125" style="48" hidden="1" customWidth="1"/>
    <col min="18" max="18" width="27.42578125" style="168" hidden="1" customWidth="1"/>
    <col min="19" max="25" width="27.42578125" style="48" hidden="1" customWidth="1"/>
    <col min="26" max="28" width="30.140625" style="48" hidden="1" customWidth="1"/>
    <col min="29" max="30" width="30.140625" style="48" customWidth="1"/>
    <col min="31" max="31" width="26.28515625" style="48" customWidth="1"/>
    <col min="32" max="32" width="30.140625" style="48" customWidth="1"/>
    <col min="33" max="33" width="31.85546875" style="48" customWidth="1"/>
    <col min="34" max="34" width="0" style="48" hidden="1" customWidth="1"/>
    <col min="35" max="16384" width="11.42578125" style="48"/>
  </cols>
  <sheetData>
    <row r="1" spans="1:35" ht="45" hidden="1" customHeight="1" x14ac:dyDescent="0.25">
      <c r="A1" s="243"/>
      <c r="B1" s="243"/>
      <c r="C1" s="196" t="s">
        <v>125</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24" t="s">
        <v>126</v>
      </c>
    </row>
    <row r="2" spans="1:35" ht="18" hidden="1" customHeight="1" x14ac:dyDescent="0.25">
      <c r="A2" s="243"/>
      <c r="B2" s="243"/>
      <c r="C2" s="196" t="s">
        <v>127</v>
      </c>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8"/>
      <c r="AF2" s="124" t="s">
        <v>128</v>
      </c>
    </row>
    <row r="3" spans="1:35" ht="18" hidden="1" customHeight="1" x14ac:dyDescent="0.25">
      <c r="A3" s="243"/>
      <c r="B3" s="243"/>
      <c r="C3" s="196" t="s">
        <v>129</v>
      </c>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8"/>
      <c r="AF3" s="124" t="s">
        <v>130</v>
      </c>
    </row>
    <row r="4" spans="1:35" ht="18" hidden="1" customHeight="1" x14ac:dyDescent="0.25">
      <c r="A4" s="243"/>
      <c r="B4" s="243"/>
      <c r="C4" s="196" t="s">
        <v>131</v>
      </c>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8"/>
      <c r="AF4" s="124" t="s">
        <v>132</v>
      </c>
    </row>
    <row r="5" spans="1:35" hidden="1" x14ac:dyDescent="0.25">
      <c r="A5" s="237" t="s">
        <v>133</v>
      </c>
      <c r="B5" s="237"/>
      <c r="C5" s="240" t="s">
        <v>134</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125"/>
    </row>
    <row r="6" spans="1:35" hidden="1" x14ac:dyDescent="0.25">
      <c r="A6" s="238" t="s">
        <v>135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row>
    <row r="7" spans="1:35" s="119" customFormat="1" hidden="1" x14ac:dyDescent="0.25">
      <c r="A7" s="242" t="s">
        <v>136</v>
      </c>
      <c r="B7" s="242"/>
      <c r="C7" s="242"/>
      <c r="D7" s="242"/>
      <c r="E7" s="242"/>
      <c r="F7" s="242"/>
      <c r="G7" s="242"/>
      <c r="H7" s="242"/>
      <c r="I7" s="242"/>
      <c r="J7" s="242"/>
      <c r="K7" s="242"/>
      <c r="L7" s="242"/>
      <c r="M7" s="242"/>
      <c r="N7" s="242"/>
      <c r="O7" s="242"/>
      <c r="P7" s="242" t="s">
        <v>137</v>
      </c>
      <c r="Q7" s="242"/>
      <c r="R7" s="242"/>
      <c r="S7" s="242"/>
      <c r="T7" s="242" t="s">
        <v>138</v>
      </c>
      <c r="U7" s="242"/>
      <c r="V7" s="242"/>
      <c r="W7" s="242"/>
      <c r="X7" s="242"/>
      <c r="Y7" s="242" t="s">
        <v>139</v>
      </c>
      <c r="Z7" s="242"/>
      <c r="AA7" s="242"/>
      <c r="AB7" s="242"/>
      <c r="AC7" s="242" t="s">
        <v>140</v>
      </c>
      <c r="AD7" s="242"/>
      <c r="AE7" s="242"/>
      <c r="AF7" s="242"/>
    </row>
    <row r="8" spans="1:35" s="119" customFormat="1" ht="64.5" customHeight="1" x14ac:dyDescent="0.25">
      <c r="A8" s="126" t="s">
        <v>2</v>
      </c>
      <c r="B8" s="126" t="s">
        <v>4</v>
      </c>
      <c r="C8" s="126" t="s">
        <v>141</v>
      </c>
      <c r="D8" s="126" t="s">
        <v>142</v>
      </c>
      <c r="E8" s="126" t="s">
        <v>143</v>
      </c>
      <c r="F8" s="126" t="s">
        <v>144</v>
      </c>
      <c r="G8" s="126" t="s">
        <v>14</v>
      </c>
      <c r="H8" s="126" t="s">
        <v>16</v>
      </c>
      <c r="I8" s="126" t="s">
        <v>18</v>
      </c>
      <c r="J8" s="127" t="s">
        <v>145</v>
      </c>
      <c r="K8" s="126" t="s">
        <v>146</v>
      </c>
      <c r="L8" s="126" t="s">
        <v>147</v>
      </c>
      <c r="M8" s="126" t="s">
        <v>148</v>
      </c>
      <c r="N8" s="126" t="s">
        <v>28</v>
      </c>
      <c r="O8" s="126" t="s">
        <v>30</v>
      </c>
      <c r="P8" s="126" t="s">
        <v>149</v>
      </c>
      <c r="Q8" s="126" t="s">
        <v>150</v>
      </c>
      <c r="R8" s="161" t="s">
        <v>151</v>
      </c>
      <c r="S8" s="126" t="s">
        <v>152</v>
      </c>
      <c r="T8" s="126" t="s">
        <v>153</v>
      </c>
      <c r="U8" s="126" t="s">
        <v>154</v>
      </c>
      <c r="V8" s="126" t="s">
        <v>155</v>
      </c>
      <c r="W8" s="126" t="s">
        <v>156</v>
      </c>
      <c r="X8" s="126" t="s">
        <v>157</v>
      </c>
      <c r="Y8" s="126" t="s">
        <v>1050</v>
      </c>
      <c r="Z8" s="126" t="s">
        <v>1051</v>
      </c>
      <c r="AA8" s="126" t="s">
        <v>1052</v>
      </c>
      <c r="AB8" s="126" t="s">
        <v>1053</v>
      </c>
      <c r="AC8" s="127" t="s">
        <v>158</v>
      </c>
      <c r="AD8" s="127" t="s">
        <v>159</v>
      </c>
      <c r="AE8" s="127" t="s">
        <v>160</v>
      </c>
      <c r="AF8" s="127" t="s">
        <v>161</v>
      </c>
      <c r="AG8" s="128"/>
    </row>
    <row r="9" spans="1:35" s="119" customFormat="1" ht="79.5" customHeight="1" x14ac:dyDescent="0.25">
      <c r="A9" s="115" t="s">
        <v>162</v>
      </c>
      <c r="B9" s="120" t="s">
        <v>163</v>
      </c>
      <c r="C9" s="115" t="s">
        <v>164</v>
      </c>
      <c r="D9" s="115" t="s">
        <v>165</v>
      </c>
      <c r="E9" s="115" t="s">
        <v>166</v>
      </c>
      <c r="F9" s="115" t="s">
        <v>167</v>
      </c>
      <c r="G9" s="129" t="s">
        <v>168</v>
      </c>
      <c r="H9" s="115" t="s">
        <v>169</v>
      </c>
      <c r="I9" s="115" t="s">
        <v>170</v>
      </c>
      <c r="J9" s="115" t="s">
        <v>171</v>
      </c>
      <c r="K9" s="130" t="s">
        <v>172</v>
      </c>
      <c r="L9" s="51">
        <v>0.3</v>
      </c>
      <c r="M9" s="115" t="s">
        <v>173</v>
      </c>
      <c r="N9" s="115" t="s">
        <v>174</v>
      </c>
      <c r="O9" s="115">
        <v>1</v>
      </c>
      <c r="P9" s="115">
        <v>0.25</v>
      </c>
      <c r="Q9" s="115">
        <v>0.25</v>
      </c>
      <c r="R9" s="162">
        <v>0.25</v>
      </c>
      <c r="S9" s="115">
        <v>0.25</v>
      </c>
      <c r="T9" s="115">
        <v>0.25</v>
      </c>
      <c r="U9" s="115">
        <v>0.25</v>
      </c>
      <c r="V9" s="115">
        <f>+Y9+Z9+AA9+AB9</f>
        <v>0.25</v>
      </c>
      <c r="W9" s="115"/>
      <c r="X9" s="115">
        <f>+T9+U9+V9+W9</f>
        <v>0.75</v>
      </c>
      <c r="Y9" s="129">
        <v>0.25</v>
      </c>
      <c r="Z9" s="115"/>
      <c r="AA9" s="33"/>
      <c r="AB9" s="115"/>
      <c r="AC9" s="51">
        <f>+IF((V9/Q9)&gt;100%,100%,(V9/Q9))*L9</f>
        <v>0.3</v>
      </c>
      <c r="AD9" s="51">
        <f>+IF(((X9)/O9)&gt;100%,100%,((X9)/O9))*L9</f>
        <v>0.22499999999999998</v>
      </c>
      <c r="AE9" s="51">
        <f>+IF(((V9)/R9)&gt;100%,100%,((V9)/R9))</f>
        <v>1</v>
      </c>
      <c r="AF9" s="51">
        <f>+IF(((X9)/O9)&gt;100%,100%,((X9))/O9)</f>
        <v>0.75</v>
      </c>
    </row>
    <row r="10" spans="1:35" s="119" customFormat="1" ht="105" customHeight="1" x14ac:dyDescent="0.25">
      <c r="A10" s="115" t="s">
        <v>162</v>
      </c>
      <c r="B10" s="120" t="s">
        <v>163</v>
      </c>
      <c r="C10" s="115" t="s">
        <v>164</v>
      </c>
      <c r="D10" s="115" t="s">
        <v>165</v>
      </c>
      <c r="E10" s="115" t="s">
        <v>175</v>
      </c>
      <c r="F10" s="115" t="s">
        <v>167</v>
      </c>
      <c r="G10" s="129" t="s">
        <v>176</v>
      </c>
      <c r="H10" s="115" t="s">
        <v>177</v>
      </c>
      <c r="I10" s="115" t="s">
        <v>170</v>
      </c>
      <c r="J10" s="115" t="s">
        <v>171</v>
      </c>
      <c r="K10" s="130" t="s">
        <v>178</v>
      </c>
      <c r="L10" s="51">
        <v>0.5</v>
      </c>
      <c r="M10" s="115" t="s">
        <v>173</v>
      </c>
      <c r="N10" s="115" t="s">
        <v>174</v>
      </c>
      <c r="O10" s="115">
        <v>5</v>
      </c>
      <c r="P10" s="115">
        <v>5</v>
      </c>
      <c r="Q10" s="115">
        <v>5</v>
      </c>
      <c r="R10" s="162">
        <v>5</v>
      </c>
      <c r="S10" s="115">
        <v>5</v>
      </c>
      <c r="T10" s="115">
        <v>5</v>
      </c>
      <c r="U10" s="115">
        <v>5</v>
      </c>
      <c r="V10" s="115">
        <f t="shared" ref="V10:V11" si="0">+Y10+Z10+AA10+AB10</f>
        <v>1</v>
      </c>
      <c r="W10" s="115"/>
      <c r="X10" s="115">
        <f t="shared" ref="X10:X11" si="1">+T10+U10+V10+W10</f>
        <v>11</v>
      </c>
      <c r="Y10" s="115">
        <v>1</v>
      </c>
      <c r="Z10" s="115"/>
      <c r="AA10" s="47"/>
      <c r="AB10" s="115"/>
      <c r="AC10" s="51">
        <f>+IF((V10/Q10)&gt;100%,100%,(V10/Q10))*L10</f>
        <v>0.1</v>
      </c>
      <c r="AD10" s="51">
        <f>+IF(((X10)/O10)&gt;100%,100%,((X10)/O10))*L10</f>
        <v>0.5</v>
      </c>
      <c r="AE10" s="51">
        <f t="shared" ref="AE10" si="2">+IF(((V10)/R10)&gt;100%,100%,((V10)/R10))</f>
        <v>0.2</v>
      </c>
      <c r="AF10" s="51">
        <f>+IF(((X10)/O10)&gt;100%,100%,((X10))/O10)</f>
        <v>1</v>
      </c>
      <c r="AH10" s="119" t="s">
        <v>179</v>
      </c>
      <c r="AI10" s="131"/>
    </row>
    <row r="11" spans="1:35" s="119" customFormat="1" ht="100.5" customHeight="1" x14ac:dyDescent="0.25">
      <c r="A11" s="115" t="s">
        <v>162</v>
      </c>
      <c r="B11" s="120" t="s">
        <v>163</v>
      </c>
      <c r="C11" s="115" t="s">
        <v>164</v>
      </c>
      <c r="D11" s="115" t="s">
        <v>165</v>
      </c>
      <c r="E11" s="115" t="s">
        <v>180</v>
      </c>
      <c r="F11" s="115" t="s">
        <v>167</v>
      </c>
      <c r="G11" s="129" t="s">
        <v>181</v>
      </c>
      <c r="H11" s="115" t="s">
        <v>182</v>
      </c>
      <c r="I11" s="115" t="s">
        <v>170</v>
      </c>
      <c r="J11" s="115" t="s">
        <v>171</v>
      </c>
      <c r="K11" s="130" t="s">
        <v>183</v>
      </c>
      <c r="L11" s="51">
        <v>0.2</v>
      </c>
      <c r="M11" s="115" t="s">
        <v>173</v>
      </c>
      <c r="N11" s="115" t="s">
        <v>184</v>
      </c>
      <c r="O11" s="129">
        <v>1</v>
      </c>
      <c r="P11" s="129">
        <v>0</v>
      </c>
      <c r="Q11" s="115">
        <v>0</v>
      </c>
      <c r="R11" s="163">
        <v>0</v>
      </c>
      <c r="S11" s="115">
        <v>0</v>
      </c>
      <c r="T11" s="115">
        <v>0</v>
      </c>
      <c r="U11" s="115">
        <v>0</v>
      </c>
      <c r="V11" s="115">
        <f t="shared" si="0"/>
        <v>0</v>
      </c>
      <c r="W11" s="115"/>
      <c r="X11" s="115">
        <f t="shared" si="1"/>
        <v>0</v>
      </c>
      <c r="Y11" s="115">
        <v>0</v>
      </c>
      <c r="Z11" s="115"/>
      <c r="AA11" s="49"/>
      <c r="AB11" s="115"/>
      <c r="AC11" s="51">
        <v>0</v>
      </c>
      <c r="AD11" s="51">
        <f>+IF(((X11)/O11)&gt;100%,100%,((X11)/O11))*L11</f>
        <v>0</v>
      </c>
      <c r="AE11" s="51">
        <v>0</v>
      </c>
      <c r="AF11" s="51">
        <f>+IF(((X11)/O11)&gt;100%,100%,((X11))/O11)</f>
        <v>0</v>
      </c>
      <c r="AH11" s="119" t="s">
        <v>173</v>
      </c>
    </row>
    <row r="12" spans="1:35" s="119" customFormat="1" ht="60" customHeight="1" x14ac:dyDescent="0.25">
      <c r="A12" s="115"/>
      <c r="B12" s="115"/>
      <c r="C12" s="115"/>
      <c r="D12" s="115"/>
      <c r="E12" s="115"/>
      <c r="F12" s="196" t="s">
        <v>185</v>
      </c>
      <c r="G12" s="197"/>
      <c r="H12" s="197"/>
      <c r="I12" s="197"/>
      <c r="J12" s="197"/>
      <c r="K12" s="197"/>
      <c r="L12" s="197"/>
      <c r="M12" s="197"/>
      <c r="N12" s="197"/>
      <c r="O12" s="197"/>
      <c r="P12" s="197"/>
      <c r="Q12" s="197"/>
      <c r="R12" s="197"/>
      <c r="S12" s="197"/>
      <c r="T12" s="197"/>
      <c r="U12" s="197"/>
      <c r="V12" s="197"/>
      <c r="W12" s="197"/>
      <c r="X12" s="197"/>
      <c r="Y12" s="197"/>
      <c r="Z12" s="197"/>
      <c r="AA12" s="197"/>
      <c r="AB12" s="197"/>
      <c r="AC12" s="132">
        <f>SUM(AC9:AC11)</f>
        <v>0.4</v>
      </c>
      <c r="AD12" s="132">
        <f>SUM(AD9:AD10)</f>
        <v>0.72499999999999998</v>
      </c>
      <c r="AE12" s="132">
        <f>+AVERAGE(AE9:AE10)</f>
        <v>0.6</v>
      </c>
      <c r="AF12" s="169">
        <f>+AVERAGE(AF9:AF11)</f>
        <v>0.58333333333333337</v>
      </c>
    </row>
    <row r="13" spans="1:35" s="119" customFormat="1" ht="60" customHeight="1" x14ac:dyDescent="0.25">
      <c r="A13" s="129" t="s">
        <v>162</v>
      </c>
      <c r="B13" s="129" t="s">
        <v>163</v>
      </c>
      <c r="C13" s="115" t="s">
        <v>164</v>
      </c>
      <c r="D13" s="115" t="s">
        <v>165</v>
      </c>
      <c r="E13" s="115" t="s">
        <v>186</v>
      </c>
      <c r="F13" s="115" t="s">
        <v>187</v>
      </c>
      <c r="G13" s="115" t="s">
        <v>188</v>
      </c>
      <c r="H13" s="115" t="s">
        <v>189</v>
      </c>
      <c r="I13" s="115" t="s">
        <v>170</v>
      </c>
      <c r="J13" s="115" t="s">
        <v>190</v>
      </c>
      <c r="K13" s="129" t="s">
        <v>191</v>
      </c>
      <c r="L13" s="54">
        <v>0.35</v>
      </c>
      <c r="M13" s="115" t="s">
        <v>179</v>
      </c>
      <c r="N13" s="115" t="s">
        <v>192</v>
      </c>
      <c r="O13" s="129">
        <v>1</v>
      </c>
      <c r="P13" s="129">
        <v>0</v>
      </c>
      <c r="Q13" s="115">
        <v>1</v>
      </c>
      <c r="R13" s="162">
        <v>1</v>
      </c>
      <c r="S13" s="53">
        <v>1</v>
      </c>
      <c r="T13" s="115">
        <v>0</v>
      </c>
      <c r="U13" s="115">
        <v>0</v>
      </c>
      <c r="V13" s="115">
        <f>SUM(Y13:AB13)</f>
        <v>0</v>
      </c>
      <c r="W13" s="115"/>
      <c r="X13" s="115">
        <f>+T13+U13+V13+W13</f>
        <v>0</v>
      </c>
      <c r="Y13" s="115">
        <v>0</v>
      </c>
      <c r="Z13" s="115"/>
      <c r="AA13" s="115"/>
      <c r="AB13" s="115"/>
      <c r="AC13" s="51">
        <f>+IF((V13/Q13)&gt;100%,100%,(V13/Q13))*L13</f>
        <v>0</v>
      </c>
      <c r="AD13" s="51">
        <f>+IF(((X13)/O13)&gt;100%,100%,((X13)/O13))*L13</f>
        <v>0</v>
      </c>
      <c r="AE13" s="51">
        <f>+IF(((V13)/R13)&gt;100%,100%,((V13)/R13))</f>
        <v>0</v>
      </c>
      <c r="AF13" s="51">
        <f>+IF(((X13)/O13)&gt;100%,100%,((X13))/O13)</f>
        <v>0</v>
      </c>
    </row>
    <row r="14" spans="1:35" s="119" customFormat="1" ht="60" customHeight="1" x14ac:dyDescent="0.25">
      <c r="A14" s="129" t="s">
        <v>162</v>
      </c>
      <c r="B14" s="129" t="s">
        <v>163</v>
      </c>
      <c r="C14" s="115" t="s">
        <v>164</v>
      </c>
      <c r="D14" s="115" t="s">
        <v>165</v>
      </c>
      <c r="E14" s="115" t="s">
        <v>193</v>
      </c>
      <c r="F14" s="115" t="s">
        <v>187</v>
      </c>
      <c r="G14" s="115" t="s">
        <v>188</v>
      </c>
      <c r="H14" s="115" t="s">
        <v>194</v>
      </c>
      <c r="I14" s="115" t="s">
        <v>170</v>
      </c>
      <c r="J14" s="115" t="s">
        <v>195</v>
      </c>
      <c r="K14" s="129" t="s">
        <v>196</v>
      </c>
      <c r="L14" s="54">
        <v>0.35</v>
      </c>
      <c r="M14" s="115" t="s">
        <v>179</v>
      </c>
      <c r="N14" s="115" t="s">
        <v>192</v>
      </c>
      <c r="O14" s="129">
        <v>1</v>
      </c>
      <c r="P14" s="129">
        <v>1</v>
      </c>
      <c r="Q14" s="115">
        <v>1</v>
      </c>
      <c r="R14" s="163">
        <v>1</v>
      </c>
      <c r="S14" s="53">
        <v>0</v>
      </c>
      <c r="T14" s="115">
        <v>1</v>
      </c>
      <c r="U14" s="115">
        <v>0</v>
      </c>
      <c r="V14" s="115">
        <f t="shared" ref="V14:V15" si="3">SUM(Y14:AB14)</f>
        <v>0</v>
      </c>
      <c r="W14" s="115"/>
      <c r="X14" s="115">
        <f t="shared" ref="X14:X15" si="4">+T14+U14+V14+W14</f>
        <v>1</v>
      </c>
      <c r="Y14" s="115">
        <v>0</v>
      </c>
      <c r="Z14" s="115"/>
      <c r="AA14" s="115"/>
      <c r="AB14" s="115"/>
      <c r="AC14" s="51">
        <f>+IF((V14/Q14)&gt;100%,100%,(V14/Q14))*L14</f>
        <v>0</v>
      </c>
      <c r="AD14" s="51">
        <f>+IF(((X14)/O14)&gt;100%,100%,((X14)/O14))*L14</f>
        <v>0.35</v>
      </c>
      <c r="AE14" s="51">
        <v>0</v>
      </c>
      <c r="AF14" s="51">
        <f>+IF(((X14)/O14)&gt;100%,100%,((X14))/O14)</f>
        <v>1</v>
      </c>
    </row>
    <row r="15" spans="1:35" s="119" customFormat="1" ht="60" customHeight="1" x14ac:dyDescent="0.25">
      <c r="A15" s="129" t="s">
        <v>162</v>
      </c>
      <c r="B15" s="129" t="s">
        <v>163</v>
      </c>
      <c r="C15" s="115" t="s">
        <v>164</v>
      </c>
      <c r="D15" s="115" t="s">
        <v>165</v>
      </c>
      <c r="E15" s="115" t="s">
        <v>186</v>
      </c>
      <c r="F15" s="115" t="s">
        <v>187</v>
      </c>
      <c r="G15" s="115" t="s">
        <v>188</v>
      </c>
      <c r="H15" s="115" t="s">
        <v>197</v>
      </c>
      <c r="I15" s="115" t="s">
        <v>170</v>
      </c>
      <c r="J15" s="115" t="s">
        <v>198</v>
      </c>
      <c r="K15" s="115" t="s">
        <v>199</v>
      </c>
      <c r="L15" s="54">
        <v>0.3</v>
      </c>
      <c r="M15" s="115" t="s">
        <v>179</v>
      </c>
      <c r="N15" s="115" t="s">
        <v>174</v>
      </c>
      <c r="O15" s="115">
        <v>1</v>
      </c>
      <c r="P15" s="115">
        <v>0</v>
      </c>
      <c r="Q15" s="115">
        <v>2</v>
      </c>
      <c r="R15" s="162">
        <v>1</v>
      </c>
      <c r="S15" s="53">
        <v>0</v>
      </c>
      <c r="T15" s="115">
        <v>2</v>
      </c>
      <c r="U15" s="115">
        <v>4</v>
      </c>
      <c r="V15" s="115">
        <f t="shared" si="3"/>
        <v>0</v>
      </c>
      <c r="W15" s="115"/>
      <c r="X15" s="115">
        <f t="shared" si="4"/>
        <v>6</v>
      </c>
      <c r="Y15" s="133">
        <v>0</v>
      </c>
      <c r="Z15" s="115"/>
      <c r="AA15" s="115"/>
      <c r="AB15" s="115"/>
      <c r="AC15" s="51">
        <v>0</v>
      </c>
      <c r="AD15" s="51">
        <f>+IF(((X15)/O15)&gt;100%,100%,((X15)/O15))*L15</f>
        <v>0.3</v>
      </c>
      <c r="AE15" s="51">
        <f t="shared" ref="AE15" si="5">+IF(((V15)/R15)&gt;100%,100%,((V15)/R15))</f>
        <v>0</v>
      </c>
      <c r="AF15" s="51">
        <f>+IF(((X15)/O15)&gt;100%,100%,((X15))/O15)</f>
        <v>1</v>
      </c>
    </row>
    <row r="16" spans="1:35" s="119" customFormat="1" ht="60" customHeight="1" x14ac:dyDescent="0.25">
      <c r="A16" s="115"/>
      <c r="B16" s="134"/>
      <c r="C16" s="115"/>
      <c r="D16" s="115"/>
      <c r="E16" s="115"/>
      <c r="F16" s="196" t="s">
        <v>200</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32">
        <f>SUM(AC13:AC15)</f>
        <v>0</v>
      </c>
      <c r="AD16" s="132">
        <f>SUM(AD13:AD15)</f>
        <v>0.64999999999999991</v>
      </c>
      <c r="AE16" s="132">
        <f>+AVERAGE(AE13:AE15)</f>
        <v>0</v>
      </c>
      <c r="AF16" s="132">
        <f>+AVERAGE(AF13:AF15)</f>
        <v>0.66666666666666663</v>
      </c>
    </row>
    <row r="17" spans="1:35" s="119" customFormat="1" ht="60" customHeight="1" x14ac:dyDescent="0.25">
      <c r="A17" s="129" t="s">
        <v>162</v>
      </c>
      <c r="B17" s="129" t="s">
        <v>163</v>
      </c>
      <c r="C17" s="115" t="s">
        <v>164</v>
      </c>
      <c r="D17" s="115" t="s">
        <v>201</v>
      </c>
      <c r="E17" s="115" t="s">
        <v>202</v>
      </c>
      <c r="F17" s="115" t="s">
        <v>203</v>
      </c>
      <c r="G17" s="115" t="s">
        <v>204</v>
      </c>
      <c r="H17" s="115" t="s">
        <v>205</v>
      </c>
      <c r="I17" s="115" t="s">
        <v>170</v>
      </c>
      <c r="J17" s="115" t="s">
        <v>206</v>
      </c>
      <c r="K17" s="129" t="s">
        <v>207</v>
      </c>
      <c r="L17" s="54">
        <v>0.5</v>
      </c>
      <c r="M17" s="115" t="s">
        <v>179</v>
      </c>
      <c r="N17" s="115" t="s">
        <v>174</v>
      </c>
      <c r="O17" s="129">
        <v>1</v>
      </c>
      <c r="P17" s="129">
        <v>1</v>
      </c>
      <c r="Q17" s="115">
        <v>1</v>
      </c>
      <c r="R17" s="164">
        <v>1</v>
      </c>
      <c r="S17" s="115">
        <v>1</v>
      </c>
      <c r="T17" s="115">
        <v>1</v>
      </c>
      <c r="U17" s="115">
        <v>1</v>
      </c>
      <c r="V17" s="115">
        <f>SUM(Y17:AB17)</f>
        <v>0</v>
      </c>
      <c r="W17" s="115"/>
      <c r="X17" s="115">
        <f>+T17+U17+V17+W17</f>
        <v>2</v>
      </c>
      <c r="Y17" s="115">
        <v>0</v>
      </c>
      <c r="Z17" s="115"/>
      <c r="AA17" s="115"/>
      <c r="AB17" s="115"/>
      <c r="AC17" s="51">
        <f>+IF((V17/Q17)&gt;100%,100%,(V17/Q17))*L17</f>
        <v>0</v>
      </c>
      <c r="AD17" s="51">
        <f>+IF(((X17)/O17)&gt;100%,100%,((X17)/O17))*L17</f>
        <v>0.5</v>
      </c>
      <c r="AE17" s="51">
        <f>+IF(((V17)/R17)&gt;100%,100%,((V17)/R17))</f>
        <v>0</v>
      </c>
      <c r="AF17" s="51">
        <f>+IF(((X17)/O17)&gt;100%,100%,((X17))/O17)</f>
        <v>1</v>
      </c>
    </row>
    <row r="18" spans="1:35" s="119" customFormat="1" ht="60" customHeight="1" x14ac:dyDescent="0.25">
      <c r="A18" s="129" t="s">
        <v>162</v>
      </c>
      <c r="B18" s="129" t="s">
        <v>163</v>
      </c>
      <c r="C18" s="115" t="s">
        <v>164</v>
      </c>
      <c r="D18" s="115" t="s">
        <v>201</v>
      </c>
      <c r="E18" s="115" t="s">
        <v>202</v>
      </c>
      <c r="F18" s="115" t="s">
        <v>203</v>
      </c>
      <c r="G18" s="115" t="s">
        <v>204</v>
      </c>
      <c r="H18" s="115" t="s">
        <v>208</v>
      </c>
      <c r="I18" s="115" t="s">
        <v>170</v>
      </c>
      <c r="J18" s="115">
        <v>0</v>
      </c>
      <c r="K18" s="129" t="s">
        <v>209</v>
      </c>
      <c r="L18" s="54">
        <v>0.25</v>
      </c>
      <c r="M18" s="115" t="s">
        <v>173</v>
      </c>
      <c r="N18" s="115" t="s">
        <v>174</v>
      </c>
      <c r="O18" s="129">
        <v>20</v>
      </c>
      <c r="P18" s="129">
        <v>3</v>
      </c>
      <c r="Q18" s="115">
        <v>4</v>
      </c>
      <c r="R18" s="164">
        <v>8</v>
      </c>
      <c r="S18" s="115">
        <v>7</v>
      </c>
      <c r="T18" s="115">
        <v>5</v>
      </c>
      <c r="U18" s="115">
        <v>0</v>
      </c>
      <c r="V18" s="115">
        <f t="shared" ref="V18:V19" si="6">SUM(Y18:AB18)</f>
        <v>0</v>
      </c>
      <c r="W18" s="115"/>
      <c r="X18" s="115">
        <f t="shared" ref="X18:X19" si="7">+T18+U18+V18+W18</f>
        <v>5</v>
      </c>
      <c r="Y18" s="115">
        <v>0</v>
      </c>
      <c r="Z18" s="115"/>
      <c r="AA18" s="115"/>
      <c r="AB18" s="115"/>
      <c r="AC18" s="51">
        <f>+IF((V18/Q18)&gt;100%,100%,(V18/Q18))*L18</f>
        <v>0</v>
      </c>
      <c r="AD18" s="51">
        <f>+IF(((X18)/O18)&gt;100%,100%,((X18)/O18))*L18</f>
        <v>6.25E-2</v>
      </c>
      <c r="AE18" s="51">
        <f t="shared" ref="AE18:AE19" si="8">+IF(((V18)/R18)&gt;100%,100%,((V18)/R18))</f>
        <v>0</v>
      </c>
      <c r="AF18" s="51">
        <f>+IF(((X18)/O18)&gt;100%,100%,((X18))/O18)</f>
        <v>0.25</v>
      </c>
    </row>
    <row r="19" spans="1:35" s="119" customFormat="1" ht="60" customHeight="1" x14ac:dyDescent="0.25">
      <c r="A19" s="129" t="s">
        <v>162</v>
      </c>
      <c r="B19" s="129" t="s">
        <v>163</v>
      </c>
      <c r="C19" s="115" t="s">
        <v>164</v>
      </c>
      <c r="D19" s="115" t="s">
        <v>201</v>
      </c>
      <c r="E19" s="115" t="s">
        <v>202</v>
      </c>
      <c r="F19" s="115" t="s">
        <v>203</v>
      </c>
      <c r="G19" s="115" t="s">
        <v>204</v>
      </c>
      <c r="H19" s="115" t="s">
        <v>210</v>
      </c>
      <c r="I19" s="115" t="s">
        <v>170</v>
      </c>
      <c r="J19" s="115">
        <v>0</v>
      </c>
      <c r="K19" s="115" t="s">
        <v>211</v>
      </c>
      <c r="L19" s="54">
        <v>0.25</v>
      </c>
      <c r="M19" s="115" t="s">
        <v>173</v>
      </c>
      <c r="N19" s="115" t="s">
        <v>174</v>
      </c>
      <c r="O19" s="115">
        <v>12</v>
      </c>
      <c r="P19" s="115">
        <v>1</v>
      </c>
      <c r="Q19" s="115">
        <v>4</v>
      </c>
      <c r="R19" s="164">
        <v>2</v>
      </c>
      <c r="S19" s="115">
        <v>1</v>
      </c>
      <c r="T19" s="115">
        <v>1</v>
      </c>
      <c r="U19" s="115">
        <v>8</v>
      </c>
      <c r="V19" s="115">
        <f t="shared" si="6"/>
        <v>3</v>
      </c>
      <c r="W19" s="115"/>
      <c r="X19" s="115">
        <f t="shared" si="7"/>
        <v>12</v>
      </c>
      <c r="Y19" s="133">
        <v>3</v>
      </c>
      <c r="Z19" s="115"/>
      <c r="AA19" s="115"/>
      <c r="AB19" s="115"/>
      <c r="AC19" s="51">
        <f>+IF((V19/Q19)&gt;100%,100%,(V19/Q19))*L19</f>
        <v>0.1875</v>
      </c>
      <c r="AD19" s="51">
        <f>+IF(((X19)/O19)&gt;100%,100%,((X19)/O19))*L19</f>
        <v>0.25</v>
      </c>
      <c r="AE19" s="51">
        <f t="shared" si="8"/>
        <v>1</v>
      </c>
      <c r="AF19" s="51">
        <f>+IF(((X19)/O19)&gt;100%,100%,((X19))/O19)</f>
        <v>1</v>
      </c>
    </row>
    <row r="20" spans="1:35" s="119" customFormat="1" ht="60" customHeight="1" x14ac:dyDescent="0.25">
      <c r="A20" s="115"/>
      <c r="B20" s="134"/>
      <c r="C20" s="115"/>
      <c r="D20" s="115"/>
      <c r="E20" s="115"/>
      <c r="F20" s="196" t="s">
        <v>212</v>
      </c>
      <c r="G20" s="197"/>
      <c r="H20" s="197"/>
      <c r="I20" s="197"/>
      <c r="J20" s="197"/>
      <c r="K20" s="197"/>
      <c r="L20" s="197"/>
      <c r="M20" s="197"/>
      <c r="N20" s="197"/>
      <c r="O20" s="197"/>
      <c r="P20" s="197"/>
      <c r="Q20" s="197"/>
      <c r="R20" s="197"/>
      <c r="S20" s="197"/>
      <c r="T20" s="197"/>
      <c r="U20" s="197"/>
      <c r="V20" s="197"/>
      <c r="W20" s="197"/>
      <c r="X20" s="197"/>
      <c r="Y20" s="197"/>
      <c r="Z20" s="197"/>
      <c r="AA20" s="197"/>
      <c r="AB20" s="197"/>
      <c r="AC20" s="135">
        <f>SUM(AC17:AC19)</f>
        <v>0.1875</v>
      </c>
      <c r="AD20" s="132">
        <f>SUM(AD17:AD19)</f>
        <v>0.8125</v>
      </c>
      <c r="AE20" s="132">
        <f>+AVERAGE(AE17:AE19)</f>
        <v>0.33333333333333331</v>
      </c>
      <c r="AF20" s="132">
        <f>+AVERAGE(AF17:AF19)</f>
        <v>0.75</v>
      </c>
    </row>
    <row r="21" spans="1:35" s="119" customFormat="1" ht="60" customHeight="1" x14ac:dyDescent="0.25">
      <c r="A21" s="33" t="s">
        <v>162</v>
      </c>
      <c r="B21" s="33" t="s">
        <v>163</v>
      </c>
      <c r="C21" s="115" t="s">
        <v>164</v>
      </c>
      <c r="D21" s="115" t="s">
        <v>201</v>
      </c>
      <c r="E21" s="115" t="s">
        <v>213</v>
      </c>
      <c r="F21" s="117" t="s">
        <v>214</v>
      </c>
      <c r="G21" s="115" t="s">
        <v>215</v>
      </c>
      <c r="H21" s="115" t="s">
        <v>216</v>
      </c>
      <c r="I21" s="115" t="s">
        <v>170</v>
      </c>
      <c r="J21" s="115" t="s">
        <v>217</v>
      </c>
      <c r="K21" s="115" t="s">
        <v>218</v>
      </c>
      <c r="L21" s="136">
        <v>0.25</v>
      </c>
      <c r="M21" s="47" t="s">
        <v>179</v>
      </c>
      <c r="N21" s="137" t="s">
        <v>174</v>
      </c>
      <c r="O21" s="122">
        <v>2</v>
      </c>
      <c r="P21" s="122">
        <v>1</v>
      </c>
      <c r="Q21" s="33">
        <v>0</v>
      </c>
      <c r="R21" s="162">
        <v>2</v>
      </c>
      <c r="S21" s="50">
        <v>0</v>
      </c>
      <c r="T21" s="49">
        <v>0</v>
      </c>
      <c r="U21" s="49">
        <v>0</v>
      </c>
      <c r="V21" s="115">
        <f>SUM(Y21:AB21)</f>
        <v>0</v>
      </c>
      <c r="W21" s="126"/>
      <c r="X21" s="115">
        <f>SUM(T21:W21)</f>
        <v>0</v>
      </c>
      <c r="Y21" s="49">
        <v>0</v>
      </c>
      <c r="Z21" s="49"/>
      <c r="AA21" s="126"/>
      <c r="AB21" s="123"/>
      <c r="AC21" s="51">
        <v>0</v>
      </c>
      <c r="AD21" s="51">
        <f t="shared" ref="AD21:AD27" si="9">+IF(((X21)/O21)&gt;100%,100%,((X21)/O21))*L21</f>
        <v>0</v>
      </c>
      <c r="AE21" s="51">
        <v>0</v>
      </c>
      <c r="AF21" s="51">
        <f t="shared" ref="AF21:AF27" si="10">+IF(((X21)/O21)&gt;100%,100%,((X21))/O21)</f>
        <v>0</v>
      </c>
    </row>
    <row r="22" spans="1:35" s="119" customFormat="1" ht="60" customHeight="1" x14ac:dyDescent="0.25">
      <c r="A22" s="33" t="s">
        <v>162</v>
      </c>
      <c r="B22" s="33" t="s">
        <v>163</v>
      </c>
      <c r="C22" s="115" t="s">
        <v>164</v>
      </c>
      <c r="D22" s="115" t="s">
        <v>201</v>
      </c>
      <c r="E22" s="115" t="s">
        <v>219</v>
      </c>
      <c r="F22" s="117" t="s">
        <v>214</v>
      </c>
      <c r="G22" s="115" t="s">
        <v>220</v>
      </c>
      <c r="H22" s="115" t="s">
        <v>221</v>
      </c>
      <c r="I22" s="115" t="s">
        <v>170</v>
      </c>
      <c r="J22" s="115" t="s">
        <v>221</v>
      </c>
      <c r="K22" s="115" t="s">
        <v>222</v>
      </c>
      <c r="L22" s="136">
        <v>0.1</v>
      </c>
      <c r="M22" s="47" t="s">
        <v>173</v>
      </c>
      <c r="N22" s="137" t="s">
        <v>174</v>
      </c>
      <c r="O22" s="122">
        <v>1</v>
      </c>
      <c r="P22" s="122">
        <v>0</v>
      </c>
      <c r="Q22" s="30">
        <v>1</v>
      </c>
      <c r="R22" s="162">
        <v>1</v>
      </c>
      <c r="S22" s="50">
        <v>0</v>
      </c>
      <c r="T22" s="49">
        <v>0</v>
      </c>
      <c r="U22" s="49">
        <v>1</v>
      </c>
      <c r="V22" s="115">
        <f t="shared" ref="V22:V27" si="11">SUM(Y22:AB22)</f>
        <v>0</v>
      </c>
      <c r="W22" s="126"/>
      <c r="X22" s="115">
        <f t="shared" ref="X22:X27" si="12">SUM(T22:W22)</f>
        <v>1</v>
      </c>
      <c r="Y22" s="49">
        <v>0</v>
      </c>
      <c r="Z22" s="49"/>
      <c r="AA22" s="138"/>
      <c r="AB22" s="123"/>
      <c r="AC22" s="51">
        <f>+IF((V22/Q22)&gt;100%,100%,(V22/Q22))*L22</f>
        <v>0</v>
      </c>
      <c r="AD22" s="51">
        <f t="shared" si="9"/>
        <v>0.1</v>
      </c>
      <c r="AE22" s="51">
        <f>+IF(((V22)/R22)&gt;100%,100%,((V22)/R22))</f>
        <v>0</v>
      </c>
      <c r="AF22" s="51">
        <f t="shared" si="10"/>
        <v>1</v>
      </c>
    </row>
    <row r="23" spans="1:35" s="119" customFormat="1" ht="60" customHeight="1" x14ac:dyDescent="0.25">
      <c r="A23" s="33" t="s">
        <v>162</v>
      </c>
      <c r="B23" s="33" t="s">
        <v>163</v>
      </c>
      <c r="C23" s="115" t="s">
        <v>164</v>
      </c>
      <c r="D23" s="115" t="s">
        <v>201</v>
      </c>
      <c r="E23" s="115" t="s">
        <v>223</v>
      </c>
      <c r="F23" s="117" t="s">
        <v>214</v>
      </c>
      <c r="G23" s="115" t="s">
        <v>224</v>
      </c>
      <c r="H23" s="115" t="s">
        <v>225</v>
      </c>
      <c r="I23" s="115" t="s">
        <v>170</v>
      </c>
      <c r="J23" s="115">
        <v>0</v>
      </c>
      <c r="K23" s="115" t="s">
        <v>226</v>
      </c>
      <c r="L23" s="136">
        <v>0.1</v>
      </c>
      <c r="M23" s="47" t="s">
        <v>173</v>
      </c>
      <c r="N23" s="137" t="s">
        <v>174</v>
      </c>
      <c r="O23" s="122">
        <v>1200</v>
      </c>
      <c r="P23" s="122">
        <v>200</v>
      </c>
      <c r="Q23" s="47">
        <v>550</v>
      </c>
      <c r="R23" s="162">
        <v>350</v>
      </c>
      <c r="S23" s="50">
        <v>300</v>
      </c>
      <c r="T23" s="49">
        <v>0</v>
      </c>
      <c r="U23" s="49">
        <v>550</v>
      </c>
      <c r="V23" s="115">
        <f t="shared" si="11"/>
        <v>0</v>
      </c>
      <c r="W23" s="126"/>
      <c r="X23" s="115">
        <f t="shared" si="12"/>
        <v>550</v>
      </c>
      <c r="Y23" s="47">
        <v>0</v>
      </c>
      <c r="Z23" s="47"/>
      <c r="AA23" s="138"/>
      <c r="AB23" s="123"/>
      <c r="AC23" s="51">
        <f>+IF((V23/Q23)&gt;100%,100%,(V23/Q23))*L23</f>
        <v>0</v>
      </c>
      <c r="AD23" s="51">
        <f t="shared" si="9"/>
        <v>4.5833333333333337E-2</v>
      </c>
      <c r="AE23" s="51">
        <f t="shared" ref="AE23:AE25" si="13">+IF(((V23)/R23)&gt;100%,100%,((V23)/R23))</f>
        <v>0</v>
      </c>
      <c r="AF23" s="51">
        <f t="shared" si="10"/>
        <v>0.45833333333333331</v>
      </c>
    </row>
    <row r="24" spans="1:35" s="119" customFormat="1" ht="60" customHeight="1" x14ac:dyDescent="0.25">
      <c r="A24" s="33" t="s">
        <v>162</v>
      </c>
      <c r="B24" s="33" t="s">
        <v>163</v>
      </c>
      <c r="C24" s="115" t="s">
        <v>164</v>
      </c>
      <c r="D24" s="115" t="s">
        <v>201</v>
      </c>
      <c r="E24" s="115" t="s">
        <v>213</v>
      </c>
      <c r="F24" s="117" t="s">
        <v>214</v>
      </c>
      <c r="G24" s="115" t="s">
        <v>227</v>
      </c>
      <c r="H24" s="115" t="s">
        <v>228</v>
      </c>
      <c r="I24" s="115" t="s">
        <v>170</v>
      </c>
      <c r="J24" s="115" t="s">
        <v>228</v>
      </c>
      <c r="K24" s="115" t="s">
        <v>229</v>
      </c>
      <c r="L24" s="136">
        <v>0.1</v>
      </c>
      <c r="M24" s="47" t="s">
        <v>173</v>
      </c>
      <c r="N24" s="137" t="s">
        <v>174</v>
      </c>
      <c r="O24" s="122">
        <v>2</v>
      </c>
      <c r="P24" s="122">
        <v>0</v>
      </c>
      <c r="Q24" s="33">
        <v>1</v>
      </c>
      <c r="R24" s="162">
        <v>0</v>
      </c>
      <c r="S24" s="50">
        <v>0</v>
      </c>
      <c r="T24" s="49">
        <v>0</v>
      </c>
      <c r="U24" s="49">
        <v>1</v>
      </c>
      <c r="V24" s="115">
        <f t="shared" si="11"/>
        <v>0</v>
      </c>
      <c r="W24" s="126"/>
      <c r="X24" s="115">
        <f t="shared" si="12"/>
        <v>1</v>
      </c>
      <c r="Y24" s="49">
        <v>0</v>
      </c>
      <c r="Z24" s="49"/>
      <c r="AA24" s="126"/>
      <c r="AB24" s="126"/>
      <c r="AC24" s="51">
        <v>0</v>
      </c>
      <c r="AD24" s="51">
        <f t="shared" si="9"/>
        <v>0.05</v>
      </c>
      <c r="AE24" s="51">
        <v>0</v>
      </c>
      <c r="AF24" s="51">
        <f t="shared" si="10"/>
        <v>0.5</v>
      </c>
    </row>
    <row r="25" spans="1:35" s="119" customFormat="1" ht="60" customHeight="1" x14ac:dyDescent="0.25">
      <c r="A25" s="115" t="s">
        <v>162</v>
      </c>
      <c r="B25" s="115" t="s">
        <v>163</v>
      </c>
      <c r="C25" s="115" t="s">
        <v>164</v>
      </c>
      <c r="D25" s="115" t="s">
        <v>201</v>
      </c>
      <c r="E25" s="115" t="s">
        <v>223</v>
      </c>
      <c r="F25" s="117" t="s">
        <v>214</v>
      </c>
      <c r="G25" s="115" t="s">
        <v>215</v>
      </c>
      <c r="H25" s="115" t="s">
        <v>230</v>
      </c>
      <c r="I25" s="115" t="s">
        <v>170</v>
      </c>
      <c r="J25" s="115" t="s">
        <v>231</v>
      </c>
      <c r="K25" s="115" t="s">
        <v>232</v>
      </c>
      <c r="L25" s="54">
        <v>0.25</v>
      </c>
      <c r="M25" s="115" t="s">
        <v>179</v>
      </c>
      <c r="N25" s="115" t="s">
        <v>174</v>
      </c>
      <c r="O25" s="115">
        <v>2</v>
      </c>
      <c r="P25" s="115">
        <v>0</v>
      </c>
      <c r="Q25" s="115">
        <v>0</v>
      </c>
      <c r="R25" s="164">
        <v>2</v>
      </c>
      <c r="S25" s="115">
        <v>0</v>
      </c>
      <c r="T25" s="115">
        <v>0</v>
      </c>
      <c r="U25" s="115">
        <v>0</v>
      </c>
      <c r="V25" s="115">
        <f t="shared" si="11"/>
        <v>0</v>
      </c>
      <c r="W25" s="115"/>
      <c r="X25" s="115">
        <f t="shared" si="12"/>
        <v>0</v>
      </c>
      <c r="Y25" s="115">
        <v>0</v>
      </c>
      <c r="Z25" s="115"/>
      <c r="AA25" s="115"/>
      <c r="AB25" s="115"/>
      <c r="AC25" s="51">
        <v>0</v>
      </c>
      <c r="AD25" s="51">
        <f t="shared" si="9"/>
        <v>0</v>
      </c>
      <c r="AE25" s="51">
        <f t="shared" si="13"/>
        <v>0</v>
      </c>
      <c r="AF25" s="51">
        <f t="shared" si="10"/>
        <v>0</v>
      </c>
    </row>
    <row r="26" spans="1:35" s="119" customFormat="1" ht="60" customHeight="1" x14ac:dyDescent="0.25">
      <c r="A26" s="115" t="s">
        <v>162</v>
      </c>
      <c r="B26" s="115" t="s">
        <v>163</v>
      </c>
      <c r="C26" s="115" t="s">
        <v>164</v>
      </c>
      <c r="D26" s="115" t="s">
        <v>201</v>
      </c>
      <c r="E26" s="115" t="s">
        <v>213</v>
      </c>
      <c r="F26" s="117" t="s">
        <v>214</v>
      </c>
      <c r="G26" s="115" t="s">
        <v>215</v>
      </c>
      <c r="H26" s="115" t="s">
        <v>233</v>
      </c>
      <c r="I26" s="115" t="s">
        <v>170</v>
      </c>
      <c r="J26" s="115" t="s">
        <v>234</v>
      </c>
      <c r="K26" s="115" t="s">
        <v>235</v>
      </c>
      <c r="L26" s="54">
        <v>0.1</v>
      </c>
      <c r="M26" s="115" t="s">
        <v>173</v>
      </c>
      <c r="N26" s="115" t="s">
        <v>174</v>
      </c>
      <c r="O26" s="115">
        <v>5</v>
      </c>
      <c r="P26" s="115">
        <v>0</v>
      </c>
      <c r="Q26" s="115">
        <v>3</v>
      </c>
      <c r="R26" s="164">
        <v>0</v>
      </c>
      <c r="S26" s="115">
        <v>3</v>
      </c>
      <c r="T26" s="115">
        <v>0</v>
      </c>
      <c r="U26" s="115">
        <v>0</v>
      </c>
      <c r="V26" s="115">
        <f t="shared" si="11"/>
        <v>0</v>
      </c>
      <c r="W26" s="115"/>
      <c r="X26" s="115">
        <f t="shared" si="12"/>
        <v>0</v>
      </c>
      <c r="Y26" s="115">
        <v>0</v>
      </c>
      <c r="Z26" s="115"/>
      <c r="AA26" s="115"/>
      <c r="AB26" s="115"/>
      <c r="AC26" s="51">
        <f>+IF((V26/Q26)&gt;100%,100%,(V26/Q26))*L26</f>
        <v>0</v>
      </c>
      <c r="AD26" s="51">
        <f t="shared" si="9"/>
        <v>0</v>
      </c>
      <c r="AE26" s="51">
        <v>0</v>
      </c>
      <c r="AF26" s="51">
        <f t="shared" si="10"/>
        <v>0</v>
      </c>
    </row>
    <row r="27" spans="1:35" s="119" customFormat="1" ht="60" customHeight="1" x14ac:dyDescent="0.25">
      <c r="A27" s="115" t="s">
        <v>162</v>
      </c>
      <c r="B27" s="115" t="s">
        <v>163</v>
      </c>
      <c r="C27" s="115" t="s">
        <v>164</v>
      </c>
      <c r="D27" s="115" t="s">
        <v>201</v>
      </c>
      <c r="E27" s="115" t="s">
        <v>202</v>
      </c>
      <c r="F27" s="117" t="s">
        <v>214</v>
      </c>
      <c r="G27" s="115" t="s">
        <v>215</v>
      </c>
      <c r="H27" s="115" t="s">
        <v>236</v>
      </c>
      <c r="I27" s="115" t="s">
        <v>170</v>
      </c>
      <c r="J27" s="115" t="s">
        <v>237</v>
      </c>
      <c r="K27" s="115" t="s">
        <v>238</v>
      </c>
      <c r="L27" s="54">
        <v>0.1</v>
      </c>
      <c r="M27" s="115" t="s">
        <v>179</v>
      </c>
      <c r="N27" s="115" t="s">
        <v>174</v>
      </c>
      <c r="O27" s="115">
        <v>33</v>
      </c>
      <c r="P27" s="118">
        <v>8</v>
      </c>
      <c r="Q27" s="115">
        <v>8</v>
      </c>
      <c r="R27" s="164">
        <v>33</v>
      </c>
      <c r="S27" s="115">
        <v>9</v>
      </c>
      <c r="T27" s="115">
        <v>8</v>
      </c>
      <c r="U27" s="115">
        <v>9</v>
      </c>
      <c r="V27" s="115">
        <f t="shared" si="11"/>
        <v>33</v>
      </c>
      <c r="W27" s="115"/>
      <c r="X27" s="115">
        <f t="shared" si="12"/>
        <v>50</v>
      </c>
      <c r="Y27" s="115">
        <v>33</v>
      </c>
      <c r="Z27" s="115"/>
      <c r="AA27" s="115"/>
      <c r="AB27" s="115"/>
      <c r="AC27" s="51">
        <f>+IF((V27/Q27)&gt;100%,100%,(V27/Q27))*L27</f>
        <v>0.1</v>
      </c>
      <c r="AD27" s="51">
        <f t="shared" si="9"/>
        <v>0.1</v>
      </c>
      <c r="AE27" s="160">
        <v>0.1666</v>
      </c>
      <c r="AF27" s="51">
        <f t="shared" si="10"/>
        <v>1</v>
      </c>
      <c r="AG27" s="119" t="s">
        <v>1055</v>
      </c>
      <c r="AI27" s="119" t="s">
        <v>1054</v>
      </c>
    </row>
    <row r="28" spans="1:35" s="119" customFormat="1" ht="60" customHeight="1" x14ac:dyDescent="0.25">
      <c r="A28" s="115"/>
      <c r="B28" s="134"/>
      <c r="C28" s="115"/>
      <c r="D28" s="115"/>
      <c r="E28" s="115"/>
      <c r="F28" s="196" t="s">
        <v>239</v>
      </c>
      <c r="G28" s="197"/>
      <c r="H28" s="197"/>
      <c r="I28" s="197"/>
      <c r="J28" s="197"/>
      <c r="K28" s="197"/>
      <c r="L28" s="197"/>
      <c r="M28" s="197"/>
      <c r="N28" s="197"/>
      <c r="O28" s="197"/>
      <c r="P28" s="197"/>
      <c r="Q28" s="197"/>
      <c r="R28" s="197"/>
      <c r="S28" s="197"/>
      <c r="T28" s="197"/>
      <c r="U28" s="197"/>
      <c r="V28" s="197"/>
      <c r="W28" s="197"/>
      <c r="X28" s="197"/>
      <c r="Y28" s="197"/>
      <c r="Z28" s="197"/>
      <c r="AA28" s="197"/>
      <c r="AB28" s="197"/>
      <c r="AC28" s="132">
        <f>SUM(AC21:AC27)</f>
        <v>0.1</v>
      </c>
      <c r="AD28" s="132">
        <f>SUM(AD21:AD27)</f>
        <v>0.29583333333333339</v>
      </c>
      <c r="AE28" s="132">
        <f>(AE21+AE22+AE23+AE25+AE27)/5</f>
        <v>3.3320000000000002E-2</v>
      </c>
      <c r="AF28" s="132">
        <f>+AVERAGE(AF21:AF27)</f>
        <v>0.42261904761904756</v>
      </c>
    </row>
    <row r="29" spans="1:35" s="119" customFormat="1" ht="89.25" customHeight="1" x14ac:dyDescent="0.25">
      <c r="A29" s="115" t="s">
        <v>162</v>
      </c>
      <c r="B29" s="120" t="s">
        <v>163</v>
      </c>
      <c r="C29" s="115" t="s">
        <v>164</v>
      </c>
      <c r="D29" s="115" t="s">
        <v>201</v>
      </c>
      <c r="E29" s="115" t="s">
        <v>213</v>
      </c>
      <c r="F29" s="115" t="s">
        <v>240</v>
      </c>
      <c r="G29" s="115" t="s">
        <v>241</v>
      </c>
      <c r="H29" s="115" t="s">
        <v>242</v>
      </c>
      <c r="I29" s="115" t="s">
        <v>170</v>
      </c>
      <c r="J29" s="115">
        <v>0</v>
      </c>
      <c r="K29" s="115" t="s">
        <v>243</v>
      </c>
      <c r="L29" s="51">
        <v>0.25</v>
      </c>
      <c r="M29" s="115" t="s">
        <v>173</v>
      </c>
      <c r="N29" s="115" t="s">
        <v>174</v>
      </c>
      <c r="O29" s="115">
        <v>2500</v>
      </c>
      <c r="P29" s="115">
        <v>0</v>
      </c>
      <c r="Q29" s="115">
        <v>835</v>
      </c>
      <c r="R29" s="164">
        <v>591</v>
      </c>
      <c r="S29" s="115">
        <v>591</v>
      </c>
      <c r="T29" s="115">
        <v>0</v>
      </c>
      <c r="U29" s="115">
        <v>1318</v>
      </c>
      <c r="V29" s="115">
        <f>SUM(Y29:AB29)</f>
        <v>112</v>
      </c>
      <c r="W29" s="115"/>
      <c r="X29" s="115">
        <f>SUM(T29:W29)</f>
        <v>1430</v>
      </c>
      <c r="Y29" s="115">
        <v>112</v>
      </c>
      <c r="Z29" s="115"/>
      <c r="AA29" s="115"/>
      <c r="AB29" s="115"/>
      <c r="AC29" s="51">
        <f>+IF((V29/Q29)&gt;100%,100%,(V29/Q29))*L29</f>
        <v>3.3532934131736525E-2</v>
      </c>
      <c r="AD29" s="51">
        <f>+IF(((X29)/O29)&gt;100%,100%,((X29)/O29))*L29</f>
        <v>0.14299999999999999</v>
      </c>
      <c r="AE29" s="51">
        <f>+IF(((V29)/R29)&gt;100%,100%,((V29)/R29))</f>
        <v>0.1895093062605753</v>
      </c>
      <c r="AF29" s="51">
        <f>+IF(((X29)/O29)&gt;100%,100%,((X29))/O29)</f>
        <v>0.57199999999999995</v>
      </c>
    </row>
    <row r="30" spans="1:35" s="119" customFormat="1" ht="60" customHeight="1" x14ac:dyDescent="0.25">
      <c r="A30" s="115" t="s">
        <v>162</v>
      </c>
      <c r="B30" s="120" t="s">
        <v>163</v>
      </c>
      <c r="C30" s="115" t="s">
        <v>164</v>
      </c>
      <c r="D30" s="115" t="s">
        <v>201</v>
      </c>
      <c r="E30" s="115" t="s">
        <v>213</v>
      </c>
      <c r="F30" s="115" t="s">
        <v>240</v>
      </c>
      <c r="G30" s="115" t="s">
        <v>241</v>
      </c>
      <c r="H30" s="115" t="s">
        <v>244</v>
      </c>
      <c r="I30" s="115" t="s">
        <v>170</v>
      </c>
      <c r="J30" s="115">
        <v>0</v>
      </c>
      <c r="K30" s="115" t="s">
        <v>245</v>
      </c>
      <c r="L30" s="51">
        <v>0.25</v>
      </c>
      <c r="M30" s="115" t="s">
        <v>173</v>
      </c>
      <c r="N30" s="115" t="s">
        <v>174</v>
      </c>
      <c r="O30" s="115">
        <v>4</v>
      </c>
      <c r="P30" s="115">
        <v>0</v>
      </c>
      <c r="Q30" s="115">
        <v>2</v>
      </c>
      <c r="R30" s="164">
        <v>1</v>
      </c>
      <c r="S30" s="115">
        <v>1</v>
      </c>
      <c r="T30" s="115">
        <v>0</v>
      </c>
      <c r="U30" s="115">
        <v>2</v>
      </c>
      <c r="V30" s="115">
        <f t="shared" ref="V30:V32" si="14">SUM(Y30:AB30)</f>
        <v>0</v>
      </c>
      <c r="W30" s="115"/>
      <c r="X30" s="115">
        <f t="shared" ref="X30:X32" si="15">SUM(T30:W30)</f>
        <v>2</v>
      </c>
      <c r="Y30" s="115">
        <v>0</v>
      </c>
      <c r="Z30" s="115"/>
      <c r="AA30" s="115"/>
      <c r="AB30" s="115"/>
      <c r="AC30" s="51">
        <f>+IF((V30/Q30)&gt;100%,100%,(V30/Q30))*L30</f>
        <v>0</v>
      </c>
      <c r="AD30" s="51">
        <f>+IF(((X30)/O30)&gt;100%,100%,((X30)/O30))*L30</f>
        <v>0.125</v>
      </c>
      <c r="AE30" s="51">
        <f t="shared" ref="AE30:AE32" si="16">+IF(((V30)/R30)&gt;100%,100%,((V30)/R30))</f>
        <v>0</v>
      </c>
      <c r="AF30" s="51">
        <f>+IF(((X30)/O30)&gt;100%,100%,((X30))/O30)</f>
        <v>0.5</v>
      </c>
    </row>
    <row r="31" spans="1:35" s="119" customFormat="1" ht="91.5" customHeight="1" x14ac:dyDescent="0.25">
      <c r="A31" s="115" t="s">
        <v>162</v>
      </c>
      <c r="B31" s="120" t="s">
        <v>163</v>
      </c>
      <c r="C31" s="115" t="s">
        <v>164</v>
      </c>
      <c r="D31" s="115" t="s">
        <v>201</v>
      </c>
      <c r="E31" s="115" t="s">
        <v>213</v>
      </c>
      <c r="F31" s="115" t="s">
        <v>240</v>
      </c>
      <c r="G31" s="115" t="s">
        <v>241</v>
      </c>
      <c r="H31" s="115" t="s">
        <v>246</v>
      </c>
      <c r="I31" s="115" t="s">
        <v>170</v>
      </c>
      <c r="J31" s="115">
        <v>0</v>
      </c>
      <c r="K31" s="115" t="s">
        <v>247</v>
      </c>
      <c r="L31" s="51">
        <v>0.25</v>
      </c>
      <c r="M31" s="115" t="s">
        <v>173</v>
      </c>
      <c r="N31" s="115" t="s">
        <v>174</v>
      </c>
      <c r="O31" s="115">
        <v>2500</v>
      </c>
      <c r="P31" s="115">
        <v>625</v>
      </c>
      <c r="Q31" s="115">
        <v>565</v>
      </c>
      <c r="R31" s="164">
        <v>338</v>
      </c>
      <c r="S31" s="115">
        <v>337</v>
      </c>
      <c r="T31" s="115">
        <v>685</v>
      </c>
      <c r="U31" s="115">
        <v>1140</v>
      </c>
      <c r="V31" s="115">
        <f t="shared" si="14"/>
        <v>61</v>
      </c>
      <c r="W31" s="115"/>
      <c r="X31" s="115">
        <f t="shared" si="15"/>
        <v>1886</v>
      </c>
      <c r="Y31" s="115">
        <v>61</v>
      </c>
      <c r="Z31" s="115"/>
      <c r="AA31" s="115"/>
      <c r="AB31" s="115"/>
      <c r="AC31" s="51">
        <f>+IF((V31/Q31)&gt;100%,100%,(V31/Q31))*L31</f>
        <v>2.6991150442477876E-2</v>
      </c>
      <c r="AD31" s="51">
        <f>+IF(((X31)/O31)&gt;100%,100%,((X31)/O31))*L31</f>
        <v>0.18859999999999999</v>
      </c>
      <c r="AE31" s="51">
        <f t="shared" si="16"/>
        <v>0.18047337278106509</v>
      </c>
      <c r="AF31" s="51">
        <f>+IF(((X31)/O31)&gt;100%,100%,((X31))/O31)</f>
        <v>0.75439999999999996</v>
      </c>
    </row>
    <row r="32" spans="1:35" s="119" customFormat="1" ht="60" customHeight="1" x14ac:dyDescent="0.25">
      <c r="A32" s="115" t="s">
        <v>162</v>
      </c>
      <c r="B32" s="120" t="s">
        <v>163</v>
      </c>
      <c r="C32" s="115" t="s">
        <v>164</v>
      </c>
      <c r="D32" s="115" t="s">
        <v>201</v>
      </c>
      <c r="E32" s="115" t="s">
        <v>213</v>
      </c>
      <c r="F32" s="115" t="s">
        <v>240</v>
      </c>
      <c r="G32" s="115" t="s">
        <v>241</v>
      </c>
      <c r="H32" s="115" t="s">
        <v>248</v>
      </c>
      <c r="I32" s="115" t="s">
        <v>170</v>
      </c>
      <c r="J32" s="115">
        <v>0</v>
      </c>
      <c r="K32" s="115" t="s">
        <v>249</v>
      </c>
      <c r="L32" s="51">
        <v>0.25</v>
      </c>
      <c r="M32" s="115" t="s">
        <v>173</v>
      </c>
      <c r="N32" s="115" t="s">
        <v>174</v>
      </c>
      <c r="O32" s="115">
        <v>4</v>
      </c>
      <c r="P32" s="115">
        <v>1</v>
      </c>
      <c r="Q32" s="115">
        <v>1</v>
      </c>
      <c r="R32" s="164">
        <v>1</v>
      </c>
      <c r="S32" s="115">
        <v>1</v>
      </c>
      <c r="T32" s="115">
        <v>1</v>
      </c>
      <c r="U32" s="115">
        <v>0</v>
      </c>
      <c r="V32" s="115">
        <f t="shared" si="14"/>
        <v>0</v>
      </c>
      <c r="W32" s="115"/>
      <c r="X32" s="115">
        <f t="shared" si="15"/>
        <v>1</v>
      </c>
      <c r="Y32" s="115">
        <v>0</v>
      </c>
      <c r="Z32" s="115"/>
      <c r="AA32" s="115"/>
      <c r="AB32" s="115"/>
      <c r="AC32" s="51">
        <f>+IF((V32/Q32)&gt;100%,100%,(V32/Q32))*L32</f>
        <v>0</v>
      </c>
      <c r="AD32" s="51">
        <f>+IF(((X32)/O32)&gt;100%,100%,((X32)/O32))*L32</f>
        <v>6.25E-2</v>
      </c>
      <c r="AE32" s="51">
        <f t="shared" si="16"/>
        <v>0</v>
      </c>
      <c r="AF32" s="51">
        <f>+IF(((X32)/O32)&gt;100%,100%,((X32))/O32)</f>
        <v>0.25</v>
      </c>
    </row>
    <row r="33" spans="1:32" s="119" customFormat="1" ht="60" customHeight="1" x14ac:dyDescent="0.25">
      <c r="A33" s="115"/>
      <c r="B33" s="115"/>
      <c r="C33" s="115"/>
      <c r="D33" s="115"/>
      <c r="E33" s="115"/>
      <c r="F33" s="196" t="s">
        <v>250</v>
      </c>
      <c r="G33" s="197"/>
      <c r="H33" s="197"/>
      <c r="I33" s="197"/>
      <c r="J33" s="197"/>
      <c r="K33" s="197"/>
      <c r="L33" s="197"/>
      <c r="M33" s="197"/>
      <c r="N33" s="197"/>
      <c r="O33" s="197"/>
      <c r="P33" s="197"/>
      <c r="Q33" s="197"/>
      <c r="R33" s="197"/>
      <c r="S33" s="197"/>
      <c r="T33" s="197"/>
      <c r="U33" s="197"/>
      <c r="V33" s="197"/>
      <c r="W33" s="197"/>
      <c r="X33" s="197"/>
      <c r="Y33" s="197"/>
      <c r="Z33" s="197"/>
      <c r="AA33" s="197"/>
      <c r="AB33" s="197"/>
      <c r="AC33" s="135">
        <f>SUM(AC29:AC32)</f>
        <v>6.0524084574214404E-2</v>
      </c>
      <c r="AD33" s="132">
        <f>SUM(AD29:AD32)</f>
        <v>0.51910000000000001</v>
      </c>
      <c r="AE33" s="132">
        <f>+AVERAGE(AE29:AE32)</f>
        <v>9.2495669760410099E-2</v>
      </c>
      <c r="AF33" s="132">
        <f>+AVERAGE(AF29:AF32)</f>
        <v>0.51910000000000001</v>
      </c>
    </row>
    <row r="34" spans="1:32" s="119" customFormat="1" ht="60" customHeight="1" x14ac:dyDescent="0.25">
      <c r="A34" s="115" t="s">
        <v>251</v>
      </c>
      <c r="B34" s="115" t="s">
        <v>163</v>
      </c>
      <c r="C34" s="115" t="s">
        <v>164</v>
      </c>
      <c r="D34" s="115" t="s">
        <v>201</v>
      </c>
      <c r="E34" s="115" t="s">
        <v>252</v>
      </c>
      <c r="F34" s="117" t="s">
        <v>253</v>
      </c>
      <c r="G34" s="115" t="s">
        <v>254</v>
      </c>
      <c r="H34" s="115" t="s">
        <v>255</v>
      </c>
      <c r="I34" s="115" t="s">
        <v>170</v>
      </c>
      <c r="J34" s="115" t="s">
        <v>256</v>
      </c>
      <c r="K34" s="115" t="s">
        <v>257</v>
      </c>
      <c r="L34" s="51">
        <v>0.1</v>
      </c>
      <c r="M34" s="115" t="s">
        <v>173</v>
      </c>
      <c r="N34" s="115" t="s">
        <v>174</v>
      </c>
      <c r="O34" s="115">
        <v>1000</v>
      </c>
      <c r="P34" s="115">
        <v>0</v>
      </c>
      <c r="Q34" s="139">
        <v>0</v>
      </c>
      <c r="R34" s="165">
        <v>0</v>
      </c>
      <c r="S34" s="139">
        <v>1000</v>
      </c>
      <c r="T34" s="115">
        <v>0</v>
      </c>
      <c r="U34" s="115">
        <v>0</v>
      </c>
      <c r="V34" s="140">
        <f>SUM(Y34:AB34)</f>
        <v>0</v>
      </c>
      <c r="W34" s="115"/>
      <c r="X34" s="115">
        <f>SUM(T34:W34)</f>
        <v>0</v>
      </c>
      <c r="Y34" s="140">
        <v>0</v>
      </c>
      <c r="Z34" s="115"/>
      <c r="AA34" s="139"/>
      <c r="AB34" s="139"/>
      <c r="AC34" s="51">
        <v>0</v>
      </c>
      <c r="AD34" s="51">
        <f t="shared" ref="AD34:AD52" si="17">+IF(((X34)/O34)&gt;100%,100%,((X34)/O34))*L34</f>
        <v>0</v>
      </c>
      <c r="AE34" s="51">
        <v>0</v>
      </c>
      <c r="AF34" s="51">
        <f t="shared" ref="AF34:AF52" si="18">+IF(((X34)/O34)&gt;100%,100%,((X34))/O34)</f>
        <v>0</v>
      </c>
    </row>
    <row r="35" spans="1:32" s="119" customFormat="1" ht="60" customHeight="1" x14ac:dyDescent="0.25">
      <c r="A35" s="115" t="s">
        <v>251</v>
      </c>
      <c r="B35" s="115" t="s">
        <v>163</v>
      </c>
      <c r="C35" s="115" t="s">
        <v>164</v>
      </c>
      <c r="D35" s="115" t="s">
        <v>201</v>
      </c>
      <c r="E35" s="115" t="s">
        <v>252</v>
      </c>
      <c r="F35" s="117" t="s">
        <v>253</v>
      </c>
      <c r="G35" s="115" t="s">
        <v>254</v>
      </c>
      <c r="H35" s="115" t="s">
        <v>258</v>
      </c>
      <c r="I35" s="115" t="s">
        <v>170</v>
      </c>
      <c r="J35" s="115" t="s">
        <v>259</v>
      </c>
      <c r="K35" s="115" t="s">
        <v>260</v>
      </c>
      <c r="L35" s="51">
        <v>0.1</v>
      </c>
      <c r="M35" s="115" t="s">
        <v>173</v>
      </c>
      <c r="N35" s="115" t="s">
        <v>174</v>
      </c>
      <c r="O35" s="115">
        <v>1000</v>
      </c>
      <c r="P35" s="115">
        <v>250</v>
      </c>
      <c r="Q35" s="139">
        <v>429</v>
      </c>
      <c r="R35" s="165">
        <v>353</v>
      </c>
      <c r="S35" s="139">
        <v>353</v>
      </c>
      <c r="T35" s="115">
        <v>71</v>
      </c>
      <c r="U35" s="115">
        <v>223</v>
      </c>
      <c r="V35" s="140">
        <f t="shared" ref="V35:V52" si="19">SUM(Y35:AB35)</f>
        <v>47</v>
      </c>
      <c r="W35" s="115"/>
      <c r="X35" s="115">
        <f t="shared" ref="X35:X52" si="20">SUM(T35:W35)</f>
        <v>341</v>
      </c>
      <c r="Y35" s="115">
        <v>47</v>
      </c>
      <c r="Z35" s="115"/>
      <c r="AA35" s="139"/>
      <c r="AB35" s="139"/>
      <c r="AC35" s="51">
        <f>+IF((V35/Q35)&gt;100%,100%,(V35/Q35))*L35</f>
        <v>1.0955710955710955E-2</v>
      </c>
      <c r="AD35" s="51">
        <f t="shared" si="17"/>
        <v>3.4100000000000005E-2</v>
      </c>
      <c r="AE35" s="51">
        <f>+IF(((V35)/R35)&gt;100%,100%,((V35)/R35))</f>
        <v>0.13314447592067988</v>
      </c>
      <c r="AF35" s="51">
        <f t="shared" si="18"/>
        <v>0.34100000000000003</v>
      </c>
    </row>
    <row r="36" spans="1:32" s="119" customFormat="1" ht="60" customHeight="1" x14ac:dyDescent="0.25">
      <c r="A36" s="115" t="s">
        <v>251</v>
      </c>
      <c r="B36" s="115" t="s">
        <v>163</v>
      </c>
      <c r="C36" s="115" t="s">
        <v>164</v>
      </c>
      <c r="D36" s="115" t="s">
        <v>201</v>
      </c>
      <c r="E36" s="115" t="s">
        <v>261</v>
      </c>
      <c r="F36" s="117" t="s">
        <v>253</v>
      </c>
      <c r="G36" s="115" t="s">
        <v>254</v>
      </c>
      <c r="H36" s="115" t="s">
        <v>262</v>
      </c>
      <c r="I36" s="115" t="s">
        <v>170</v>
      </c>
      <c r="J36" s="115" t="s">
        <v>263</v>
      </c>
      <c r="K36" s="115" t="s">
        <v>264</v>
      </c>
      <c r="L36" s="51">
        <v>0.1</v>
      </c>
      <c r="M36" s="115" t="s">
        <v>173</v>
      </c>
      <c r="N36" s="115" t="s">
        <v>174</v>
      </c>
      <c r="O36" s="115">
        <v>1</v>
      </c>
      <c r="P36" s="115">
        <v>0.25</v>
      </c>
      <c r="Q36" s="115">
        <v>0.25</v>
      </c>
      <c r="R36" s="164">
        <v>0.25</v>
      </c>
      <c r="S36" s="115">
        <v>1</v>
      </c>
      <c r="T36" s="115">
        <v>0.25</v>
      </c>
      <c r="U36" s="115">
        <v>0.25</v>
      </c>
      <c r="V36" s="140">
        <f t="shared" si="19"/>
        <v>6.25E-2</v>
      </c>
      <c r="W36" s="115"/>
      <c r="X36" s="115">
        <f t="shared" si="20"/>
        <v>0.5625</v>
      </c>
      <c r="Y36" s="141">
        <v>6.25E-2</v>
      </c>
      <c r="Z36" s="141"/>
      <c r="AA36" s="141"/>
      <c r="AB36" s="141"/>
      <c r="AC36" s="51">
        <f>+IF((V36/Q36)&gt;100%,100%,(V36/Q36))*L36</f>
        <v>2.5000000000000001E-2</v>
      </c>
      <c r="AD36" s="51">
        <f t="shared" si="17"/>
        <v>5.6250000000000001E-2</v>
      </c>
      <c r="AE36" s="51">
        <f t="shared" ref="AE36:AE52" si="21">+IF(((V36)/R36)&gt;100%,100%,((V36)/R36))</f>
        <v>0.25</v>
      </c>
      <c r="AF36" s="51">
        <f t="shared" si="18"/>
        <v>0.5625</v>
      </c>
    </row>
    <row r="37" spans="1:32" s="119" customFormat="1" ht="60" customHeight="1" x14ac:dyDescent="0.25">
      <c r="A37" s="115" t="s">
        <v>251</v>
      </c>
      <c r="B37" s="115" t="s">
        <v>163</v>
      </c>
      <c r="C37" s="115" t="s">
        <v>164</v>
      </c>
      <c r="D37" s="115" t="s">
        <v>201</v>
      </c>
      <c r="E37" s="115" t="s">
        <v>261</v>
      </c>
      <c r="F37" s="117" t="s">
        <v>253</v>
      </c>
      <c r="G37" s="115" t="s">
        <v>254</v>
      </c>
      <c r="H37" s="115" t="s">
        <v>265</v>
      </c>
      <c r="I37" s="115" t="s">
        <v>170</v>
      </c>
      <c r="J37" s="115" t="s">
        <v>266</v>
      </c>
      <c r="K37" s="115" t="s">
        <v>267</v>
      </c>
      <c r="L37" s="51">
        <v>0.1</v>
      </c>
      <c r="M37" s="115" t="s">
        <v>173</v>
      </c>
      <c r="N37" s="115" t="s">
        <v>174</v>
      </c>
      <c r="O37" s="115">
        <v>1</v>
      </c>
      <c r="P37" s="115">
        <v>0.25</v>
      </c>
      <c r="Q37" s="115">
        <v>0.25</v>
      </c>
      <c r="R37" s="164">
        <v>0.25</v>
      </c>
      <c r="S37" s="115">
        <v>1</v>
      </c>
      <c r="T37" s="115">
        <v>0.25</v>
      </c>
      <c r="U37" s="115">
        <v>0.25</v>
      </c>
      <c r="V37" s="140">
        <f t="shared" si="19"/>
        <v>0</v>
      </c>
      <c r="W37" s="115"/>
      <c r="X37" s="115">
        <f t="shared" si="20"/>
        <v>0.5</v>
      </c>
      <c r="Y37" s="141">
        <v>0</v>
      </c>
      <c r="Z37" s="141"/>
      <c r="AA37" s="141"/>
      <c r="AB37" s="141"/>
      <c r="AC37" s="51">
        <f>+IF((V37/Q37)&gt;100%,100%,(V37/Q37))*L37</f>
        <v>0</v>
      </c>
      <c r="AD37" s="51">
        <f t="shared" si="17"/>
        <v>0.05</v>
      </c>
      <c r="AE37" s="51">
        <f t="shared" si="21"/>
        <v>0</v>
      </c>
      <c r="AF37" s="51">
        <f t="shared" si="18"/>
        <v>0.5</v>
      </c>
    </row>
    <row r="38" spans="1:32" s="119" customFormat="1" ht="60" customHeight="1" x14ac:dyDescent="0.25">
      <c r="A38" s="115" t="s">
        <v>251</v>
      </c>
      <c r="B38" s="115" t="s">
        <v>163</v>
      </c>
      <c r="C38" s="115" t="s">
        <v>164</v>
      </c>
      <c r="D38" s="115" t="s">
        <v>201</v>
      </c>
      <c r="E38" s="115" t="s">
        <v>252</v>
      </c>
      <c r="F38" s="117" t="s">
        <v>253</v>
      </c>
      <c r="G38" s="115" t="s">
        <v>254</v>
      </c>
      <c r="H38" s="115" t="s">
        <v>268</v>
      </c>
      <c r="I38" s="115" t="s">
        <v>170</v>
      </c>
      <c r="J38" s="115" t="s">
        <v>269</v>
      </c>
      <c r="K38" s="115" t="s">
        <v>270</v>
      </c>
      <c r="L38" s="51">
        <v>0.05</v>
      </c>
      <c r="M38" s="115" t="s">
        <v>173</v>
      </c>
      <c r="N38" s="115" t="s">
        <v>174</v>
      </c>
      <c r="O38" s="115">
        <v>1</v>
      </c>
      <c r="P38" s="115">
        <v>0.25</v>
      </c>
      <c r="Q38" s="115">
        <v>0.25</v>
      </c>
      <c r="R38" s="164">
        <v>0.25</v>
      </c>
      <c r="S38" s="115">
        <v>22</v>
      </c>
      <c r="T38" s="115">
        <v>0.25</v>
      </c>
      <c r="U38" s="115">
        <v>0.25</v>
      </c>
      <c r="V38" s="140">
        <f t="shared" si="19"/>
        <v>0</v>
      </c>
      <c r="W38" s="115"/>
      <c r="X38" s="115">
        <f t="shared" si="20"/>
        <v>0.5</v>
      </c>
      <c r="Y38" s="140">
        <v>0</v>
      </c>
      <c r="Z38" s="115"/>
      <c r="AA38" s="116"/>
      <c r="AB38" s="139"/>
      <c r="AC38" s="51">
        <f>+IF((V38/Q38)&gt;100%,100%,(V38/Q38))*L38</f>
        <v>0</v>
      </c>
      <c r="AD38" s="51">
        <f t="shared" si="17"/>
        <v>2.5000000000000001E-2</v>
      </c>
      <c r="AE38" s="51">
        <f t="shared" si="21"/>
        <v>0</v>
      </c>
      <c r="AF38" s="51">
        <f t="shared" si="18"/>
        <v>0.5</v>
      </c>
    </row>
    <row r="39" spans="1:32" s="119" customFormat="1" ht="60" customHeight="1" x14ac:dyDescent="0.25">
      <c r="A39" s="115" t="s">
        <v>251</v>
      </c>
      <c r="B39" s="115" t="s">
        <v>163</v>
      </c>
      <c r="C39" s="115" t="s">
        <v>164</v>
      </c>
      <c r="D39" s="115" t="s">
        <v>201</v>
      </c>
      <c r="E39" s="115" t="s">
        <v>252</v>
      </c>
      <c r="F39" s="117" t="s">
        <v>253</v>
      </c>
      <c r="G39" s="115" t="s">
        <v>254</v>
      </c>
      <c r="H39" s="115" t="s">
        <v>271</v>
      </c>
      <c r="I39" s="115" t="s">
        <v>170</v>
      </c>
      <c r="J39" s="115">
        <v>0</v>
      </c>
      <c r="K39" s="115" t="s">
        <v>272</v>
      </c>
      <c r="L39" s="51">
        <v>0.02</v>
      </c>
      <c r="M39" s="115" t="s">
        <v>179</v>
      </c>
      <c r="N39" s="115" t="s">
        <v>174</v>
      </c>
      <c r="O39" s="115">
        <v>1</v>
      </c>
      <c r="P39" s="115">
        <v>0</v>
      </c>
      <c r="Q39" s="139">
        <v>0</v>
      </c>
      <c r="R39" s="165">
        <v>0</v>
      </c>
      <c r="S39" s="139">
        <v>0</v>
      </c>
      <c r="T39" s="115">
        <v>0</v>
      </c>
      <c r="U39" s="115">
        <v>0</v>
      </c>
      <c r="V39" s="140">
        <f t="shared" si="19"/>
        <v>0</v>
      </c>
      <c r="W39" s="115"/>
      <c r="X39" s="115">
        <f t="shared" si="20"/>
        <v>0</v>
      </c>
      <c r="Y39" s="140">
        <v>0</v>
      </c>
      <c r="Z39" s="115"/>
      <c r="AA39" s="139"/>
      <c r="AB39" s="139"/>
      <c r="AC39" s="51">
        <v>0</v>
      </c>
      <c r="AD39" s="51">
        <f t="shared" si="17"/>
        <v>0</v>
      </c>
      <c r="AE39" s="51">
        <v>0</v>
      </c>
      <c r="AF39" s="51">
        <f t="shared" si="18"/>
        <v>0</v>
      </c>
    </row>
    <row r="40" spans="1:32" s="119" customFormat="1" ht="60" customHeight="1" x14ac:dyDescent="0.25">
      <c r="A40" s="115" t="s">
        <v>251</v>
      </c>
      <c r="B40" s="115" t="s">
        <v>163</v>
      </c>
      <c r="C40" s="115" t="s">
        <v>164</v>
      </c>
      <c r="D40" s="115" t="s">
        <v>201</v>
      </c>
      <c r="E40" s="115" t="s">
        <v>252</v>
      </c>
      <c r="F40" s="117" t="s">
        <v>253</v>
      </c>
      <c r="G40" s="115" t="s">
        <v>254</v>
      </c>
      <c r="H40" s="115" t="s">
        <v>273</v>
      </c>
      <c r="I40" s="115" t="s">
        <v>170</v>
      </c>
      <c r="J40" s="115">
        <v>0</v>
      </c>
      <c r="K40" s="115" t="s">
        <v>274</v>
      </c>
      <c r="L40" s="51">
        <v>0.02</v>
      </c>
      <c r="M40" s="115" t="s">
        <v>179</v>
      </c>
      <c r="N40" s="115" t="s">
        <v>174</v>
      </c>
      <c r="O40" s="115">
        <v>1</v>
      </c>
      <c r="P40" s="115">
        <v>0</v>
      </c>
      <c r="Q40" s="139">
        <v>0</v>
      </c>
      <c r="R40" s="165">
        <v>0</v>
      </c>
      <c r="S40" s="139">
        <v>0</v>
      </c>
      <c r="T40" s="115">
        <v>0</v>
      </c>
      <c r="U40" s="115">
        <v>0</v>
      </c>
      <c r="V40" s="140">
        <f t="shared" si="19"/>
        <v>0</v>
      </c>
      <c r="W40" s="115"/>
      <c r="X40" s="115">
        <f t="shared" si="20"/>
        <v>0</v>
      </c>
      <c r="Y40" s="140">
        <v>0</v>
      </c>
      <c r="Z40" s="115"/>
      <c r="AA40" s="139"/>
      <c r="AB40" s="139"/>
      <c r="AC40" s="51">
        <v>0</v>
      </c>
      <c r="AD40" s="51">
        <f t="shared" si="17"/>
        <v>0</v>
      </c>
      <c r="AE40" s="51">
        <v>0</v>
      </c>
      <c r="AF40" s="51">
        <f t="shared" si="18"/>
        <v>0</v>
      </c>
    </row>
    <row r="41" spans="1:32" s="119" customFormat="1" ht="60" customHeight="1" x14ac:dyDescent="0.25">
      <c r="A41" s="115" t="s">
        <v>251</v>
      </c>
      <c r="B41" s="115" t="s">
        <v>163</v>
      </c>
      <c r="C41" s="115" t="s">
        <v>164</v>
      </c>
      <c r="D41" s="115" t="s">
        <v>201</v>
      </c>
      <c r="E41" s="115" t="s">
        <v>252</v>
      </c>
      <c r="F41" s="117" t="s">
        <v>253</v>
      </c>
      <c r="G41" s="115" t="s">
        <v>254</v>
      </c>
      <c r="H41" s="115" t="s">
        <v>275</v>
      </c>
      <c r="I41" s="115" t="s">
        <v>170</v>
      </c>
      <c r="J41" s="115" t="s">
        <v>276</v>
      </c>
      <c r="K41" s="115" t="s">
        <v>277</v>
      </c>
      <c r="L41" s="51">
        <v>0.05</v>
      </c>
      <c r="M41" s="115" t="s">
        <v>173</v>
      </c>
      <c r="N41" s="115" t="s">
        <v>174</v>
      </c>
      <c r="O41" s="115">
        <v>1</v>
      </c>
      <c r="P41" s="115">
        <v>0</v>
      </c>
      <c r="Q41" s="139">
        <v>0</v>
      </c>
      <c r="R41" s="165">
        <v>0</v>
      </c>
      <c r="S41" s="139">
        <v>1</v>
      </c>
      <c r="T41" s="115">
        <v>0</v>
      </c>
      <c r="U41" s="115">
        <v>0</v>
      </c>
      <c r="V41" s="140">
        <f t="shared" si="19"/>
        <v>0</v>
      </c>
      <c r="W41" s="115"/>
      <c r="X41" s="115">
        <f t="shared" si="20"/>
        <v>0</v>
      </c>
      <c r="Y41" s="140">
        <v>0</v>
      </c>
      <c r="Z41" s="115"/>
      <c r="AA41" s="139"/>
      <c r="AB41" s="139"/>
      <c r="AC41" s="51">
        <v>0</v>
      </c>
      <c r="AD41" s="51">
        <f t="shared" si="17"/>
        <v>0</v>
      </c>
      <c r="AE41" s="51">
        <v>0</v>
      </c>
      <c r="AF41" s="51">
        <f t="shared" si="18"/>
        <v>0</v>
      </c>
    </row>
    <row r="42" spans="1:32" s="119" customFormat="1" ht="60" customHeight="1" x14ac:dyDescent="0.25">
      <c r="A42" s="115" t="s">
        <v>251</v>
      </c>
      <c r="B42" s="115" t="s">
        <v>163</v>
      </c>
      <c r="C42" s="115" t="s">
        <v>164</v>
      </c>
      <c r="D42" s="115" t="s">
        <v>201</v>
      </c>
      <c r="E42" s="115" t="s">
        <v>252</v>
      </c>
      <c r="F42" s="117" t="s">
        <v>253</v>
      </c>
      <c r="G42" s="115" t="s">
        <v>254</v>
      </c>
      <c r="H42" s="115" t="s">
        <v>278</v>
      </c>
      <c r="I42" s="115" t="s">
        <v>170</v>
      </c>
      <c r="J42" s="115" t="s">
        <v>279</v>
      </c>
      <c r="K42" s="115" t="s">
        <v>280</v>
      </c>
      <c r="L42" s="51">
        <v>0.02</v>
      </c>
      <c r="M42" s="115" t="s">
        <v>173</v>
      </c>
      <c r="N42" s="115" t="s">
        <v>174</v>
      </c>
      <c r="O42" s="115">
        <v>1</v>
      </c>
      <c r="P42" s="115">
        <v>0.25</v>
      </c>
      <c r="Q42" s="116">
        <v>0.75</v>
      </c>
      <c r="R42" s="164">
        <v>0.25</v>
      </c>
      <c r="S42" s="139" t="s">
        <v>1033</v>
      </c>
      <c r="T42" s="115">
        <v>0.25</v>
      </c>
      <c r="U42" s="115">
        <v>0.8125</v>
      </c>
      <c r="V42" s="140">
        <f t="shared" si="19"/>
        <v>0</v>
      </c>
      <c r="W42" s="115"/>
      <c r="X42" s="115">
        <f t="shared" si="20"/>
        <v>1.0625</v>
      </c>
      <c r="Y42" s="139">
        <v>0</v>
      </c>
      <c r="Z42" s="133"/>
      <c r="AA42" s="116"/>
      <c r="AB42" s="139"/>
      <c r="AC42" s="51">
        <f>+IF((V42/Q42)&gt;100%,100%,(V42/Q42))*L42</f>
        <v>0</v>
      </c>
      <c r="AD42" s="51">
        <f t="shared" si="17"/>
        <v>0.02</v>
      </c>
      <c r="AE42" s="51">
        <v>0</v>
      </c>
      <c r="AF42" s="51">
        <f t="shared" si="18"/>
        <v>1</v>
      </c>
    </row>
    <row r="43" spans="1:32" s="119" customFormat="1" ht="60" customHeight="1" x14ac:dyDescent="0.25">
      <c r="A43" s="115" t="s">
        <v>251</v>
      </c>
      <c r="B43" s="115" t="s">
        <v>163</v>
      </c>
      <c r="C43" s="115" t="s">
        <v>164</v>
      </c>
      <c r="D43" s="115" t="s">
        <v>201</v>
      </c>
      <c r="E43" s="115" t="s">
        <v>252</v>
      </c>
      <c r="F43" s="117" t="s">
        <v>253</v>
      </c>
      <c r="G43" s="115" t="s">
        <v>254</v>
      </c>
      <c r="H43" s="115" t="s">
        <v>281</v>
      </c>
      <c r="I43" s="115" t="s">
        <v>170</v>
      </c>
      <c r="J43" s="115" t="s">
        <v>282</v>
      </c>
      <c r="K43" s="115" t="s">
        <v>283</v>
      </c>
      <c r="L43" s="51">
        <v>0.02</v>
      </c>
      <c r="M43" s="115" t="s">
        <v>173</v>
      </c>
      <c r="N43" s="115" t="s">
        <v>174</v>
      </c>
      <c r="O43" s="115">
        <v>1</v>
      </c>
      <c r="P43" s="115">
        <v>0.25</v>
      </c>
      <c r="Q43" s="116">
        <v>0.25</v>
      </c>
      <c r="R43" s="164">
        <v>0.25</v>
      </c>
      <c r="S43" s="116" t="s">
        <v>1033</v>
      </c>
      <c r="T43" s="115">
        <v>0.25</v>
      </c>
      <c r="U43" s="115">
        <v>0.25</v>
      </c>
      <c r="V43" s="140">
        <f t="shared" si="19"/>
        <v>0</v>
      </c>
      <c r="W43" s="115"/>
      <c r="X43" s="115">
        <f t="shared" si="20"/>
        <v>0.5</v>
      </c>
      <c r="Y43" s="142">
        <v>0</v>
      </c>
      <c r="Z43" s="115"/>
      <c r="AA43" s="115"/>
      <c r="AB43" s="115"/>
      <c r="AC43" s="51">
        <f>+IF((V43/Q43)&gt;100%,100%,(V43/Q43))*L43</f>
        <v>0</v>
      </c>
      <c r="AD43" s="51">
        <f t="shared" si="17"/>
        <v>0.01</v>
      </c>
      <c r="AE43" s="51">
        <v>0</v>
      </c>
      <c r="AF43" s="51">
        <f t="shared" si="18"/>
        <v>0.5</v>
      </c>
    </row>
    <row r="44" spans="1:32" s="119" customFormat="1" ht="60" customHeight="1" x14ac:dyDescent="0.25">
      <c r="A44" s="115" t="s">
        <v>251</v>
      </c>
      <c r="B44" s="115" t="s">
        <v>163</v>
      </c>
      <c r="C44" s="115" t="s">
        <v>164</v>
      </c>
      <c r="D44" s="115" t="s">
        <v>201</v>
      </c>
      <c r="E44" s="115" t="s">
        <v>252</v>
      </c>
      <c r="F44" s="117" t="s">
        <v>253</v>
      </c>
      <c r="G44" s="115" t="s">
        <v>254</v>
      </c>
      <c r="H44" s="115" t="s">
        <v>284</v>
      </c>
      <c r="I44" s="115" t="s">
        <v>170</v>
      </c>
      <c r="J44" s="115" t="s">
        <v>285</v>
      </c>
      <c r="K44" s="115" t="s">
        <v>286</v>
      </c>
      <c r="L44" s="51">
        <v>0.02</v>
      </c>
      <c r="M44" s="115" t="s">
        <v>173</v>
      </c>
      <c r="N44" s="115" t="s">
        <v>174</v>
      </c>
      <c r="O44" s="115">
        <v>1</v>
      </c>
      <c r="P44" s="115">
        <v>0.25</v>
      </c>
      <c r="Q44" s="116">
        <v>0.25</v>
      </c>
      <c r="R44" s="164">
        <v>0.25</v>
      </c>
      <c r="S44" s="116" t="s">
        <v>1033</v>
      </c>
      <c r="T44" s="115">
        <v>0.25</v>
      </c>
      <c r="U44" s="115">
        <v>0.25</v>
      </c>
      <c r="V44" s="140">
        <f t="shared" si="19"/>
        <v>0</v>
      </c>
      <c r="W44" s="115"/>
      <c r="X44" s="115">
        <f t="shared" si="20"/>
        <v>0.5</v>
      </c>
      <c r="Y44" s="142">
        <v>0</v>
      </c>
      <c r="Z44" s="115"/>
      <c r="AA44" s="115"/>
      <c r="AB44" s="115"/>
      <c r="AC44" s="51">
        <f>+IF((V44/Q44)&gt;100%,100%,(V44/Q44))*L44</f>
        <v>0</v>
      </c>
      <c r="AD44" s="51">
        <f t="shared" si="17"/>
        <v>0.01</v>
      </c>
      <c r="AE44" s="51">
        <v>0</v>
      </c>
      <c r="AF44" s="51">
        <f t="shared" si="18"/>
        <v>0.5</v>
      </c>
    </row>
    <row r="45" spans="1:32" s="119" customFormat="1" ht="60" customHeight="1" x14ac:dyDescent="0.25">
      <c r="A45" s="115" t="s">
        <v>251</v>
      </c>
      <c r="B45" s="115" t="s">
        <v>163</v>
      </c>
      <c r="C45" s="115" t="s">
        <v>164</v>
      </c>
      <c r="D45" s="115" t="s">
        <v>201</v>
      </c>
      <c r="E45" s="115" t="s">
        <v>252</v>
      </c>
      <c r="F45" s="117" t="s">
        <v>253</v>
      </c>
      <c r="G45" s="115" t="s">
        <v>254</v>
      </c>
      <c r="H45" s="115" t="s">
        <v>287</v>
      </c>
      <c r="I45" s="115" t="s">
        <v>170</v>
      </c>
      <c r="J45" s="115" t="s">
        <v>288</v>
      </c>
      <c r="K45" s="115" t="s">
        <v>289</v>
      </c>
      <c r="L45" s="51">
        <v>0.02</v>
      </c>
      <c r="M45" s="115" t="s">
        <v>173</v>
      </c>
      <c r="N45" s="115" t="s">
        <v>174</v>
      </c>
      <c r="O45" s="115">
        <v>1</v>
      </c>
      <c r="P45" s="115">
        <v>1</v>
      </c>
      <c r="Q45" s="139">
        <v>0</v>
      </c>
      <c r="R45" s="165">
        <v>1</v>
      </c>
      <c r="S45" s="139">
        <v>1</v>
      </c>
      <c r="T45" s="115">
        <v>1</v>
      </c>
      <c r="U45" s="115">
        <v>0</v>
      </c>
      <c r="V45" s="140">
        <f t="shared" si="19"/>
        <v>0</v>
      </c>
      <c r="W45" s="115"/>
      <c r="X45" s="115">
        <f t="shared" si="20"/>
        <v>1</v>
      </c>
      <c r="Y45" s="140">
        <v>0</v>
      </c>
      <c r="Z45" s="115"/>
      <c r="AA45" s="139"/>
      <c r="AB45" s="139"/>
      <c r="AC45" s="51">
        <v>0</v>
      </c>
      <c r="AD45" s="51">
        <f t="shared" si="17"/>
        <v>0.02</v>
      </c>
      <c r="AE45" s="51">
        <f t="shared" si="21"/>
        <v>0</v>
      </c>
      <c r="AF45" s="51">
        <f t="shared" si="18"/>
        <v>1</v>
      </c>
    </row>
    <row r="46" spans="1:32" s="119" customFormat="1" ht="60" customHeight="1" x14ac:dyDescent="0.25">
      <c r="A46" s="115" t="s">
        <v>251</v>
      </c>
      <c r="B46" s="115" t="s">
        <v>163</v>
      </c>
      <c r="C46" s="115" t="s">
        <v>164</v>
      </c>
      <c r="D46" s="115" t="s">
        <v>201</v>
      </c>
      <c r="E46" s="115" t="s">
        <v>252</v>
      </c>
      <c r="F46" s="117" t="s">
        <v>253</v>
      </c>
      <c r="G46" s="115" t="s">
        <v>254</v>
      </c>
      <c r="H46" s="115" t="s">
        <v>290</v>
      </c>
      <c r="I46" s="115" t="s">
        <v>170</v>
      </c>
      <c r="J46" s="115" t="s">
        <v>291</v>
      </c>
      <c r="K46" s="115" t="s">
        <v>292</v>
      </c>
      <c r="L46" s="51">
        <v>0.02</v>
      </c>
      <c r="M46" s="115" t="s">
        <v>173</v>
      </c>
      <c r="N46" s="115" t="s">
        <v>174</v>
      </c>
      <c r="O46" s="115">
        <v>1</v>
      </c>
      <c r="P46" s="115">
        <v>0.25</v>
      </c>
      <c r="Q46" s="116">
        <v>0.25</v>
      </c>
      <c r="R46" s="164">
        <v>1</v>
      </c>
      <c r="S46" s="116">
        <v>1</v>
      </c>
      <c r="T46" s="115">
        <v>0.25</v>
      </c>
      <c r="U46" s="115">
        <v>0.25</v>
      </c>
      <c r="V46" s="140">
        <f t="shared" si="19"/>
        <v>0</v>
      </c>
      <c r="W46" s="115"/>
      <c r="X46" s="115">
        <f t="shared" si="20"/>
        <v>0.5</v>
      </c>
      <c r="Y46" s="142">
        <v>0</v>
      </c>
      <c r="Z46" s="115"/>
      <c r="AA46" s="142"/>
      <c r="AB46" s="142"/>
      <c r="AC46" s="51">
        <f>+IF((V46/Q46)&gt;100%,100%,(V46/Q46))*L46</f>
        <v>0</v>
      </c>
      <c r="AD46" s="51">
        <f t="shared" si="17"/>
        <v>0.01</v>
      </c>
      <c r="AE46" s="51">
        <f t="shared" si="21"/>
        <v>0</v>
      </c>
      <c r="AF46" s="51">
        <f t="shared" si="18"/>
        <v>0.5</v>
      </c>
    </row>
    <row r="47" spans="1:32" s="119" customFormat="1" ht="60" customHeight="1" x14ac:dyDescent="0.25">
      <c r="A47" s="115" t="s">
        <v>251</v>
      </c>
      <c r="B47" s="115" t="s">
        <v>163</v>
      </c>
      <c r="C47" s="115" t="s">
        <v>164</v>
      </c>
      <c r="D47" s="115" t="s">
        <v>201</v>
      </c>
      <c r="E47" s="115" t="s">
        <v>252</v>
      </c>
      <c r="F47" s="117" t="s">
        <v>253</v>
      </c>
      <c r="G47" s="115" t="s">
        <v>254</v>
      </c>
      <c r="H47" s="115" t="s">
        <v>293</v>
      </c>
      <c r="I47" s="115" t="s">
        <v>170</v>
      </c>
      <c r="J47" s="115" t="s">
        <v>294</v>
      </c>
      <c r="K47" s="115" t="s">
        <v>295</v>
      </c>
      <c r="L47" s="51">
        <v>0.08</v>
      </c>
      <c r="M47" s="115" t="s">
        <v>173</v>
      </c>
      <c r="N47" s="115" t="s">
        <v>174</v>
      </c>
      <c r="O47" s="115">
        <v>8</v>
      </c>
      <c r="P47" s="115">
        <v>2</v>
      </c>
      <c r="Q47" s="139">
        <v>0</v>
      </c>
      <c r="R47" s="165">
        <v>0</v>
      </c>
      <c r="S47" s="139">
        <v>6</v>
      </c>
      <c r="T47" s="115">
        <v>2</v>
      </c>
      <c r="U47" s="115">
        <v>0</v>
      </c>
      <c r="V47" s="140">
        <f t="shared" si="19"/>
        <v>0</v>
      </c>
      <c r="W47" s="115"/>
      <c r="X47" s="115">
        <f t="shared" si="20"/>
        <v>2</v>
      </c>
      <c r="Y47" s="140">
        <v>0</v>
      </c>
      <c r="Z47" s="115"/>
      <c r="AA47" s="139"/>
      <c r="AB47" s="139"/>
      <c r="AC47" s="51">
        <v>0</v>
      </c>
      <c r="AD47" s="51">
        <f t="shared" si="17"/>
        <v>0.02</v>
      </c>
      <c r="AE47" s="51">
        <v>0</v>
      </c>
      <c r="AF47" s="51">
        <f t="shared" si="18"/>
        <v>0.25</v>
      </c>
    </row>
    <row r="48" spans="1:32" s="119" customFormat="1" ht="60" customHeight="1" x14ac:dyDescent="0.25">
      <c r="A48" s="115" t="s">
        <v>251</v>
      </c>
      <c r="B48" s="115" t="s">
        <v>163</v>
      </c>
      <c r="C48" s="115" t="s">
        <v>164</v>
      </c>
      <c r="D48" s="115" t="s">
        <v>201</v>
      </c>
      <c r="E48" s="115" t="s">
        <v>252</v>
      </c>
      <c r="F48" s="117" t="s">
        <v>253</v>
      </c>
      <c r="G48" s="115" t="s">
        <v>254</v>
      </c>
      <c r="H48" s="115" t="s">
        <v>296</v>
      </c>
      <c r="I48" s="115" t="s">
        <v>170</v>
      </c>
      <c r="J48" s="115">
        <v>0</v>
      </c>
      <c r="K48" s="115" t="s">
        <v>297</v>
      </c>
      <c r="L48" s="51">
        <v>0.05</v>
      </c>
      <c r="M48" s="115" t="s">
        <v>173</v>
      </c>
      <c r="N48" s="115" t="s">
        <v>174</v>
      </c>
      <c r="O48" s="115">
        <v>4</v>
      </c>
      <c r="P48" s="115">
        <v>0</v>
      </c>
      <c r="Q48" s="139">
        <v>0</v>
      </c>
      <c r="R48" s="165">
        <v>2</v>
      </c>
      <c r="S48" s="139">
        <v>2</v>
      </c>
      <c r="T48" s="115">
        <v>0</v>
      </c>
      <c r="U48" s="115">
        <v>0</v>
      </c>
      <c r="V48" s="140">
        <f t="shared" si="19"/>
        <v>0</v>
      </c>
      <c r="W48" s="115"/>
      <c r="X48" s="115">
        <f t="shared" si="20"/>
        <v>0</v>
      </c>
      <c r="Y48" s="140">
        <v>0</v>
      </c>
      <c r="Z48" s="115"/>
      <c r="AA48" s="139"/>
      <c r="AB48" s="139"/>
      <c r="AC48" s="51">
        <v>0</v>
      </c>
      <c r="AD48" s="51">
        <f t="shared" si="17"/>
        <v>0</v>
      </c>
      <c r="AE48" s="51">
        <f t="shared" si="21"/>
        <v>0</v>
      </c>
      <c r="AF48" s="51">
        <f t="shared" si="18"/>
        <v>0</v>
      </c>
    </row>
    <row r="49" spans="1:32" s="119" customFormat="1" ht="60" customHeight="1" x14ac:dyDescent="0.25">
      <c r="A49" s="115" t="s">
        <v>251</v>
      </c>
      <c r="B49" s="115" t="s">
        <v>163</v>
      </c>
      <c r="C49" s="115" t="s">
        <v>164</v>
      </c>
      <c r="D49" s="115" t="s">
        <v>201</v>
      </c>
      <c r="E49" s="115" t="s">
        <v>252</v>
      </c>
      <c r="F49" s="117" t="s">
        <v>253</v>
      </c>
      <c r="G49" s="115" t="s">
        <v>254</v>
      </c>
      <c r="H49" s="115" t="s">
        <v>298</v>
      </c>
      <c r="I49" s="115" t="s">
        <v>170</v>
      </c>
      <c r="J49" s="115">
        <v>0</v>
      </c>
      <c r="K49" s="115" t="s">
        <v>299</v>
      </c>
      <c r="L49" s="51">
        <v>0.05</v>
      </c>
      <c r="M49" s="115" t="s">
        <v>173</v>
      </c>
      <c r="N49" s="115" t="s">
        <v>174</v>
      </c>
      <c r="O49" s="115">
        <v>8</v>
      </c>
      <c r="P49" s="115">
        <v>2</v>
      </c>
      <c r="Q49" s="139">
        <v>2</v>
      </c>
      <c r="R49" s="165">
        <v>2</v>
      </c>
      <c r="S49" s="139">
        <v>1</v>
      </c>
      <c r="T49" s="115">
        <v>2</v>
      </c>
      <c r="U49" s="115">
        <v>3</v>
      </c>
      <c r="V49" s="140">
        <f t="shared" si="19"/>
        <v>0</v>
      </c>
      <c r="W49" s="115"/>
      <c r="X49" s="115">
        <f t="shared" si="20"/>
        <v>5</v>
      </c>
      <c r="Y49" s="140">
        <v>0</v>
      </c>
      <c r="Z49" s="115"/>
      <c r="AA49" s="139"/>
      <c r="AB49" s="139"/>
      <c r="AC49" s="51">
        <f>+IF((V49/Q49)&gt;100%,100%,(V49/Q49))*L49</f>
        <v>0</v>
      </c>
      <c r="AD49" s="51">
        <f t="shared" si="17"/>
        <v>3.125E-2</v>
      </c>
      <c r="AE49" s="51">
        <f t="shared" si="21"/>
        <v>0</v>
      </c>
      <c r="AF49" s="51">
        <f t="shared" si="18"/>
        <v>0.625</v>
      </c>
    </row>
    <row r="50" spans="1:32" s="119" customFormat="1" ht="60" customHeight="1" x14ac:dyDescent="0.25">
      <c r="A50" s="115" t="s">
        <v>251</v>
      </c>
      <c r="B50" s="115" t="s">
        <v>163</v>
      </c>
      <c r="C50" s="115" t="s">
        <v>164</v>
      </c>
      <c r="D50" s="115" t="s">
        <v>201</v>
      </c>
      <c r="E50" s="115" t="s">
        <v>252</v>
      </c>
      <c r="F50" s="117" t="s">
        <v>253</v>
      </c>
      <c r="G50" s="115" t="s">
        <v>254</v>
      </c>
      <c r="H50" s="115" t="s">
        <v>300</v>
      </c>
      <c r="I50" s="115" t="s">
        <v>170</v>
      </c>
      <c r="J50" s="115" t="s">
        <v>301</v>
      </c>
      <c r="K50" s="115" t="s">
        <v>302</v>
      </c>
      <c r="L50" s="51">
        <v>0.02</v>
      </c>
      <c r="M50" s="115" t="s">
        <v>173</v>
      </c>
      <c r="N50" s="115" t="s">
        <v>174</v>
      </c>
      <c r="O50" s="115">
        <v>2</v>
      </c>
      <c r="P50" s="115">
        <v>0</v>
      </c>
      <c r="Q50" s="139">
        <v>1</v>
      </c>
      <c r="R50" s="165">
        <v>1</v>
      </c>
      <c r="S50" s="139">
        <v>0</v>
      </c>
      <c r="T50" s="115">
        <v>0</v>
      </c>
      <c r="U50" s="115">
        <v>1</v>
      </c>
      <c r="V50" s="140">
        <f t="shared" si="19"/>
        <v>0</v>
      </c>
      <c r="W50" s="115"/>
      <c r="X50" s="115">
        <f t="shared" si="20"/>
        <v>1</v>
      </c>
      <c r="Y50" s="140">
        <v>0</v>
      </c>
      <c r="Z50" s="115"/>
      <c r="AA50" s="139"/>
      <c r="AB50" s="139"/>
      <c r="AC50" s="51">
        <f>+IF((V50/Q50)&gt;100%,100%,(V50/Q50))*L50</f>
        <v>0</v>
      </c>
      <c r="AD50" s="51">
        <f t="shared" si="17"/>
        <v>0.01</v>
      </c>
      <c r="AE50" s="51">
        <f t="shared" si="21"/>
        <v>0</v>
      </c>
      <c r="AF50" s="51">
        <f t="shared" si="18"/>
        <v>0.5</v>
      </c>
    </row>
    <row r="51" spans="1:32" s="119" customFormat="1" ht="60" customHeight="1" x14ac:dyDescent="0.25">
      <c r="A51" s="115" t="s">
        <v>251</v>
      </c>
      <c r="B51" s="115" t="s">
        <v>163</v>
      </c>
      <c r="C51" s="115" t="s">
        <v>164</v>
      </c>
      <c r="D51" s="115" t="s">
        <v>201</v>
      </c>
      <c r="E51" s="115" t="s">
        <v>252</v>
      </c>
      <c r="F51" s="117" t="s">
        <v>253</v>
      </c>
      <c r="G51" s="115" t="s">
        <v>254</v>
      </c>
      <c r="H51" s="115" t="s">
        <v>303</v>
      </c>
      <c r="I51" s="115" t="s">
        <v>170</v>
      </c>
      <c r="J51" s="115" t="s">
        <v>171</v>
      </c>
      <c r="K51" s="115" t="s">
        <v>304</v>
      </c>
      <c r="L51" s="115">
        <v>0.08</v>
      </c>
      <c r="M51" s="115" t="s">
        <v>179</v>
      </c>
      <c r="N51" s="115" t="s">
        <v>174</v>
      </c>
      <c r="O51" s="115">
        <v>1</v>
      </c>
      <c r="P51" s="115">
        <v>0</v>
      </c>
      <c r="Q51" s="115">
        <v>0</v>
      </c>
      <c r="R51" s="164">
        <v>0</v>
      </c>
      <c r="S51" s="115">
        <v>1</v>
      </c>
      <c r="T51" s="126">
        <v>0</v>
      </c>
      <c r="U51" s="126">
        <v>0</v>
      </c>
      <c r="V51" s="140">
        <f t="shared" si="19"/>
        <v>0</v>
      </c>
      <c r="W51" s="126"/>
      <c r="X51" s="115">
        <f t="shared" si="20"/>
        <v>0</v>
      </c>
      <c r="Y51" s="140" t="s">
        <v>1032</v>
      </c>
      <c r="Z51" s="138"/>
      <c r="AA51" s="126"/>
      <c r="AB51" s="126"/>
      <c r="AC51" s="51">
        <v>0</v>
      </c>
      <c r="AD51" s="51">
        <f t="shared" si="17"/>
        <v>0</v>
      </c>
      <c r="AE51" s="51">
        <v>0</v>
      </c>
      <c r="AF51" s="51">
        <f t="shared" si="18"/>
        <v>0</v>
      </c>
    </row>
    <row r="52" spans="1:32" s="119" customFormat="1" ht="60" customHeight="1" x14ac:dyDescent="0.25">
      <c r="A52" s="115" t="s">
        <v>251</v>
      </c>
      <c r="B52" s="115" t="s">
        <v>163</v>
      </c>
      <c r="C52" s="115" t="s">
        <v>164</v>
      </c>
      <c r="D52" s="115" t="s">
        <v>201</v>
      </c>
      <c r="E52" s="115" t="s">
        <v>252</v>
      </c>
      <c r="F52" s="117" t="s">
        <v>253</v>
      </c>
      <c r="G52" s="115" t="s">
        <v>254</v>
      </c>
      <c r="H52" s="115" t="s">
        <v>305</v>
      </c>
      <c r="I52" s="115" t="s">
        <v>170</v>
      </c>
      <c r="J52" s="115" t="s">
        <v>171</v>
      </c>
      <c r="K52" s="115" t="s">
        <v>306</v>
      </c>
      <c r="L52" s="51">
        <v>0.08</v>
      </c>
      <c r="M52" s="115" t="s">
        <v>173</v>
      </c>
      <c r="N52" s="115" t="s">
        <v>174</v>
      </c>
      <c r="O52" s="115">
        <v>1</v>
      </c>
      <c r="P52" s="115">
        <v>0</v>
      </c>
      <c r="Q52" s="115">
        <v>0</v>
      </c>
      <c r="R52" s="164">
        <v>1</v>
      </c>
      <c r="S52" s="115">
        <v>1</v>
      </c>
      <c r="T52" s="115">
        <v>0</v>
      </c>
      <c r="U52" s="115">
        <v>0</v>
      </c>
      <c r="V52" s="140">
        <f t="shared" si="19"/>
        <v>1</v>
      </c>
      <c r="W52" s="115"/>
      <c r="X52" s="115">
        <f t="shared" si="20"/>
        <v>1</v>
      </c>
      <c r="Y52" s="115">
        <v>1</v>
      </c>
      <c r="Z52" s="115"/>
      <c r="AA52" s="115"/>
      <c r="AB52" s="115"/>
      <c r="AC52" s="51">
        <v>0</v>
      </c>
      <c r="AD52" s="51">
        <f t="shared" si="17"/>
        <v>0.08</v>
      </c>
      <c r="AE52" s="51">
        <f t="shared" si="21"/>
        <v>1</v>
      </c>
      <c r="AF52" s="51">
        <f t="shared" si="18"/>
        <v>1</v>
      </c>
    </row>
    <row r="53" spans="1:32" s="119" customFormat="1" ht="60" customHeight="1" x14ac:dyDescent="0.25">
      <c r="A53" s="115"/>
      <c r="B53" s="134"/>
      <c r="C53" s="115"/>
      <c r="D53" s="115"/>
      <c r="E53" s="115"/>
      <c r="F53" s="196" t="s">
        <v>307</v>
      </c>
      <c r="G53" s="197"/>
      <c r="H53" s="197"/>
      <c r="I53" s="197"/>
      <c r="J53" s="197"/>
      <c r="K53" s="197"/>
      <c r="L53" s="197"/>
      <c r="M53" s="197"/>
      <c r="N53" s="197"/>
      <c r="O53" s="197"/>
      <c r="P53" s="197"/>
      <c r="Q53" s="197"/>
      <c r="R53" s="197"/>
      <c r="S53" s="197"/>
      <c r="T53" s="197"/>
      <c r="U53" s="197"/>
      <c r="V53" s="197"/>
      <c r="W53" s="197"/>
      <c r="X53" s="197"/>
      <c r="Y53" s="197"/>
      <c r="Z53" s="197"/>
      <c r="AA53" s="197"/>
      <c r="AB53" s="197"/>
      <c r="AC53" s="135">
        <f>SUM(AC34:AC52)</f>
        <v>3.5955710955710957E-2</v>
      </c>
      <c r="AD53" s="132">
        <f>SUM(AD34:AD52)</f>
        <v>0.37660000000000005</v>
      </c>
      <c r="AE53" s="132">
        <f>(AE35+AE36+AE37+AE38+AE42+AE43+AE44+AE46+AE49+AE50)/10</f>
        <v>3.8314447592067993E-2</v>
      </c>
      <c r="AF53" s="132">
        <f>+AVERAGE(AF34:AF52)</f>
        <v>0.40939473684210526</v>
      </c>
    </row>
    <row r="54" spans="1:32" s="119" customFormat="1" ht="60" customHeight="1" x14ac:dyDescent="0.25">
      <c r="A54" s="115" t="s">
        <v>308</v>
      </c>
      <c r="B54" s="120" t="s">
        <v>163</v>
      </c>
      <c r="C54" s="115" t="s">
        <v>164</v>
      </c>
      <c r="D54" s="115" t="s">
        <v>201</v>
      </c>
      <c r="E54" s="115" t="s">
        <v>308</v>
      </c>
      <c r="F54" s="115" t="s">
        <v>309</v>
      </c>
      <c r="G54" s="115" t="s">
        <v>310</v>
      </c>
      <c r="H54" s="115" t="s">
        <v>311</v>
      </c>
      <c r="I54" s="115" t="s">
        <v>170</v>
      </c>
      <c r="J54" s="115">
        <v>0</v>
      </c>
      <c r="K54" s="115" t="s">
        <v>312</v>
      </c>
      <c r="L54" s="51">
        <v>0.11</v>
      </c>
      <c r="M54" s="115" t="s">
        <v>173</v>
      </c>
      <c r="N54" s="115" t="s">
        <v>174</v>
      </c>
      <c r="O54" s="115">
        <v>8</v>
      </c>
      <c r="P54" s="115">
        <v>0</v>
      </c>
      <c r="Q54" s="115">
        <v>3</v>
      </c>
      <c r="R54" s="164">
        <v>2</v>
      </c>
      <c r="S54" s="115">
        <v>2</v>
      </c>
      <c r="T54" s="115">
        <v>0.25</v>
      </c>
      <c r="U54" s="115">
        <v>4</v>
      </c>
      <c r="V54" s="115">
        <f>+Y54+Z54+AA54+AB54</f>
        <v>3</v>
      </c>
      <c r="W54" s="115"/>
      <c r="X54" s="115">
        <f>SUM(T54:W54)</f>
        <v>7.25</v>
      </c>
      <c r="Y54" s="115">
        <v>3</v>
      </c>
      <c r="Z54" s="115"/>
      <c r="AA54" s="115"/>
      <c r="AB54" s="143"/>
      <c r="AC54" s="51">
        <f>+IF((V54/Q54)&gt;100%,100%,(V54/Q54))*L54</f>
        <v>0.11</v>
      </c>
      <c r="AD54" s="51">
        <f t="shared" ref="AD54:AD62" si="22">+IF(((X54)/O54)&gt;100%,100%,((X54)/O54))*L54</f>
        <v>9.9687499999999998E-2</v>
      </c>
      <c r="AE54" s="51">
        <f>+IF(((V54)/R54)&gt;100%,100%,((V54)/R54))</f>
        <v>1</v>
      </c>
      <c r="AF54" s="51">
        <f t="shared" ref="AF54:AF62" si="23">+IF(((X54)/O54)&gt;100%,100%,((X54))/O54)</f>
        <v>0.90625</v>
      </c>
    </row>
    <row r="55" spans="1:32" s="119" customFormat="1" ht="60" customHeight="1" x14ac:dyDescent="0.25">
      <c r="A55" s="115" t="s">
        <v>308</v>
      </c>
      <c r="B55" s="120" t="s">
        <v>163</v>
      </c>
      <c r="C55" s="115" t="s">
        <v>164</v>
      </c>
      <c r="D55" s="115" t="s">
        <v>201</v>
      </c>
      <c r="E55" s="115" t="s">
        <v>308</v>
      </c>
      <c r="F55" s="115" t="s">
        <v>309</v>
      </c>
      <c r="G55" s="115" t="s">
        <v>310</v>
      </c>
      <c r="H55" s="115" t="s">
        <v>313</v>
      </c>
      <c r="I55" s="115" t="s">
        <v>170</v>
      </c>
      <c r="J55" s="115" t="s">
        <v>314</v>
      </c>
      <c r="K55" s="115" t="s">
        <v>315</v>
      </c>
      <c r="L55" s="51">
        <v>0.11</v>
      </c>
      <c r="M55" s="115" t="s">
        <v>173</v>
      </c>
      <c r="N55" s="115" t="s">
        <v>174</v>
      </c>
      <c r="O55" s="115">
        <v>1</v>
      </c>
      <c r="P55" s="115">
        <v>0.25</v>
      </c>
      <c r="Q55" s="115">
        <v>0.25</v>
      </c>
      <c r="R55" s="164">
        <v>0.25</v>
      </c>
      <c r="S55" s="115">
        <v>1</v>
      </c>
      <c r="T55" s="115">
        <v>0.25</v>
      </c>
      <c r="U55" s="115">
        <v>0.25</v>
      </c>
      <c r="V55" s="115">
        <f t="shared" ref="V55:V62" si="24">+Y55+Z55+AA55+AB55</f>
        <v>6.25E-2</v>
      </c>
      <c r="W55" s="115"/>
      <c r="X55" s="115">
        <f t="shared" ref="X55:X62" si="25">SUM(T55:W55)</f>
        <v>0.5625</v>
      </c>
      <c r="Y55" s="115">
        <v>6.25E-2</v>
      </c>
      <c r="Z55" s="115"/>
      <c r="AA55" s="115"/>
      <c r="AB55" s="115"/>
      <c r="AC55" s="51">
        <f>+IF((V55/Q55)&gt;100%,100%,(V55/Q55))*L55</f>
        <v>2.75E-2</v>
      </c>
      <c r="AD55" s="51">
        <f t="shared" si="22"/>
        <v>6.1874999999999999E-2</v>
      </c>
      <c r="AE55" s="51">
        <f t="shared" ref="AE55:AE62" si="26">+IF(((V55)/R55)&gt;100%,100%,((V55)/R55))</f>
        <v>0.25</v>
      </c>
      <c r="AF55" s="51">
        <f t="shared" si="23"/>
        <v>0.5625</v>
      </c>
    </row>
    <row r="56" spans="1:32" s="119" customFormat="1" ht="60" customHeight="1" x14ac:dyDescent="0.25">
      <c r="A56" s="115" t="s">
        <v>308</v>
      </c>
      <c r="B56" s="120" t="s">
        <v>163</v>
      </c>
      <c r="C56" s="115" t="s">
        <v>164</v>
      </c>
      <c r="D56" s="115" t="s">
        <v>201</v>
      </c>
      <c r="E56" s="115" t="s">
        <v>308</v>
      </c>
      <c r="F56" s="115" t="s">
        <v>309</v>
      </c>
      <c r="G56" s="115" t="s">
        <v>310</v>
      </c>
      <c r="H56" s="115" t="s">
        <v>316</v>
      </c>
      <c r="I56" s="115" t="s">
        <v>170</v>
      </c>
      <c r="J56" s="115">
        <v>0</v>
      </c>
      <c r="K56" s="115" t="s">
        <v>317</v>
      </c>
      <c r="L56" s="51">
        <v>0.11</v>
      </c>
      <c r="M56" s="115" t="s">
        <v>173</v>
      </c>
      <c r="N56" s="115" t="s">
        <v>174</v>
      </c>
      <c r="O56" s="115">
        <v>9</v>
      </c>
      <c r="P56" s="115">
        <v>0</v>
      </c>
      <c r="Q56" s="115">
        <v>0</v>
      </c>
      <c r="R56" s="164">
        <v>4</v>
      </c>
      <c r="S56" s="115">
        <v>5</v>
      </c>
      <c r="T56" s="115">
        <v>0</v>
      </c>
      <c r="U56" s="115">
        <v>0</v>
      </c>
      <c r="V56" s="115">
        <f t="shared" si="24"/>
        <v>3</v>
      </c>
      <c r="W56" s="115"/>
      <c r="X56" s="115">
        <f t="shared" si="25"/>
        <v>3</v>
      </c>
      <c r="Y56" s="115">
        <v>3</v>
      </c>
      <c r="Z56" s="115"/>
      <c r="AA56" s="115"/>
      <c r="AB56" s="121"/>
      <c r="AC56" s="51">
        <v>0</v>
      </c>
      <c r="AD56" s="51">
        <f t="shared" si="22"/>
        <v>3.6666666666666667E-2</v>
      </c>
      <c r="AE56" s="51">
        <f t="shared" si="26"/>
        <v>0.75</v>
      </c>
      <c r="AF56" s="51">
        <f t="shared" si="23"/>
        <v>0.33333333333333331</v>
      </c>
    </row>
    <row r="57" spans="1:32" s="119" customFormat="1" ht="60" customHeight="1" x14ac:dyDescent="0.25">
      <c r="A57" s="115" t="s">
        <v>162</v>
      </c>
      <c r="B57" s="120" t="s">
        <v>163</v>
      </c>
      <c r="C57" s="115" t="s">
        <v>164</v>
      </c>
      <c r="D57" s="115" t="s">
        <v>201</v>
      </c>
      <c r="E57" s="115" t="s">
        <v>223</v>
      </c>
      <c r="F57" s="115" t="s">
        <v>309</v>
      </c>
      <c r="G57" s="115" t="s">
        <v>310</v>
      </c>
      <c r="H57" s="115" t="s">
        <v>318</v>
      </c>
      <c r="I57" s="115" t="s">
        <v>170</v>
      </c>
      <c r="J57" s="115">
        <v>0</v>
      </c>
      <c r="K57" s="115" t="s">
        <v>319</v>
      </c>
      <c r="L57" s="51">
        <v>0.12</v>
      </c>
      <c r="M57" s="115" t="s">
        <v>179</v>
      </c>
      <c r="N57" s="115" t="s">
        <v>174</v>
      </c>
      <c r="O57" s="115">
        <v>1</v>
      </c>
      <c r="P57" s="115">
        <v>1</v>
      </c>
      <c r="Q57" s="115">
        <v>1</v>
      </c>
      <c r="R57" s="166">
        <v>0</v>
      </c>
      <c r="S57" s="115">
        <v>0</v>
      </c>
      <c r="T57" s="115">
        <v>1</v>
      </c>
      <c r="U57" s="115">
        <v>1</v>
      </c>
      <c r="V57" s="115">
        <f t="shared" si="24"/>
        <v>0</v>
      </c>
      <c r="W57" s="115"/>
      <c r="X57" s="115">
        <f t="shared" si="25"/>
        <v>2</v>
      </c>
      <c r="Y57" s="115">
        <v>0</v>
      </c>
      <c r="Z57" s="115"/>
      <c r="AA57" s="115"/>
      <c r="AB57" s="121"/>
      <c r="AC57" s="51">
        <f t="shared" ref="AC57:AC62" si="27">+IF((V57/Q57)&gt;100%,100%,(V57/Q57))*L57</f>
        <v>0</v>
      </c>
      <c r="AD57" s="51">
        <f t="shared" si="22"/>
        <v>0.12</v>
      </c>
      <c r="AE57" s="51">
        <v>0</v>
      </c>
      <c r="AF57" s="51">
        <f t="shared" si="23"/>
        <v>1</v>
      </c>
    </row>
    <row r="58" spans="1:32" s="119" customFormat="1" ht="60" customHeight="1" x14ac:dyDescent="0.25">
      <c r="A58" s="115" t="s">
        <v>162</v>
      </c>
      <c r="B58" s="120" t="s">
        <v>163</v>
      </c>
      <c r="C58" s="115" t="s">
        <v>164</v>
      </c>
      <c r="D58" s="115" t="s">
        <v>201</v>
      </c>
      <c r="E58" s="115" t="s">
        <v>223</v>
      </c>
      <c r="F58" s="115" t="s">
        <v>309</v>
      </c>
      <c r="G58" s="115" t="s">
        <v>310</v>
      </c>
      <c r="H58" s="115" t="s">
        <v>320</v>
      </c>
      <c r="I58" s="115" t="s">
        <v>170</v>
      </c>
      <c r="J58" s="115" t="s">
        <v>171</v>
      </c>
      <c r="K58" s="115" t="s">
        <v>321</v>
      </c>
      <c r="L58" s="51">
        <v>0.11</v>
      </c>
      <c r="M58" s="115" t="s">
        <v>173</v>
      </c>
      <c r="N58" s="115" t="s">
        <v>174</v>
      </c>
      <c r="O58" s="115">
        <v>4</v>
      </c>
      <c r="P58" s="115">
        <v>1</v>
      </c>
      <c r="Q58" s="115">
        <v>1</v>
      </c>
      <c r="R58" s="164">
        <v>1</v>
      </c>
      <c r="S58" s="115">
        <v>1</v>
      </c>
      <c r="T58" s="115">
        <v>0.25</v>
      </c>
      <c r="U58" s="115">
        <v>1.75</v>
      </c>
      <c r="V58" s="115">
        <f t="shared" si="24"/>
        <v>1</v>
      </c>
      <c r="W58" s="115"/>
      <c r="X58" s="115">
        <f t="shared" si="25"/>
        <v>3</v>
      </c>
      <c r="Y58" s="115">
        <v>1</v>
      </c>
      <c r="Z58" s="115"/>
      <c r="AA58" s="115"/>
      <c r="AB58" s="121"/>
      <c r="AC58" s="51">
        <f t="shared" si="27"/>
        <v>0.11</v>
      </c>
      <c r="AD58" s="51">
        <f t="shared" si="22"/>
        <v>8.2500000000000004E-2</v>
      </c>
      <c r="AE58" s="51">
        <f t="shared" si="26"/>
        <v>1</v>
      </c>
      <c r="AF58" s="51">
        <f t="shared" si="23"/>
        <v>0.75</v>
      </c>
    </row>
    <row r="59" spans="1:32" s="119" customFormat="1" ht="60" customHeight="1" x14ac:dyDescent="0.25">
      <c r="A59" s="115" t="s">
        <v>308</v>
      </c>
      <c r="B59" s="120" t="s">
        <v>163</v>
      </c>
      <c r="C59" s="115" t="s">
        <v>164</v>
      </c>
      <c r="D59" s="115" t="s">
        <v>201</v>
      </c>
      <c r="E59" s="115" t="s">
        <v>308</v>
      </c>
      <c r="F59" s="115" t="s">
        <v>309</v>
      </c>
      <c r="G59" s="115" t="s">
        <v>310</v>
      </c>
      <c r="H59" s="115" t="s">
        <v>322</v>
      </c>
      <c r="I59" s="115" t="s">
        <v>170</v>
      </c>
      <c r="J59" s="115" t="s">
        <v>323</v>
      </c>
      <c r="K59" s="115" t="s">
        <v>324</v>
      </c>
      <c r="L59" s="51">
        <v>0.11</v>
      </c>
      <c r="M59" s="115" t="s">
        <v>173</v>
      </c>
      <c r="N59" s="115" t="s">
        <v>174</v>
      </c>
      <c r="O59" s="115">
        <v>1</v>
      </c>
      <c r="P59" s="115">
        <v>0.25</v>
      </c>
      <c r="Q59" s="115">
        <v>0.25</v>
      </c>
      <c r="R59" s="164">
        <v>0.25</v>
      </c>
      <c r="S59" s="115">
        <v>1</v>
      </c>
      <c r="T59" s="115">
        <v>0.25</v>
      </c>
      <c r="U59" s="115">
        <v>0.25</v>
      </c>
      <c r="V59" s="115">
        <f t="shared" si="24"/>
        <v>0</v>
      </c>
      <c r="W59" s="115"/>
      <c r="X59" s="115">
        <f t="shared" si="25"/>
        <v>0.5</v>
      </c>
      <c r="Y59" s="115">
        <v>0</v>
      </c>
      <c r="Z59" s="115"/>
      <c r="AA59" s="115"/>
      <c r="AB59" s="115"/>
      <c r="AC59" s="51">
        <f t="shared" si="27"/>
        <v>0</v>
      </c>
      <c r="AD59" s="51">
        <f t="shared" si="22"/>
        <v>5.5E-2</v>
      </c>
      <c r="AE59" s="51">
        <f t="shared" si="26"/>
        <v>0</v>
      </c>
      <c r="AF59" s="51">
        <f t="shared" si="23"/>
        <v>0.5</v>
      </c>
    </row>
    <row r="60" spans="1:32" s="119" customFormat="1" ht="60" customHeight="1" x14ac:dyDescent="0.25">
      <c r="A60" s="115" t="s">
        <v>162</v>
      </c>
      <c r="B60" s="120" t="s">
        <v>163</v>
      </c>
      <c r="C60" s="115" t="s">
        <v>164</v>
      </c>
      <c r="D60" s="115" t="s">
        <v>201</v>
      </c>
      <c r="E60" s="115" t="s">
        <v>223</v>
      </c>
      <c r="F60" s="115" t="s">
        <v>309</v>
      </c>
      <c r="G60" s="115" t="s">
        <v>310</v>
      </c>
      <c r="H60" s="115" t="s">
        <v>325</v>
      </c>
      <c r="I60" s="115" t="s">
        <v>170</v>
      </c>
      <c r="J60" s="115" t="s">
        <v>326</v>
      </c>
      <c r="K60" s="115" t="s">
        <v>327</v>
      </c>
      <c r="L60" s="51">
        <v>0.11</v>
      </c>
      <c r="M60" s="115" t="s">
        <v>173</v>
      </c>
      <c r="N60" s="115" t="s">
        <v>174</v>
      </c>
      <c r="O60" s="115">
        <v>1</v>
      </c>
      <c r="P60" s="115">
        <v>0.25</v>
      </c>
      <c r="Q60" s="115">
        <v>0.25</v>
      </c>
      <c r="R60" s="164">
        <v>1</v>
      </c>
      <c r="S60" s="115">
        <v>1</v>
      </c>
      <c r="T60" s="115">
        <v>0.25</v>
      </c>
      <c r="U60" s="115">
        <v>0.25</v>
      </c>
      <c r="V60" s="115">
        <f t="shared" si="24"/>
        <v>3</v>
      </c>
      <c r="W60" s="115"/>
      <c r="X60" s="115">
        <f t="shared" si="25"/>
        <v>3.5</v>
      </c>
      <c r="Y60" s="115">
        <v>3</v>
      </c>
      <c r="Z60" s="115"/>
      <c r="AA60" s="115"/>
      <c r="AB60" s="115"/>
      <c r="AC60" s="51">
        <f t="shared" si="27"/>
        <v>0.11</v>
      </c>
      <c r="AD60" s="51">
        <f t="shared" si="22"/>
        <v>0.11</v>
      </c>
      <c r="AE60" s="51">
        <f t="shared" si="26"/>
        <v>1</v>
      </c>
      <c r="AF60" s="51">
        <f t="shared" si="23"/>
        <v>1</v>
      </c>
    </row>
    <row r="61" spans="1:32" s="119" customFormat="1" ht="60" customHeight="1" x14ac:dyDescent="0.25">
      <c r="A61" s="115" t="s">
        <v>308</v>
      </c>
      <c r="B61" s="120" t="s">
        <v>163</v>
      </c>
      <c r="C61" s="115" t="s">
        <v>164</v>
      </c>
      <c r="D61" s="115" t="s">
        <v>201</v>
      </c>
      <c r="E61" s="115" t="s">
        <v>308</v>
      </c>
      <c r="F61" s="115" t="s">
        <v>309</v>
      </c>
      <c r="G61" s="115" t="s">
        <v>310</v>
      </c>
      <c r="H61" s="115" t="s">
        <v>328</v>
      </c>
      <c r="I61" s="115" t="s">
        <v>170</v>
      </c>
      <c r="J61" s="115">
        <v>0</v>
      </c>
      <c r="K61" s="115" t="s">
        <v>329</v>
      </c>
      <c r="L61" s="51">
        <v>0.11</v>
      </c>
      <c r="M61" s="115" t="s">
        <v>173</v>
      </c>
      <c r="N61" s="115" t="s">
        <v>174</v>
      </c>
      <c r="O61" s="115">
        <v>86</v>
      </c>
      <c r="P61" s="115">
        <v>0</v>
      </c>
      <c r="Q61" s="115">
        <v>30</v>
      </c>
      <c r="R61" s="164">
        <v>26</v>
      </c>
      <c r="S61" s="115">
        <v>0</v>
      </c>
      <c r="T61" s="115">
        <v>0.25</v>
      </c>
      <c r="U61" s="115">
        <v>60</v>
      </c>
      <c r="V61" s="115">
        <f t="shared" si="24"/>
        <v>0</v>
      </c>
      <c r="W61" s="115"/>
      <c r="X61" s="115">
        <f t="shared" si="25"/>
        <v>60.25</v>
      </c>
      <c r="Y61" s="115">
        <v>0</v>
      </c>
      <c r="Z61" s="115"/>
      <c r="AA61" s="115"/>
      <c r="AB61" s="121"/>
      <c r="AC61" s="51">
        <f t="shared" si="27"/>
        <v>0</v>
      </c>
      <c r="AD61" s="51">
        <f t="shared" si="22"/>
        <v>7.7063953488372097E-2</v>
      </c>
      <c r="AE61" s="51">
        <f t="shared" si="26"/>
        <v>0</v>
      </c>
      <c r="AF61" s="51">
        <f t="shared" si="23"/>
        <v>0.70058139534883723</v>
      </c>
    </row>
    <row r="62" spans="1:32" s="119" customFormat="1" ht="60" customHeight="1" x14ac:dyDescent="0.25">
      <c r="A62" s="115" t="s">
        <v>308</v>
      </c>
      <c r="B62" s="120" t="s">
        <v>163</v>
      </c>
      <c r="C62" s="115" t="s">
        <v>164</v>
      </c>
      <c r="D62" s="115" t="s">
        <v>201</v>
      </c>
      <c r="E62" s="115" t="s">
        <v>308</v>
      </c>
      <c r="F62" s="115" t="s">
        <v>309</v>
      </c>
      <c r="G62" s="115" t="s">
        <v>310</v>
      </c>
      <c r="H62" s="115" t="s">
        <v>330</v>
      </c>
      <c r="I62" s="115" t="s">
        <v>170</v>
      </c>
      <c r="J62" s="115">
        <v>0</v>
      </c>
      <c r="K62" s="115" t="s">
        <v>331</v>
      </c>
      <c r="L62" s="51">
        <v>0.11</v>
      </c>
      <c r="M62" s="115" t="s">
        <v>173</v>
      </c>
      <c r="N62" s="115" t="s">
        <v>174</v>
      </c>
      <c r="O62" s="115">
        <v>1</v>
      </c>
      <c r="P62" s="115">
        <v>0.25</v>
      </c>
      <c r="Q62" s="115">
        <v>0.25</v>
      </c>
      <c r="R62" s="164">
        <v>0.25</v>
      </c>
      <c r="S62" s="115">
        <v>1</v>
      </c>
      <c r="T62" s="115">
        <v>0.25</v>
      </c>
      <c r="U62" s="115">
        <v>0.25</v>
      </c>
      <c r="V62" s="115">
        <f t="shared" si="24"/>
        <v>6.25E-2</v>
      </c>
      <c r="W62" s="115"/>
      <c r="X62" s="115">
        <f t="shared" si="25"/>
        <v>0.5625</v>
      </c>
      <c r="Y62" s="115">
        <v>6.25E-2</v>
      </c>
      <c r="Z62" s="115"/>
      <c r="AA62" s="115"/>
      <c r="AB62" s="115"/>
      <c r="AC62" s="51">
        <f t="shared" si="27"/>
        <v>2.75E-2</v>
      </c>
      <c r="AD62" s="51">
        <f t="shared" si="22"/>
        <v>6.1874999999999999E-2</v>
      </c>
      <c r="AE62" s="51">
        <f t="shared" si="26"/>
        <v>0.25</v>
      </c>
      <c r="AF62" s="51">
        <f t="shared" si="23"/>
        <v>0.5625</v>
      </c>
    </row>
    <row r="63" spans="1:32" s="119" customFormat="1" ht="60" customHeight="1" x14ac:dyDescent="0.25">
      <c r="A63" s="115"/>
      <c r="B63" s="115"/>
      <c r="C63" s="115"/>
      <c r="D63" s="115"/>
      <c r="E63" s="115"/>
      <c r="F63" s="196" t="s">
        <v>332</v>
      </c>
      <c r="G63" s="197"/>
      <c r="H63" s="197"/>
      <c r="I63" s="197"/>
      <c r="J63" s="197"/>
      <c r="K63" s="197"/>
      <c r="L63" s="197"/>
      <c r="M63" s="197"/>
      <c r="N63" s="197"/>
      <c r="O63" s="197"/>
      <c r="P63" s="197"/>
      <c r="Q63" s="197"/>
      <c r="R63" s="197"/>
      <c r="S63" s="197"/>
      <c r="T63" s="197"/>
      <c r="U63" s="197"/>
      <c r="V63" s="197"/>
      <c r="W63" s="197"/>
      <c r="X63" s="197"/>
      <c r="Y63" s="197"/>
      <c r="Z63" s="197"/>
      <c r="AA63" s="197"/>
      <c r="AB63" s="198"/>
      <c r="AC63" s="132">
        <f>SUM(AC54:AC62)</f>
        <v>0.38500000000000001</v>
      </c>
      <c r="AD63" s="132">
        <f>SUM(AD54:AD62)</f>
        <v>0.70466812015503888</v>
      </c>
      <c r="AE63" s="132">
        <f>SUM(AE62+AE61+AE60+AE59+AE58+AE56+AE55+AE54)/8</f>
        <v>0.53125</v>
      </c>
      <c r="AF63" s="132">
        <f>+AVERAGE(AF54:AF62)</f>
        <v>0.70168496985357443</v>
      </c>
    </row>
    <row r="64" spans="1:32" s="119" customFormat="1" ht="60" customHeight="1" x14ac:dyDescent="0.25">
      <c r="A64" s="115" t="s">
        <v>308</v>
      </c>
      <c r="B64" s="120" t="s">
        <v>163</v>
      </c>
      <c r="C64" s="115" t="s">
        <v>164</v>
      </c>
      <c r="D64" s="115" t="s">
        <v>201</v>
      </c>
      <c r="E64" s="115" t="s">
        <v>308</v>
      </c>
      <c r="F64" s="115" t="s">
        <v>333</v>
      </c>
      <c r="G64" s="115" t="s">
        <v>334</v>
      </c>
      <c r="H64" s="115" t="s">
        <v>335</v>
      </c>
      <c r="I64" s="115" t="s">
        <v>170</v>
      </c>
      <c r="J64" s="115" t="s">
        <v>336</v>
      </c>
      <c r="K64" s="115" t="s">
        <v>337</v>
      </c>
      <c r="L64" s="51">
        <v>0.5</v>
      </c>
      <c r="M64" s="115" t="s">
        <v>179</v>
      </c>
      <c r="N64" s="115" t="s">
        <v>174</v>
      </c>
      <c r="O64" s="115">
        <v>1</v>
      </c>
      <c r="P64" s="115">
        <v>0</v>
      </c>
      <c r="Q64" s="115">
        <v>0</v>
      </c>
      <c r="R64" s="164">
        <v>0</v>
      </c>
      <c r="S64" s="115">
        <v>1</v>
      </c>
      <c r="T64" s="115">
        <v>0</v>
      </c>
      <c r="U64" s="115">
        <v>0</v>
      </c>
      <c r="V64" s="115">
        <f>SUM(Y64:AB64)</f>
        <v>0</v>
      </c>
      <c r="W64" s="115"/>
      <c r="X64" s="115">
        <f>SUM(T64:W64)</f>
        <v>0</v>
      </c>
      <c r="Y64" s="115">
        <v>0</v>
      </c>
      <c r="Z64" s="115"/>
      <c r="AA64" s="115"/>
      <c r="AB64" s="121"/>
      <c r="AC64" s="51">
        <v>0</v>
      </c>
      <c r="AD64" s="51">
        <f>+IF(((X64)/O64)&gt;100%,100%,((X64)/O64))*L64</f>
        <v>0</v>
      </c>
      <c r="AE64" s="51">
        <v>0</v>
      </c>
      <c r="AF64" s="51">
        <f>+IF(((X64)/O64)&gt;100%,100%,((X64))/O64)</f>
        <v>0</v>
      </c>
    </row>
    <row r="65" spans="1:32" s="119" customFormat="1" ht="60" customHeight="1" x14ac:dyDescent="0.25">
      <c r="A65" s="115" t="s">
        <v>308</v>
      </c>
      <c r="B65" s="120" t="s">
        <v>163</v>
      </c>
      <c r="C65" s="115" t="s">
        <v>164</v>
      </c>
      <c r="D65" s="115" t="s">
        <v>201</v>
      </c>
      <c r="E65" s="115" t="s">
        <v>308</v>
      </c>
      <c r="F65" s="115" t="s">
        <v>333</v>
      </c>
      <c r="G65" s="115" t="s">
        <v>334</v>
      </c>
      <c r="H65" s="115" t="s">
        <v>338</v>
      </c>
      <c r="I65" s="115" t="s">
        <v>170</v>
      </c>
      <c r="J65" s="115" t="s">
        <v>171</v>
      </c>
      <c r="K65" s="115" t="s">
        <v>339</v>
      </c>
      <c r="L65" s="51">
        <v>0.25</v>
      </c>
      <c r="M65" s="115" t="s">
        <v>173</v>
      </c>
      <c r="N65" s="115" t="s">
        <v>174</v>
      </c>
      <c r="O65" s="115">
        <v>150</v>
      </c>
      <c r="P65" s="115">
        <v>150</v>
      </c>
      <c r="Q65" s="115">
        <v>150</v>
      </c>
      <c r="R65" s="164">
        <v>150</v>
      </c>
      <c r="S65" s="115">
        <v>150</v>
      </c>
      <c r="T65" s="115">
        <v>150</v>
      </c>
      <c r="U65" s="115">
        <v>150</v>
      </c>
      <c r="V65" s="115">
        <f t="shared" ref="V65:V66" si="28">SUM(Y65:AB65)</f>
        <v>79</v>
      </c>
      <c r="W65" s="115"/>
      <c r="X65" s="115">
        <f t="shared" ref="X65:X66" si="29">SUM(T65:W65)</f>
        <v>379</v>
      </c>
      <c r="Y65" s="115">
        <v>79</v>
      </c>
      <c r="Z65" s="115"/>
      <c r="AA65" s="115"/>
      <c r="AB65" s="121"/>
      <c r="AC65" s="51">
        <f>+IF((V65/Q65)&gt;100%,100%,(V65/Q65))*L65</f>
        <v>0.13166666666666665</v>
      </c>
      <c r="AD65" s="51">
        <f>+IF(((X65)/O65)&gt;100%,100%,((X65)/O65))*L65</f>
        <v>0.25</v>
      </c>
      <c r="AE65" s="51">
        <f>+IF(((V65)/R65)&gt;100%,100%,((V65)/Q65))</f>
        <v>0.52666666666666662</v>
      </c>
      <c r="AF65" s="51">
        <f>+IF(((X65)/O65)&gt;100%,100%,((X65))/O65)</f>
        <v>1</v>
      </c>
    </row>
    <row r="66" spans="1:32" s="119" customFormat="1" ht="240.75" customHeight="1" x14ac:dyDescent="0.25">
      <c r="A66" s="115" t="s">
        <v>308</v>
      </c>
      <c r="B66" s="120" t="s">
        <v>163</v>
      </c>
      <c r="C66" s="115" t="s">
        <v>164</v>
      </c>
      <c r="D66" s="115" t="s">
        <v>201</v>
      </c>
      <c r="E66" s="115" t="s">
        <v>308</v>
      </c>
      <c r="F66" s="115" t="s">
        <v>333</v>
      </c>
      <c r="G66" s="115" t="s">
        <v>334</v>
      </c>
      <c r="H66" s="115" t="s">
        <v>340</v>
      </c>
      <c r="I66" s="115" t="s">
        <v>170</v>
      </c>
      <c r="J66" s="115" t="s">
        <v>341</v>
      </c>
      <c r="K66" s="115" t="s">
        <v>342</v>
      </c>
      <c r="L66" s="51">
        <v>0.25</v>
      </c>
      <c r="M66" s="115" t="s">
        <v>173</v>
      </c>
      <c r="N66" s="115" t="s">
        <v>174</v>
      </c>
      <c r="O66" s="115">
        <v>4</v>
      </c>
      <c r="P66" s="115">
        <v>1</v>
      </c>
      <c r="Q66" s="115">
        <v>1</v>
      </c>
      <c r="R66" s="164">
        <v>1</v>
      </c>
      <c r="S66" s="115">
        <v>1</v>
      </c>
      <c r="T66" s="115">
        <v>1</v>
      </c>
      <c r="U66" s="115">
        <v>0</v>
      </c>
      <c r="V66" s="115">
        <f t="shared" si="28"/>
        <v>0</v>
      </c>
      <c r="W66" s="115"/>
      <c r="X66" s="115">
        <f t="shared" si="29"/>
        <v>1</v>
      </c>
      <c r="Y66" s="115">
        <v>0</v>
      </c>
      <c r="Z66" s="115"/>
      <c r="AA66" s="115"/>
      <c r="AB66" s="121"/>
      <c r="AC66" s="51">
        <f>+IF((V66/Q66)&gt;100%,100%,(V66/Q66))*L66</f>
        <v>0</v>
      </c>
      <c r="AD66" s="51">
        <f>+IF(((X66)/O66)&gt;100%,100%,((X66)/O66))*L66</f>
        <v>6.25E-2</v>
      </c>
      <c r="AE66" s="51">
        <f>+IF(((V66)/R66)&gt;100%,100%,((V66)/Q66))</f>
        <v>0</v>
      </c>
      <c r="AF66" s="51">
        <f>+IF(((X66)/O66)&gt;100%,100%,((X66))/O66)</f>
        <v>0.25</v>
      </c>
    </row>
    <row r="67" spans="1:32" s="119" customFormat="1" ht="25.5" customHeight="1" x14ac:dyDescent="0.25">
      <c r="A67" s="115"/>
      <c r="B67" s="115"/>
      <c r="C67" s="115"/>
      <c r="D67" s="115"/>
      <c r="E67" s="115"/>
      <c r="F67" s="196" t="s">
        <v>343</v>
      </c>
      <c r="G67" s="197"/>
      <c r="H67" s="197"/>
      <c r="I67" s="197"/>
      <c r="J67" s="197"/>
      <c r="K67" s="197"/>
      <c r="L67" s="197"/>
      <c r="M67" s="197"/>
      <c r="N67" s="197"/>
      <c r="O67" s="197"/>
      <c r="P67" s="197"/>
      <c r="Q67" s="197"/>
      <c r="R67" s="197"/>
      <c r="S67" s="197"/>
      <c r="T67" s="197"/>
      <c r="U67" s="197"/>
      <c r="V67" s="197"/>
      <c r="W67" s="197"/>
      <c r="X67" s="197"/>
      <c r="Y67" s="197"/>
      <c r="Z67" s="197"/>
      <c r="AA67" s="197"/>
      <c r="AB67" s="198"/>
      <c r="AC67" s="132">
        <f>SUM(AC64:AC66)</f>
        <v>0.13166666666666665</v>
      </c>
      <c r="AD67" s="132">
        <f>SUM(AD64:AD66)</f>
        <v>0.3125</v>
      </c>
      <c r="AE67" s="132">
        <f>(AE65+AE66)/2</f>
        <v>0.26333333333333331</v>
      </c>
      <c r="AF67" s="132">
        <f>+AVERAGE(AF64:AF66)</f>
        <v>0.41666666666666669</v>
      </c>
    </row>
    <row r="68" spans="1:32" s="119" customFormat="1" ht="255" x14ac:dyDescent="0.25">
      <c r="A68" s="115" t="s">
        <v>162</v>
      </c>
      <c r="B68" s="115" t="s">
        <v>163</v>
      </c>
      <c r="C68" s="115" t="s">
        <v>164</v>
      </c>
      <c r="D68" s="115" t="s">
        <v>344</v>
      </c>
      <c r="E68" s="115" t="s">
        <v>345</v>
      </c>
      <c r="F68" s="117" t="s">
        <v>346</v>
      </c>
      <c r="G68" s="115" t="s">
        <v>347</v>
      </c>
      <c r="H68" s="115" t="s">
        <v>348</v>
      </c>
      <c r="I68" s="115" t="s">
        <v>170</v>
      </c>
      <c r="J68" s="115" t="s">
        <v>349</v>
      </c>
      <c r="K68" s="115" t="s">
        <v>350</v>
      </c>
      <c r="L68" s="51">
        <v>0.5</v>
      </c>
      <c r="M68" s="115" t="s">
        <v>173</v>
      </c>
      <c r="N68" s="115" t="s">
        <v>174</v>
      </c>
      <c r="O68" s="115">
        <v>1</v>
      </c>
      <c r="P68" s="115">
        <v>0.25</v>
      </c>
      <c r="Q68" s="116">
        <v>0.25</v>
      </c>
      <c r="R68" s="167">
        <v>0.25</v>
      </c>
      <c r="S68" s="116">
        <v>0.25</v>
      </c>
      <c r="T68" s="115">
        <v>0.25</v>
      </c>
      <c r="U68" s="115">
        <v>0.25</v>
      </c>
      <c r="V68" s="116">
        <f>SUM(Y68:AB68)</f>
        <v>0.25</v>
      </c>
      <c r="W68" s="115"/>
      <c r="X68" s="115">
        <f>SUM(T68:W68)</f>
        <v>0.75</v>
      </c>
      <c r="Y68" s="116">
        <v>0.25</v>
      </c>
      <c r="Z68" s="115"/>
      <c r="AA68" s="139"/>
      <c r="AB68" s="139"/>
      <c r="AC68" s="51">
        <f>+IF((V68/Q68)&gt;100%,100%,(V68/Q68))*L68</f>
        <v>0.5</v>
      </c>
      <c r="AD68" s="51">
        <f>+IF(((X68)/O68)&gt;100%,100%,((X68)/O68))*L68</f>
        <v>0.375</v>
      </c>
      <c r="AE68" s="51">
        <f>+IF(((V68)/R68)&gt;100%,100%,((V68)/R68))</f>
        <v>1</v>
      </c>
      <c r="AF68" s="51">
        <f>+IF(((X68)/O68)&gt;100%,100%,((X68))/O68)</f>
        <v>0.75</v>
      </c>
    </row>
    <row r="69" spans="1:32" s="119" customFormat="1" ht="255" x14ac:dyDescent="0.25">
      <c r="A69" s="115" t="s">
        <v>162</v>
      </c>
      <c r="B69" s="115" t="s">
        <v>163</v>
      </c>
      <c r="C69" s="115" t="s">
        <v>164</v>
      </c>
      <c r="D69" s="115" t="s">
        <v>344</v>
      </c>
      <c r="E69" s="115" t="s">
        <v>345</v>
      </c>
      <c r="F69" s="117" t="s">
        <v>346</v>
      </c>
      <c r="G69" s="115" t="s">
        <v>347</v>
      </c>
      <c r="H69" s="115" t="s">
        <v>351</v>
      </c>
      <c r="I69" s="115" t="s">
        <v>170</v>
      </c>
      <c r="J69" s="115" t="s">
        <v>352</v>
      </c>
      <c r="K69" s="115" t="s">
        <v>353</v>
      </c>
      <c r="L69" s="51">
        <v>0.5</v>
      </c>
      <c r="M69" s="115" t="s">
        <v>173</v>
      </c>
      <c r="N69" s="115" t="s">
        <v>174</v>
      </c>
      <c r="O69" s="115">
        <v>8</v>
      </c>
      <c r="P69" s="115">
        <v>2</v>
      </c>
      <c r="Q69" s="139">
        <v>2</v>
      </c>
      <c r="R69" s="165">
        <v>2</v>
      </c>
      <c r="S69" s="139">
        <v>2</v>
      </c>
      <c r="T69" s="115">
        <v>4</v>
      </c>
      <c r="U69" s="115">
        <v>2</v>
      </c>
      <c r="V69" s="116">
        <f>SUM(Y69:AB69)</f>
        <v>3</v>
      </c>
      <c r="W69" s="115"/>
      <c r="X69" s="115">
        <f>SUM(T69:W69)</f>
        <v>9</v>
      </c>
      <c r="Y69" s="139">
        <v>3</v>
      </c>
      <c r="Z69" s="115"/>
      <c r="AA69" s="139"/>
      <c r="AB69" s="139"/>
      <c r="AC69" s="51">
        <f>+IF((V69/Q69)&gt;100%,100%,(V69/Q69))*L69</f>
        <v>0.5</v>
      </c>
      <c r="AD69" s="51">
        <f>+IF(((X69)/O69)&gt;100%,100%,((X69)/O69))*L69</f>
        <v>0.5</v>
      </c>
      <c r="AE69" s="51">
        <f>+IF(((V69)/R69)&gt;100%,100%,((V69)/R69))</f>
        <v>1</v>
      </c>
      <c r="AF69" s="51">
        <f>+IF(((X69)/O69)&gt;100%,100%,((X69))/O69)</f>
        <v>1</v>
      </c>
    </row>
    <row r="70" spans="1:32" s="119" customFormat="1" ht="35.25" customHeight="1" x14ac:dyDescent="0.25">
      <c r="A70" s="115"/>
      <c r="B70" s="115"/>
      <c r="C70" s="115"/>
      <c r="D70" s="115"/>
      <c r="E70" s="115"/>
      <c r="F70" s="196" t="s">
        <v>354</v>
      </c>
      <c r="G70" s="197"/>
      <c r="H70" s="197"/>
      <c r="I70" s="197"/>
      <c r="J70" s="197"/>
      <c r="K70" s="197"/>
      <c r="L70" s="197"/>
      <c r="M70" s="197"/>
      <c r="N70" s="197"/>
      <c r="O70" s="197"/>
      <c r="P70" s="197"/>
      <c r="Q70" s="197"/>
      <c r="R70" s="197"/>
      <c r="S70" s="197"/>
      <c r="T70" s="197"/>
      <c r="U70" s="197"/>
      <c r="V70" s="197"/>
      <c r="W70" s="197"/>
      <c r="X70" s="197"/>
      <c r="Y70" s="197"/>
      <c r="Z70" s="197"/>
      <c r="AA70" s="197"/>
      <c r="AB70" s="197"/>
      <c r="AC70" s="132">
        <f>SUM(AC68:AC69)</f>
        <v>1</v>
      </c>
      <c r="AD70" s="132">
        <f>SUM(AD68:AD69)</f>
        <v>0.875</v>
      </c>
      <c r="AE70" s="132">
        <f>+AVERAGE(AE68:AE69)</f>
        <v>1</v>
      </c>
      <c r="AF70" s="132">
        <f>+AVERAGE(AF68:AF69)</f>
        <v>0.875</v>
      </c>
    </row>
    <row r="71" spans="1:32" s="119" customFormat="1" ht="300" x14ac:dyDescent="0.25">
      <c r="A71" s="115" t="s">
        <v>355</v>
      </c>
      <c r="B71" s="120" t="s">
        <v>356</v>
      </c>
      <c r="C71" s="115" t="s">
        <v>357</v>
      </c>
      <c r="D71" s="115" t="s">
        <v>358</v>
      </c>
      <c r="E71" s="115" t="s">
        <v>359</v>
      </c>
      <c r="F71" s="115" t="s">
        <v>360</v>
      </c>
      <c r="G71" s="115" t="s">
        <v>361</v>
      </c>
      <c r="H71" s="115" t="s">
        <v>362</v>
      </c>
      <c r="I71" s="115" t="s">
        <v>363</v>
      </c>
      <c r="J71" s="115" t="s">
        <v>364</v>
      </c>
      <c r="K71" s="115" t="s">
        <v>365</v>
      </c>
      <c r="L71" s="51">
        <v>0.2</v>
      </c>
      <c r="M71" s="115" t="s">
        <v>173</v>
      </c>
      <c r="N71" s="115" t="s">
        <v>174</v>
      </c>
      <c r="O71" s="115">
        <v>60</v>
      </c>
      <c r="P71" s="115">
        <v>0</v>
      </c>
      <c r="Q71" s="115">
        <v>20</v>
      </c>
      <c r="R71" s="164">
        <v>15</v>
      </c>
      <c r="S71" s="115">
        <v>15</v>
      </c>
      <c r="T71" s="115"/>
      <c r="U71" s="115">
        <v>30</v>
      </c>
      <c r="V71" s="115">
        <f>SUM(Y71:AB71)</f>
        <v>3</v>
      </c>
      <c r="W71" s="115"/>
      <c r="X71" s="115">
        <f>SUM(T71:W71)</f>
        <v>33</v>
      </c>
      <c r="Y71" s="115">
        <v>3</v>
      </c>
      <c r="Z71" s="115"/>
      <c r="AA71" s="115"/>
      <c r="AB71" s="144"/>
      <c r="AC71" s="51">
        <f>+IF((V71/Q71)&gt;100%,100%,(V71/Q71))*L71</f>
        <v>0.03</v>
      </c>
      <c r="AD71" s="51">
        <f t="shared" ref="AD71:AD78" si="30">+IF(((X71)/O71)&gt;100%,100%,((X71)/O71))*L71</f>
        <v>0.11000000000000001</v>
      </c>
      <c r="AE71" s="51">
        <f>+IF(((V71)/R71)&gt;100%,100%,((V71)/R71))</f>
        <v>0.2</v>
      </c>
      <c r="AF71" s="51">
        <f t="shared" ref="AF71:AF78" si="31">+IF(((X71)/O71)&gt;100%,100%,((X71))/O71)</f>
        <v>0.55000000000000004</v>
      </c>
    </row>
    <row r="72" spans="1:32" s="119" customFormat="1" ht="300" x14ac:dyDescent="0.25">
      <c r="A72" s="115" t="s">
        <v>355</v>
      </c>
      <c r="B72" s="120" t="s">
        <v>356</v>
      </c>
      <c r="C72" s="115" t="s">
        <v>357</v>
      </c>
      <c r="D72" s="115" t="s">
        <v>358</v>
      </c>
      <c r="E72" s="115" t="s">
        <v>359</v>
      </c>
      <c r="F72" s="115" t="s">
        <v>360</v>
      </c>
      <c r="G72" s="115" t="s">
        <v>361</v>
      </c>
      <c r="H72" s="115" t="s">
        <v>366</v>
      </c>
      <c r="I72" s="115" t="s">
        <v>367</v>
      </c>
      <c r="J72" s="115" t="s">
        <v>368</v>
      </c>
      <c r="K72" s="115" t="s">
        <v>369</v>
      </c>
      <c r="L72" s="51">
        <v>0.2</v>
      </c>
      <c r="M72" s="115" t="s">
        <v>173</v>
      </c>
      <c r="N72" s="115" t="s">
        <v>174</v>
      </c>
      <c r="O72" s="115">
        <v>500</v>
      </c>
      <c r="P72" s="115">
        <v>50</v>
      </c>
      <c r="Q72" s="115">
        <v>150</v>
      </c>
      <c r="R72" s="164">
        <v>168</v>
      </c>
      <c r="S72" s="115">
        <v>0</v>
      </c>
      <c r="T72" s="115">
        <v>50</v>
      </c>
      <c r="U72" s="115">
        <v>282</v>
      </c>
      <c r="V72" s="115">
        <f>Y72+Z72+AA72+AB72</f>
        <v>84</v>
      </c>
      <c r="W72" s="115"/>
      <c r="X72" s="115">
        <f t="shared" ref="X72:X78" si="32">SUM(T72:W72)</f>
        <v>416</v>
      </c>
      <c r="Y72" s="115">
        <v>84</v>
      </c>
      <c r="Z72" s="115"/>
      <c r="AA72" s="115"/>
      <c r="AB72" s="144"/>
      <c r="AC72" s="51">
        <f>+IF((V72/Q72)&gt;100%,100%,(V72/Q72))*L72</f>
        <v>0.11200000000000002</v>
      </c>
      <c r="AD72" s="51">
        <f t="shared" si="30"/>
        <v>0.16639999999999999</v>
      </c>
      <c r="AE72" s="51">
        <f t="shared" ref="AE72:AE77" si="33">+IF(((V72)/R72)&gt;100%,100%,((V72)/R72))</f>
        <v>0.5</v>
      </c>
      <c r="AF72" s="51">
        <f t="shared" si="31"/>
        <v>0.83199999999999996</v>
      </c>
    </row>
    <row r="73" spans="1:32" s="119" customFormat="1" ht="300" x14ac:dyDescent="0.25">
      <c r="A73" s="115" t="s">
        <v>355</v>
      </c>
      <c r="B73" s="120" t="s">
        <v>356</v>
      </c>
      <c r="C73" s="115" t="s">
        <v>357</v>
      </c>
      <c r="D73" s="115" t="s">
        <v>358</v>
      </c>
      <c r="E73" s="115" t="s">
        <v>359</v>
      </c>
      <c r="F73" s="115" t="s">
        <v>360</v>
      </c>
      <c r="G73" s="115" t="s">
        <v>361</v>
      </c>
      <c r="H73" s="115" t="s">
        <v>370</v>
      </c>
      <c r="I73" s="115" t="s">
        <v>371</v>
      </c>
      <c r="J73" s="115" t="s">
        <v>372</v>
      </c>
      <c r="K73" s="115" t="s">
        <v>373</v>
      </c>
      <c r="L73" s="51">
        <v>0.1</v>
      </c>
      <c r="M73" s="115" t="s">
        <v>173</v>
      </c>
      <c r="N73" s="115" t="s">
        <v>174</v>
      </c>
      <c r="O73" s="115">
        <v>1</v>
      </c>
      <c r="P73" s="115">
        <v>0.25</v>
      </c>
      <c r="Q73" s="115">
        <v>0.25</v>
      </c>
      <c r="R73" s="166">
        <v>0.25</v>
      </c>
      <c r="S73" s="115">
        <v>0.25</v>
      </c>
      <c r="T73" s="115">
        <v>0.25</v>
      </c>
      <c r="U73" s="115">
        <v>0.39</v>
      </c>
      <c r="V73" s="115">
        <f t="shared" ref="V73:V76" si="34">Y73+Z73+AA73+AB73</f>
        <v>6.25E-2</v>
      </c>
      <c r="W73" s="115"/>
      <c r="X73" s="115">
        <f t="shared" si="32"/>
        <v>0.70250000000000001</v>
      </c>
      <c r="Y73" s="115">
        <v>6.25E-2</v>
      </c>
      <c r="Z73" s="51"/>
      <c r="AA73" s="51"/>
      <c r="AB73" s="145"/>
      <c r="AC73" s="51">
        <f>+IF((V73/Q73)&gt;100%,100%,(V73/Q73))*L73</f>
        <v>2.5000000000000001E-2</v>
      </c>
      <c r="AD73" s="51">
        <f t="shared" si="30"/>
        <v>7.0250000000000007E-2</v>
      </c>
      <c r="AE73" s="51">
        <f t="shared" si="33"/>
        <v>0.25</v>
      </c>
      <c r="AF73" s="51">
        <f t="shared" si="31"/>
        <v>0.70250000000000001</v>
      </c>
    </row>
    <row r="74" spans="1:32" s="119" customFormat="1" ht="300" x14ac:dyDescent="0.25">
      <c r="A74" s="115" t="s">
        <v>355</v>
      </c>
      <c r="B74" s="120" t="s">
        <v>356</v>
      </c>
      <c r="C74" s="115" t="s">
        <v>357</v>
      </c>
      <c r="D74" s="115" t="s">
        <v>358</v>
      </c>
      <c r="E74" s="115" t="s">
        <v>359</v>
      </c>
      <c r="F74" s="115" t="s">
        <v>360</v>
      </c>
      <c r="G74" s="115" t="s">
        <v>361</v>
      </c>
      <c r="H74" s="115" t="s">
        <v>374</v>
      </c>
      <c r="I74" s="115" t="s">
        <v>363</v>
      </c>
      <c r="J74" s="115" t="s">
        <v>372</v>
      </c>
      <c r="K74" s="115" t="s">
        <v>375</v>
      </c>
      <c r="L74" s="51">
        <v>0.1</v>
      </c>
      <c r="M74" s="115" t="s">
        <v>173</v>
      </c>
      <c r="N74" s="115" t="s">
        <v>174</v>
      </c>
      <c r="O74" s="115">
        <v>1</v>
      </c>
      <c r="P74" s="115">
        <v>0</v>
      </c>
      <c r="Q74" s="115">
        <v>0</v>
      </c>
      <c r="R74" s="164">
        <v>1</v>
      </c>
      <c r="S74" s="115">
        <v>1</v>
      </c>
      <c r="T74" s="115"/>
      <c r="U74" s="115">
        <v>0</v>
      </c>
      <c r="V74" s="115">
        <f t="shared" si="34"/>
        <v>0</v>
      </c>
      <c r="W74" s="115"/>
      <c r="X74" s="115">
        <f t="shared" si="32"/>
        <v>0</v>
      </c>
      <c r="Y74" s="115">
        <v>0</v>
      </c>
      <c r="Z74" s="115"/>
      <c r="AA74" s="115"/>
      <c r="AB74" s="33"/>
      <c r="AC74" s="51">
        <v>0</v>
      </c>
      <c r="AD74" s="51">
        <f t="shared" si="30"/>
        <v>0</v>
      </c>
      <c r="AE74" s="51">
        <f t="shared" si="33"/>
        <v>0</v>
      </c>
      <c r="AF74" s="51">
        <f t="shared" si="31"/>
        <v>0</v>
      </c>
    </row>
    <row r="75" spans="1:32" s="119" customFormat="1" ht="300" x14ac:dyDescent="0.25">
      <c r="A75" s="115" t="s">
        <v>355</v>
      </c>
      <c r="B75" s="120" t="s">
        <v>356</v>
      </c>
      <c r="C75" s="115" t="s">
        <v>357</v>
      </c>
      <c r="D75" s="115" t="s">
        <v>358</v>
      </c>
      <c r="E75" s="115" t="s">
        <v>359</v>
      </c>
      <c r="F75" s="115" t="s">
        <v>360</v>
      </c>
      <c r="G75" s="115" t="s">
        <v>361</v>
      </c>
      <c r="H75" s="115" t="s">
        <v>376</v>
      </c>
      <c r="I75" s="115" t="s">
        <v>363</v>
      </c>
      <c r="J75" s="115" t="s">
        <v>372</v>
      </c>
      <c r="K75" s="115" t="s">
        <v>377</v>
      </c>
      <c r="L75" s="51">
        <v>0.1</v>
      </c>
      <c r="M75" s="115" t="s">
        <v>173</v>
      </c>
      <c r="N75" s="115" t="s">
        <v>174</v>
      </c>
      <c r="O75" s="115">
        <v>1</v>
      </c>
      <c r="P75" s="115">
        <v>0</v>
      </c>
      <c r="Q75" s="115">
        <v>0</v>
      </c>
      <c r="R75" s="164">
        <v>0</v>
      </c>
      <c r="S75" s="115">
        <v>1</v>
      </c>
      <c r="T75" s="115"/>
      <c r="U75" s="115">
        <v>0</v>
      </c>
      <c r="V75" s="115">
        <f t="shared" si="34"/>
        <v>0</v>
      </c>
      <c r="W75" s="115"/>
      <c r="X75" s="115">
        <f t="shared" si="32"/>
        <v>0</v>
      </c>
      <c r="Y75" s="115">
        <v>0</v>
      </c>
      <c r="Z75" s="115"/>
      <c r="AA75" s="115"/>
      <c r="AB75" s="33"/>
      <c r="AC75" s="51">
        <v>0</v>
      </c>
      <c r="AD75" s="51">
        <f t="shared" si="30"/>
        <v>0</v>
      </c>
      <c r="AE75" s="51">
        <v>0</v>
      </c>
      <c r="AF75" s="51">
        <f t="shared" si="31"/>
        <v>0</v>
      </c>
    </row>
    <row r="76" spans="1:32" s="119" customFormat="1" ht="300" x14ac:dyDescent="0.25">
      <c r="A76" s="115" t="s">
        <v>355</v>
      </c>
      <c r="B76" s="120" t="s">
        <v>356</v>
      </c>
      <c r="C76" s="115" t="s">
        <v>357</v>
      </c>
      <c r="D76" s="115" t="s">
        <v>358</v>
      </c>
      <c r="E76" s="115" t="s">
        <v>359</v>
      </c>
      <c r="F76" s="115" t="s">
        <v>360</v>
      </c>
      <c r="G76" s="115" t="s">
        <v>361</v>
      </c>
      <c r="H76" s="115" t="s">
        <v>378</v>
      </c>
      <c r="I76" s="115" t="s">
        <v>363</v>
      </c>
      <c r="J76" s="115" t="s">
        <v>379</v>
      </c>
      <c r="K76" s="115" t="s">
        <v>380</v>
      </c>
      <c r="L76" s="51">
        <v>0.12</v>
      </c>
      <c r="M76" s="115" t="s">
        <v>173</v>
      </c>
      <c r="N76" s="115" t="s">
        <v>174</v>
      </c>
      <c r="O76" s="115">
        <v>4</v>
      </c>
      <c r="P76" s="115">
        <v>1</v>
      </c>
      <c r="Q76" s="115">
        <v>0</v>
      </c>
      <c r="R76" s="164">
        <v>2</v>
      </c>
      <c r="S76" s="115">
        <v>2</v>
      </c>
      <c r="T76" s="115">
        <v>0</v>
      </c>
      <c r="U76" s="115">
        <v>0</v>
      </c>
      <c r="V76" s="115">
        <f t="shared" si="34"/>
        <v>0</v>
      </c>
      <c r="W76" s="115"/>
      <c r="X76" s="115">
        <f t="shared" si="32"/>
        <v>0</v>
      </c>
      <c r="Y76" s="115">
        <v>0</v>
      </c>
      <c r="Z76" s="115"/>
      <c r="AA76" s="115"/>
      <c r="AB76" s="33"/>
      <c r="AC76" s="51">
        <v>0</v>
      </c>
      <c r="AD76" s="51">
        <f t="shared" si="30"/>
        <v>0</v>
      </c>
      <c r="AE76" s="51">
        <f t="shared" si="33"/>
        <v>0</v>
      </c>
      <c r="AF76" s="51">
        <f t="shared" si="31"/>
        <v>0</v>
      </c>
    </row>
    <row r="77" spans="1:32" s="119" customFormat="1" ht="300" x14ac:dyDescent="0.25">
      <c r="A77" s="115" t="s">
        <v>355</v>
      </c>
      <c r="B77" s="120" t="s">
        <v>356</v>
      </c>
      <c r="C77" s="115" t="s">
        <v>357</v>
      </c>
      <c r="D77" s="115" t="s">
        <v>358</v>
      </c>
      <c r="E77" s="115" t="s">
        <v>359</v>
      </c>
      <c r="F77" s="115" t="s">
        <v>360</v>
      </c>
      <c r="G77" s="115" t="s">
        <v>361</v>
      </c>
      <c r="H77" s="115" t="s">
        <v>381</v>
      </c>
      <c r="I77" s="115" t="s">
        <v>363</v>
      </c>
      <c r="J77" s="115" t="s">
        <v>372</v>
      </c>
      <c r="K77" s="115" t="s">
        <v>382</v>
      </c>
      <c r="L77" s="51">
        <v>0.12</v>
      </c>
      <c r="M77" s="115" t="s">
        <v>173</v>
      </c>
      <c r="N77" s="115" t="s">
        <v>174</v>
      </c>
      <c r="O77" s="115">
        <v>6</v>
      </c>
      <c r="P77" s="115">
        <v>0</v>
      </c>
      <c r="Q77" s="115">
        <v>0</v>
      </c>
      <c r="R77" s="164">
        <v>3</v>
      </c>
      <c r="S77" s="115">
        <v>3</v>
      </c>
      <c r="T77" s="115"/>
      <c r="U77" s="115">
        <v>0</v>
      </c>
      <c r="V77" s="115">
        <f t="shared" ref="V77:V78" si="35">+Y77+Z77+AA77+AB77</f>
        <v>0</v>
      </c>
      <c r="W77" s="115"/>
      <c r="X77" s="115">
        <f t="shared" si="32"/>
        <v>0</v>
      </c>
      <c r="Y77" s="115">
        <v>0</v>
      </c>
      <c r="Z77" s="115"/>
      <c r="AA77" s="115"/>
      <c r="AB77" s="33"/>
      <c r="AC77" s="51">
        <v>0</v>
      </c>
      <c r="AD77" s="51">
        <f t="shared" si="30"/>
        <v>0</v>
      </c>
      <c r="AE77" s="51">
        <f t="shared" si="33"/>
        <v>0</v>
      </c>
      <c r="AF77" s="51">
        <f t="shared" si="31"/>
        <v>0</v>
      </c>
    </row>
    <row r="78" spans="1:32" s="119" customFormat="1" ht="300" x14ac:dyDescent="0.25">
      <c r="A78" s="115" t="s">
        <v>355</v>
      </c>
      <c r="B78" s="120" t="s">
        <v>356</v>
      </c>
      <c r="C78" s="115" t="s">
        <v>357</v>
      </c>
      <c r="D78" s="115" t="s">
        <v>358</v>
      </c>
      <c r="E78" s="115" t="s">
        <v>359</v>
      </c>
      <c r="F78" s="115" t="s">
        <v>360</v>
      </c>
      <c r="G78" s="115" t="s">
        <v>361</v>
      </c>
      <c r="H78" s="115" t="s">
        <v>383</v>
      </c>
      <c r="I78" s="115" t="s">
        <v>363</v>
      </c>
      <c r="J78" s="115" t="s">
        <v>384</v>
      </c>
      <c r="K78" s="115" t="s">
        <v>385</v>
      </c>
      <c r="L78" s="51">
        <v>0.06</v>
      </c>
      <c r="M78" s="115" t="s">
        <v>173</v>
      </c>
      <c r="N78" s="115" t="s">
        <v>174</v>
      </c>
      <c r="O78" s="115">
        <v>1</v>
      </c>
      <c r="P78" s="115">
        <v>0.2</v>
      </c>
      <c r="Q78" s="115">
        <v>0.25</v>
      </c>
      <c r="R78" s="164">
        <v>0.35</v>
      </c>
      <c r="S78" s="115">
        <v>0.2</v>
      </c>
      <c r="T78" s="115">
        <v>0.2</v>
      </c>
      <c r="U78" s="115">
        <v>0.34</v>
      </c>
      <c r="V78" s="115">
        <f t="shared" si="35"/>
        <v>8.7499999999999994E-2</v>
      </c>
      <c r="W78" s="115"/>
      <c r="X78" s="115">
        <f t="shared" si="32"/>
        <v>0.62750000000000006</v>
      </c>
      <c r="Y78" s="115">
        <v>8.7499999999999994E-2</v>
      </c>
      <c r="Z78" s="115"/>
      <c r="AA78" s="146"/>
      <c r="AB78" s="147"/>
      <c r="AC78" s="51">
        <f>+IF((V78/Q78)&gt;100%,100%,(V78/Q78))*L78</f>
        <v>2.0999999999999998E-2</v>
      </c>
      <c r="AD78" s="51">
        <f t="shared" si="30"/>
        <v>3.7650000000000003E-2</v>
      </c>
      <c r="AE78" s="51">
        <f>+IF(((V78)/R78)&gt;100%,100%,((V78)/R78))</f>
        <v>0.25</v>
      </c>
      <c r="AF78" s="51">
        <f t="shared" si="31"/>
        <v>0.62750000000000006</v>
      </c>
    </row>
    <row r="79" spans="1:32" s="119" customFormat="1" ht="54.75" customHeight="1" x14ac:dyDescent="0.25">
      <c r="A79" s="115"/>
      <c r="B79" s="115"/>
      <c r="C79" s="115"/>
      <c r="D79" s="115"/>
      <c r="E79" s="115"/>
      <c r="F79" s="196" t="s">
        <v>386</v>
      </c>
      <c r="G79" s="197"/>
      <c r="H79" s="197"/>
      <c r="I79" s="197"/>
      <c r="J79" s="197"/>
      <c r="K79" s="197"/>
      <c r="L79" s="197"/>
      <c r="M79" s="197"/>
      <c r="N79" s="197"/>
      <c r="O79" s="197"/>
      <c r="P79" s="197"/>
      <c r="Q79" s="197"/>
      <c r="R79" s="197"/>
      <c r="S79" s="197"/>
      <c r="T79" s="197"/>
      <c r="U79" s="197"/>
      <c r="V79" s="197"/>
      <c r="W79" s="197"/>
      <c r="X79" s="197"/>
      <c r="Y79" s="197"/>
      <c r="Z79" s="197"/>
      <c r="AA79" s="197"/>
      <c r="AB79" s="198"/>
      <c r="AC79" s="132">
        <f>SUM(AC71:AC78)</f>
        <v>0.188</v>
      </c>
      <c r="AD79" s="132">
        <f>SUM(AD71:AD78)</f>
        <v>0.38430000000000003</v>
      </c>
      <c r="AE79" s="132">
        <f>(AE71+AE72+AE73+AE78)/4</f>
        <v>0.3</v>
      </c>
      <c r="AF79" s="132">
        <f>+AVERAGE(AF71:AF78)</f>
        <v>0.33900000000000002</v>
      </c>
    </row>
    <row r="80" spans="1:32" s="119" customFormat="1" ht="300" x14ac:dyDescent="0.25">
      <c r="A80" s="115" t="s">
        <v>355</v>
      </c>
      <c r="B80" s="120" t="s">
        <v>356</v>
      </c>
      <c r="C80" s="115" t="s">
        <v>357</v>
      </c>
      <c r="D80" s="115" t="s">
        <v>387</v>
      </c>
      <c r="E80" s="115" t="s">
        <v>388</v>
      </c>
      <c r="F80" s="115" t="s">
        <v>389</v>
      </c>
      <c r="G80" s="115" t="s">
        <v>390</v>
      </c>
      <c r="H80" s="115" t="s">
        <v>391</v>
      </c>
      <c r="I80" s="115" t="s">
        <v>363</v>
      </c>
      <c r="J80" s="115" t="s">
        <v>372</v>
      </c>
      <c r="K80" s="115" t="s">
        <v>392</v>
      </c>
      <c r="L80" s="51">
        <v>0.2</v>
      </c>
      <c r="M80" s="115" t="s">
        <v>173</v>
      </c>
      <c r="N80" s="115" t="s">
        <v>174</v>
      </c>
      <c r="O80" s="115">
        <v>5</v>
      </c>
      <c r="P80" s="115">
        <v>0</v>
      </c>
      <c r="Q80" s="115">
        <v>0</v>
      </c>
      <c r="R80" s="164">
        <v>0</v>
      </c>
      <c r="S80" s="115">
        <v>5</v>
      </c>
      <c r="T80" s="115">
        <v>0</v>
      </c>
      <c r="U80" s="115">
        <v>0</v>
      </c>
      <c r="V80" s="115">
        <f>SUM(Y80:AB80)</f>
        <v>0</v>
      </c>
      <c r="W80" s="115"/>
      <c r="X80" s="115">
        <f>SUM(T80:W80)</f>
        <v>0</v>
      </c>
      <c r="Y80" s="115">
        <v>0</v>
      </c>
      <c r="Z80" s="115"/>
      <c r="AA80" s="115"/>
      <c r="AB80" s="121"/>
      <c r="AC80" s="51">
        <v>0</v>
      </c>
      <c r="AD80" s="51">
        <f t="shared" ref="AD80:AD86" si="36">+IF(((X80)/O80)&gt;100%,100%,((X80)/O80))*L80</f>
        <v>0</v>
      </c>
      <c r="AE80" s="51">
        <v>0</v>
      </c>
      <c r="AF80" s="51">
        <f t="shared" ref="AF80:AF86" si="37">+IF(((X80)/O80)&gt;100%,100%,((X80))/O80)</f>
        <v>0</v>
      </c>
    </row>
    <row r="81" spans="1:32" s="119" customFormat="1" ht="300" x14ac:dyDescent="0.25">
      <c r="A81" s="115" t="s">
        <v>355</v>
      </c>
      <c r="B81" s="120" t="s">
        <v>356</v>
      </c>
      <c r="C81" s="115" t="s">
        <v>357</v>
      </c>
      <c r="D81" s="115" t="s">
        <v>387</v>
      </c>
      <c r="E81" s="115" t="s">
        <v>388</v>
      </c>
      <c r="F81" s="115" t="s">
        <v>389</v>
      </c>
      <c r="G81" s="115" t="s">
        <v>390</v>
      </c>
      <c r="H81" s="115" t="s">
        <v>393</v>
      </c>
      <c r="I81" s="115" t="s">
        <v>363</v>
      </c>
      <c r="J81" s="115" t="s">
        <v>394</v>
      </c>
      <c r="K81" s="115" t="s">
        <v>395</v>
      </c>
      <c r="L81" s="51">
        <v>0.3</v>
      </c>
      <c r="M81" s="115" t="s">
        <v>179</v>
      </c>
      <c r="N81" s="115" t="s">
        <v>174</v>
      </c>
      <c r="O81" s="115">
        <v>1</v>
      </c>
      <c r="P81" s="115">
        <v>0.5</v>
      </c>
      <c r="Q81" s="115">
        <v>0.5</v>
      </c>
      <c r="R81" s="164">
        <v>1</v>
      </c>
      <c r="S81" s="115">
        <v>0</v>
      </c>
      <c r="T81" s="115">
        <v>0</v>
      </c>
      <c r="U81" s="115">
        <v>0</v>
      </c>
      <c r="V81" s="115">
        <f t="shared" ref="V81:V86" si="38">SUM(Y81:AB81)</f>
        <v>0</v>
      </c>
      <c r="W81" s="115"/>
      <c r="X81" s="115">
        <f t="shared" ref="X81:X86" si="39">SUM(T81:W81)</f>
        <v>0</v>
      </c>
      <c r="Y81" s="115">
        <v>0</v>
      </c>
      <c r="Z81" s="115"/>
      <c r="AA81" s="115"/>
      <c r="AB81" s="121"/>
      <c r="AC81" s="51">
        <f t="shared" ref="AC81:AC86" si="40">+IF((V81/Q81)&gt;100%,100%,(V81/Q81))*L81</f>
        <v>0</v>
      </c>
      <c r="AD81" s="51">
        <f t="shared" si="36"/>
        <v>0</v>
      </c>
      <c r="AE81" s="51">
        <f>+IF(((V81)/R81)&gt;100%,100%,((V81)/R81))</f>
        <v>0</v>
      </c>
      <c r="AF81" s="51">
        <f t="shared" si="37"/>
        <v>0</v>
      </c>
    </row>
    <row r="82" spans="1:32" s="119" customFormat="1" ht="300" x14ac:dyDescent="0.25">
      <c r="A82" s="115" t="s">
        <v>355</v>
      </c>
      <c r="B82" s="120" t="s">
        <v>356</v>
      </c>
      <c r="C82" s="115" t="s">
        <v>357</v>
      </c>
      <c r="D82" s="115" t="s">
        <v>387</v>
      </c>
      <c r="E82" s="115" t="s">
        <v>388</v>
      </c>
      <c r="F82" s="115" t="s">
        <v>389</v>
      </c>
      <c r="G82" s="115" t="s">
        <v>390</v>
      </c>
      <c r="H82" s="115" t="s">
        <v>396</v>
      </c>
      <c r="I82" s="115" t="s">
        <v>363</v>
      </c>
      <c r="J82" s="115" t="s">
        <v>397</v>
      </c>
      <c r="K82" s="115" t="s">
        <v>396</v>
      </c>
      <c r="L82" s="51">
        <v>0.15</v>
      </c>
      <c r="M82" s="115" t="s">
        <v>173</v>
      </c>
      <c r="N82" s="115" t="s">
        <v>174</v>
      </c>
      <c r="O82" s="115">
        <v>6</v>
      </c>
      <c r="P82" s="115">
        <v>1</v>
      </c>
      <c r="Q82" s="115">
        <v>2</v>
      </c>
      <c r="R82" s="164">
        <v>2</v>
      </c>
      <c r="S82" s="115">
        <v>1</v>
      </c>
      <c r="T82" s="115">
        <v>1</v>
      </c>
      <c r="U82" s="115">
        <v>2</v>
      </c>
      <c r="V82" s="115">
        <f t="shared" si="38"/>
        <v>0</v>
      </c>
      <c r="W82" s="115"/>
      <c r="X82" s="115">
        <f t="shared" si="39"/>
        <v>3</v>
      </c>
      <c r="Y82" s="115">
        <v>0</v>
      </c>
      <c r="Z82" s="115"/>
      <c r="AA82" s="115"/>
      <c r="AB82" s="121"/>
      <c r="AC82" s="51">
        <f t="shared" si="40"/>
        <v>0</v>
      </c>
      <c r="AD82" s="51">
        <f t="shared" si="36"/>
        <v>7.4999999999999997E-2</v>
      </c>
      <c r="AE82" s="51">
        <f t="shared" ref="AE82:AE86" si="41">+IF(((V82)/R82)&gt;100%,100%,((V82)/R82))</f>
        <v>0</v>
      </c>
      <c r="AF82" s="51">
        <f t="shared" si="37"/>
        <v>0.5</v>
      </c>
    </row>
    <row r="83" spans="1:32" s="119" customFormat="1" ht="300" x14ac:dyDescent="0.25">
      <c r="A83" s="115" t="s">
        <v>355</v>
      </c>
      <c r="B83" s="120" t="s">
        <v>356</v>
      </c>
      <c r="C83" s="115" t="s">
        <v>357</v>
      </c>
      <c r="D83" s="115" t="s">
        <v>387</v>
      </c>
      <c r="E83" s="115" t="s">
        <v>388</v>
      </c>
      <c r="F83" s="115" t="s">
        <v>389</v>
      </c>
      <c r="G83" s="115" t="s">
        <v>390</v>
      </c>
      <c r="H83" s="115" t="s">
        <v>398</v>
      </c>
      <c r="I83" s="115" t="s">
        <v>363</v>
      </c>
      <c r="J83" s="115" t="s">
        <v>399</v>
      </c>
      <c r="K83" s="115" t="s">
        <v>400</v>
      </c>
      <c r="L83" s="51">
        <v>0.1</v>
      </c>
      <c r="M83" s="115" t="s">
        <v>173</v>
      </c>
      <c r="N83" s="115" t="s">
        <v>401</v>
      </c>
      <c r="O83" s="115">
        <v>5</v>
      </c>
      <c r="P83" s="115">
        <v>0</v>
      </c>
      <c r="Q83" s="115">
        <v>2</v>
      </c>
      <c r="R83" s="164">
        <v>2</v>
      </c>
      <c r="S83" s="115">
        <v>1</v>
      </c>
      <c r="T83" s="115"/>
      <c r="U83" s="115">
        <v>2</v>
      </c>
      <c r="V83" s="115">
        <f t="shared" si="38"/>
        <v>0</v>
      </c>
      <c r="W83" s="115"/>
      <c r="X83" s="115">
        <f t="shared" si="39"/>
        <v>2</v>
      </c>
      <c r="Y83" s="115">
        <v>0</v>
      </c>
      <c r="Z83" s="115"/>
      <c r="AA83" s="115"/>
      <c r="AB83" s="121"/>
      <c r="AC83" s="51">
        <f t="shared" si="40"/>
        <v>0</v>
      </c>
      <c r="AD83" s="51">
        <f t="shared" si="36"/>
        <v>4.0000000000000008E-2</v>
      </c>
      <c r="AE83" s="51">
        <f t="shared" si="41"/>
        <v>0</v>
      </c>
      <c r="AF83" s="51">
        <f t="shared" si="37"/>
        <v>0.4</v>
      </c>
    </row>
    <row r="84" spans="1:32" s="119" customFormat="1" ht="300" x14ac:dyDescent="0.25">
      <c r="A84" s="115" t="s">
        <v>355</v>
      </c>
      <c r="B84" s="120" t="s">
        <v>356</v>
      </c>
      <c r="C84" s="115" t="s">
        <v>357</v>
      </c>
      <c r="D84" s="115" t="s">
        <v>387</v>
      </c>
      <c r="E84" s="115" t="s">
        <v>388</v>
      </c>
      <c r="F84" s="115" t="s">
        <v>389</v>
      </c>
      <c r="G84" s="115" t="s">
        <v>390</v>
      </c>
      <c r="H84" s="115" t="s">
        <v>402</v>
      </c>
      <c r="I84" s="115" t="s">
        <v>363</v>
      </c>
      <c r="J84" s="115" t="s">
        <v>372</v>
      </c>
      <c r="K84" s="115" t="s">
        <v>403</v>
      </c>
      <c r="L84" s="51">
        <v>0.15</v>
      </c>
      <c r="M84" s="115" t="s">
        <v>179</v>
      </c>
      <c r="N84" s="115" t="s">
        <v>174</v>
      </c>
      <c r="O84" s="115">
        <v>6</v>
      </c>
      <c r="P84" s="115">
        <v>0</v>
      </c>
      <c r="Q84" s="115">
        <v>2</v>
      </c>
      <c r="R84" s="164">
        <v>2</v>
      </c>
      <c r="S84" s="115">
        <v>2</v>
      </c>
      <c r="T84" s="115"/>
      <c r="U84" s="115">
        <v>2</v>
      </c>
      <c r="V84" s="115">
        <f t="shared" si="38"/>
        <v>0</v>
      </c>
      <c r="W84" s="115"/>
      <c r="X84" s="115">
        <f t="shared" si="39"/>
        <v>2</v>
      </c>
      <c r="Y84" s="115">
        <v>0</v>
      </c>
      <c r="Z84" s="115"/>
      <c r="AA84" s="115"/>
      <c r="AB84" s="121"/>
      <c r="AC84" s="51">
        <f t="shared" si="40"/>
        <v>0</v>
      </c>
      <c r="AD84" s="51">
        <f t="shared" si="36"/>
        <v>4.9999999999999996E-2</v>
      </c>
      <c r="AE84" s="51">
        <f t="shared" si="41"/>
        <v>0</v>
      </c>
      <c r="AF84" s="51">
        <f t="shared" si="37"/>
        <v>0.33333333333333331</v>
      </c>
    </row>
    <row r="85" spans="1:32" s="119" customFormat="1" ht="300" x14ac:dyDescent="0.25">
      <c r="A85" s="115" t="s">
        <v>355</v>
      </c>
      <c r="B85" s="120" t="s">
        <v>356</v>
      </c>
      <c r="C85" s="115" t="s">
        <v>357</v>
      </c>
      <c r="D85" s="115" t="s">
        <v>387</v>
      </c>
      <c r="E85" s="115" t="s">
        <v>388</v>
      </c>
      <c r="F85" s="115" t="s">
        <v>389</v>
      </c>
      <c r="G85" s="115" t="s">
        <v>390</v>
      </c>
      <c r="H85" s="115" t="s">
        <v>404</v>
      </c>
      <c r="I85" s="115" t="s">
        <v>363</v>
      </c>
      <c r="J85" s="115" t="s">
        <v>405</v>
      </c>
      <c r="K85" s="115" t="s">
        <v>406</v>
      </c>
      <c r="L85" s="51">
        <v>0.05</v>
      </c>
      <c r="M85" s="115" t="s">
        <v>173</v>
      </c>
      <c r="N85" s="115" t="s">
        <v>174</v>
      </c>
      <c r="O85" s="115">
        <v>1</v>
      </c>
      <c r="P85" s="115">
        <v>0</v>
      </c>
      <c r="Q85" s="115">
        <v>0</v>
      </c>
      <c r="R85" s="164">
        <v>0</v>
      </c>
      <c r="S85" s="115">
        <v>1</v>
      </c>
      <c r="T85" s="115"/>
      <c r="U85" s="115">
        <v>0</v>
      </c>
      <c r="V85" s="115">
        <f t="shared" si="38"/>
        <v>0</v>
      </c>
      <c r="W85" s="115"/>
      <c r="X85" s="115">
        <f t="shared" si="39"/>
        <v>0</v>
      </c>
      <c r="Y85" s="115">
        <v>0</v>
      </c>
      <c r="Z85" s="115"/>
      <c r="AA85" s="115"/>
      <c r="AB85" s="121"/>
      <c r="AC85" s="51">
        <v>0</v>
      </c>
      <c r="AD85" s="51">
        <f t="shared" si="36"/>
        <v>0</v>
      </c>
      <c r="AE85" s="51">
        <v>0</v>
      </c>
      <c r="AF85" s="51">
        <f t="shared" si="37"/>
        <v>0</v>
      </c>
    </row>
    <row r="86" spans="1:32" s="119" customFormat="1" ht="300" x14ac:dyDescent="0.25">
      <c r="A86" s="115" t="s">
        <v>355</v>
      </c>
      <c r="B86" s="120" t="s">
        <v>356</v>
      </c>
      <c r="C86" s="115" t="s">
        <v>357</v>
      </c>
      <c r="D86" s="115" t="s">
        <v>387</v>
      </c>
      <c r="E86" s="115" t="s">
        <v>388</v>
      </c>
      <c r="F86" s="115" t="s">
        <v>389</v>
      </c>
      <c r="G86" s="115" t="s">
        <v>390</v>
      </c>
      <c r="H86" s="115" t="s">
        <v>407</v>
      </c>
      <c r="I86" s="115" t="s">
        <v>363</v>
      </c>
      <c r="J86" s="115" t="s">
        <v>372</v>
      </c>
      <c r="K86" s="115" t="s">
        <v>408</v>
      </c>
      <c r="L86" s="51">
        <v>0.05</v>
      </c>
      <c r="M86" s="115" t="s">
        <v>173</v>
      </c>
      <c r="N86" s="115" t="s">
        <v>174</v>
      </c>
      <c r="O86" s="115">
        <v>1</v>
      </c>
      <c r="P86" s="115">
        <v>0.25</v>
      </c>
      <c r="Q86" s="115">
        <v>0.25</v>
      </c>
      <c r="R86" s="164">
        <v>0.25</v>
      </c>
      <c r="S86" s="115">
        <v>0.25</v>
      </c>
      <c r="T86" s="115">
        <v>0.25</v>
      </c>
      <c r="U86" s="115">
        <v>0.29000000000000004</v>
      </c>
      <c r="V86" s="115">
        <f t="shared" si="38"/>
        <v>6.25E-2</v>
      </c>
      <c r="W86" s="115"/>
      <c r="X86" s="115">
        <f t="shared" si="39"/>
        <v>0.60250000000000004</v>
      </c>
      <c r="Y86" s="115">
        <v>6.25E-2</v>
      </c>
      <c r="Z86" s="148"/>
      <c r="AA86" s="141"/>
      <c r="AB86" s="147"/>
      <c r="AC86" s="51">
        <f t="shared" si="40"/>
        <v>1.2500000000000001E-2</v>
      </c>
      <c r="AD86" s="51">
        <f t="shared" si="36"/>
        <v>3.0125000000000002E-2</v>
      </c>
      <c r="AE86" s="51">
        <f t="shared" si="41"/>
        <v>0.25</v>
      </c>
      <c r="AF86" s="51">
        <f t="shared" si="37"/>
        <v>0.60250000000000004</v>
      </c>
    </row>
    <row r="87" spans="1:32" s="119" customFormat="1" x14ac:dyDescent="0.25">
      <c r="A87" s="115"/>
      <c r="B87" s="115"/>
      <c r="C87" s="115"/>
      <c r="D87" s="115"/>
      <c r="E87" s="115"/>
      <c r="F87" s="196" t="s">
        <v>409</v>
      </c>
      <c r="G87" s="197"/>
      <c r="H87" s="197"/>
      <c r="I87" s="197"/>
      <c r="J87" s="197"/>
      <c r="K87" s="197"/>
      <c r="L87" s="197"/>
      <c r="M87" s="197"/>
      <c r="N87" s="197"/>
      <c r="O87" s="197"/>
      <c r="P87" s="197"/>
      <c r="Q87" s="197"/>
      <c r="R87" s="197"/>
      <c r="S87" s="197"/>
      <c r="T87" s="197"/>
      <c r="U87" s="197"/>
      <c r="V87" s="197"/>
      <c r="W87" s="197"/>
      <c r="X87" s="197"/>
      <c r="Y87" s="197"/>
      <c r="Z87" s="197"/>
      <c r="AA87" s="197"/>
      <c r="AB87" s="198"/>
      <c r="AC87" s="132">
        <f>SUM(AC80:AC86)</f>
        <v>1.2500000000000001E-2</v>
      </c>
      <c r="AD87" s="132">
        <f>SUM(AD80:AD86)</f>
        <v>0.19512500000000002</v>
      </c>
      <c r="AE87" s="132">
        <f>(AE81+AE82+AE83+AE84+AE86)/5</f>
        <v>0.05</v>
      </c>
      <c r="AF87" s="132">
        <f>+AVERAGE(AF80:AF86)</f>
        <v>0.26226190476190475</v>
      </c>
    </row>
    <row r="89" spans="1:32" ht="15.75" thickBot="1" x14ac:dyDescent="0.3"/>
    <row r="90" spans="1:32" ht="60.75" customHeight="1" thickBot="1" x14ac:dyDescent="0.3">
      <c r="F90" s="244" t="s">
        <v>410</v>
      </c>
      <c r="G90" s="245"/>
      <c r="H90" s="245"/>
      <c r="I90" s="245"/>
      <c r="J90" s="245"/>
      <c r="K90" s="245"/>
      <c r="L90" s="245"/>
      <c r="M90" s="245"/>
      <c r="N90" s="245"/>
      <c r="O90" s="245"/>
      <c r="P90" s="245"/>
      <c r="Q90" s="245"/>
      <c r="R90" s="245"/>
      <c r="S90" s="245"/>
      <c r="T90" s="245"/>
      <c r="U90" s="245"/>
      <c r="V90" s="245"/>
      <c r="W90" s="245"/>
      <c r="X90" s="245"/>
      <c r="Y90" s="245"/>
      <c r="Z90" s="245"/>
      <c r="AA90" s="245"/>
      <c r="AB90" s="245"/>
      <c r="AC90" s="149">
        <f>+SUM(AC87+AC79+AC70+AC67+AC63+AC53+AC33+AC20+AC16+AC12)/10</f>
        <v>0.24011464621965914</v>
      </c>
      <c r="AD90" s="149">
        <f>+SUM(AD87+AD79+AD70+AD67+AD63+AD53+AD33+AD20+AD16+AD12)/10</f>
        <v>0.55547931201550382</v>
      </c>
      <c r="AE90" s="149">
        <f>+SUM(AE12+AE16+AE20+AE28+AE33+AE53+AE63+AE676+AE70+AE79+AE87)/11</f>
        <v>0.27079213188052831</v>
      </c>
      <c r="AF90" s="149">
        <f>+SUM(AF12+AF16+AF20+AF28+AF33+AF53+AF63+AF676+AF70+AF79+AF87)/11</f>
        <v>0.50264187809787575</v>
      </c>
    </row>
  </sheetData>
  <autoFilter ref="A1:AH87" xr:uid="{00000000-0009-0000-0000-000001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25">
    <mergeCell ref="F79:AB79"/>
    <mergeCell ref="F87:AB87"/>
    <mergeCell ref="F90:AB90"/>
    <mergeCell ref="F63:AB63"/>
    <mergeCell ref="F33:AB33"/>
    <mergeCell ref="F53:AB53"/>
    <mergeCell ref="F70:AB70"/>
    <mergeCell ref="F67:AB67"/>
    <mergeCell ref="A1:B4"/>
    <mergeCell ref="C1:AE1"/>
    <mergeCell ref="C2:AE2"/>
    <mergeCell ref="C3:AE3"/>
    <mergeCell ref="C4:AE4"/>
    <mergeCell ref="A5:B5"/>
    <mergeCell ref="A6:AF6"/>
    <mergeCell ref="F12:AB12"/>
    <mergeCell ref="F28:AB28"/>
    <mergeCell ref="F16:AB16"/>
    <mergeCell ref="C5:AE5"/>
    <mergeCell ref="A7:O7"/>
    <mergeCell ref="T7:X7"/>
    <mergeCell ref="Y7:AB7"/>
    <mergeCell ref="P7:S7"/>
    <mergeCell ref="AC7:AF7"/>
    <mergeCell ref="F20:AB20"/>
  </mergeCells>
  <phoneticPr fontId="10" type="noConversion"/>
  <dataValidations count="2">
    <dataValidation type="list" allowBlank="1" showInputMessage="1" showErrorMessage="1" sqref="M9:M11 M80:M86 M13:M15 M29:M32 M34:M50 M52 M54:M62 M64:M66 M68:M69 M71:M78 M88:M322 M25:M27 M17:M19" xr:uid="{00000000-0002-0000-0100-000000000000}">
      <formula1>$AH$10:$AH$11</formula1>
    </dataValidation>
    <dataValidation type="list" allowBlank="1" showInputMessage="1" showErrorMessage="1" sqref="M21:M24" xr:uid="{00000000-0002-0000-0100-000001000000}">
      <formula1>$AB$9:$AB$10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zoomScale="50" zoomScaleNormal="50" workbookViewId="0">
      <selection activeCell="E10" sqref="E1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42" customFormat="1" ht="22.5" customHeight="1" x14ac:dyDescent="0.25">
      <c r="A1" s="258"/>
      <c r="B1" s="259"/>
      <c r="C1" s="264" t="s">
        <v>125</v>
      </c>
      <c r="D1" s="265"/>
      <c r="E1" s="265"/>
      <c r="F1" s="265"/>
      <c r="G1" s="265"/>
      <c r="H1" s="265"/>
      <c r="I1" s="265"/>
      <c r="J1" s="265"/>
      <c r="K1" s="265"/>
      <c r="L1" s="265"/>
      <c r="M1" s="266"/>
      <c r="N1" s="55" t="s">
        <v>889</v>
      </c>
    </row>
    <row r="2" spans="1:14" s="42" customFormat="1" ht="22.5" customHeight="1" x14ac:dyDescent="0.25">
      <c r="A2" s="260"/>
      <c r="B2" s="261"/>
      <c r="C2" s="264" t="s">
        <v>127</v>
      </c>
      <c r="D2" s="265"/>
      <c r="E2" s="265"/>
      <c r="F2" s="265"/>
      <c r="G2" s="265"/>
      <c r="H2" s="265"/>
      <c r="I2" s="265"/>
      <c r="J2" s="265"/>
      <c r="K2" s="265"/>
      <c r="L2" s="265"/>
      <c r="M2" s="266"/>
      <c r="N2" s="55" t="s">
        <v>128</v>
      </c>
    </row>
    <row r="3" spans="1:14" s="42" customFormat="1" ht="22.5" customHeight="1" x14ac:dyDescent="0.25">
      <c r="A3" s="260"/>
      <c r="B3" s="261"/>
      <c r="C3" s="264" t="s">
        <v>890</v>
      </c>
      <c r="D3" s="265"/>
      <c r="E3" s="265"/>
      <c r="F3" s="265"/>
      <c r="G3" s="265"/>
      <c r="H3" s="265"/>
      <c r="I3" s="265"/>
      <c r="J3" s="265"/>
      <c r="K3" s="265"/>
      <c r="L3" s="265"/>
      <c r="M3" s="266"/>
      <c r="N3" s="55" t="s">
        <v>891</v>
      </c>
    </row>
    <row r="4" spans="1:14" s="42" customFormat="1" ht="22.5" customHeight="1" x14ac:dyDescent="0.25">
      <c r="A4" s="262"/>
      <c r="B4" s="263"/>
      <c r="C4" s="264" t="s">
        <v>892</v>
      </c>
      <c r="D4" s="265"/>
      <c r="E4" s="265"/>
      <c r="F4" s="265"/>
      <c r="G4" s="265"/>
      <c r="H4" s="265"/>
      <c r="I4" s="265"/>
      <c r="J4" s="265"/>
      <c r="K4" s="265"/>
      <c r="L4" s="265"/>
      <c r="M4" s="266"/>
      <c r="N4" s="55" t="s">
        <v>411</v>
      </c>
    </row>
    <row r="5" spans="1:14" s="42" customFormat="1" ht="26.25" customHeight="1" x14ac:dyDescent="0.25">
      <c r="A5" s="256" t="s">
        <v>412</v>
      </c>
      <c r="B5" s="257"/>
      <c r="C5" s="256"/>
      <c r="D5" s="267"/>
      <c r="E5" s="267"/>
      <c r="F5" s="267"/>
      <c r="G5" s="267"/>
      <c r="H5" s="267"/>
      <c r="I5" s="267"/>
      <c r="J5" s="267"/>
      <c r="K5" s="267"/>
      <c r="L5" s="267"/>
      <c r="M5" s="267"/>
      <c r="N5" s="267"/>
    </row>
    <row r="6" spans="1:14" s="42" customFormat="1" ht="15" customHeight="1" x14ac:dyDescent="0.25">
      <c r="A6" s="252" t="s">
        <v>413</v>
      </c>
      <c r="B6" s="252"/>
      <c r="C6" s="252"/>
      <c r="D6" s="252"/>
      <c r="E6" s="252"/>
      <c r="F6" s="252"/>
      <c r="G6" s="252"/>
      <c r="H6" s="252"/>
      <c r="I6" s="252"/>
      <c r="J6" s="252"/>
      <c r="K6" s="252"/>
      <c r="L6" s="253"/>
      <c r="M6" s="248" t="s">
        <v>414</v>
      </c>
      <c r="N6" s="249"/>
    </row>
    <row r="7" spans="1:14" s="42" customFormat="1" x14ac:dyDescent="0.25">
      <c r="A7" s="254"/>
      <c r="B7" s="254"/>
      <c r="C7" s="254"/>
      <c r="D7" s="254"/>
      <c r="E7" s="254"/>
      <c r="F7" s="254"/>
      <c r="G7" s="254"/>
      <c r="H7" s="254"/>
      <c r="I7" s="254"/>
      <c r="J7" s="254"/>
      <c r="K7" s="254"/>
      <c r="L7" s="255"/>
      <c r="M7" s="250"/>
      <c r="N7" s="251"/>
    </row>
    <row r="8" spans="1:14" s="14" customFormat="1" ht="66.75" customHeight="1" x14ac:dyDescent="0.25">
      <c r="A8" s="56" t="s">
        <v>10</v>
      </c>
      <c r="B8" s="56" t="s">
        <v>415</v>
      </c>
      <c r="C8" s="56" t="s">
        <v>416</v>
      </c>
      <c r="D8" s="56" t="s">
        <v>417</v>
      </c>
      <c r="E8" s="56" t="s">
        <v>42</v>
      </c>
      <c r="F8" s="56" t="s">
        <v>44</v>
      </c>
      <c r="G8" s="56" t="s">
        <v>46</v>
      </c>
      <c r="H8" s="56" t="s">
        <v>48</v>
      </c>
      <c r="I8" s="56" t="s">
        <v>50</v>
      </c>
      <c r="J8" s="56" t="s">
        <v>52</v>
      </c>
      <c r="K8" s="56" t="s">
        <v>418</v>
      </c>
      <c r="L8" s="56" t="s">
        <v>56</v>
      </c>
      <c r="M8" s="56" t="s">
        <v>60</v>
      </c>
      <c r="N8" s="56" t="s">
        <v>62</v>
      </c>
    </row>
    <row r="9" spans="1:14" ht="150" x14ac:dyDescent="0.25">
      <c r="A9" s="30" t="s">
        <v>166</v>
      </c>
      <c r="B9" s="36" t="s">
        <v>419</v>
      </c>
      <c r="C9" s="36" t="s">
        <v>420</v>
      </c>
      <c r="D9" s="36" t="s">
        <v>421</v>
      </c>
      <c r="E9" s="37" t="s">
        <v>422</v>
      </c>
      <c r="F9" s="38" t="s">
        <v>423</v>
      </c>
      <c r="G9" s="36" t="s">
        <v>424</v>
      </c>
      <c r="H9" s="38" t="s">
        <v>425</v>
      </c>
      <c r="I9" s="29" t="s">
        <v>426</v>
      </c>
      <c r="J9" s="30" t="s">
        <v>427</v>
      </c>
      <c r="K9" s="43" t="s">
        <v>428</v>
      </c>
      <c r="L9" s="32" t="s">
        <v>429</v>
      </c>
      <c r="M9" s="32" t="s">
        <v>430</v>
      </c>
      <c r="N9" s="32" t="s">
        <v>431</v>
      </c>
    </row>
    <row r="10" spans="1:14" ht="150" x14ac:dyDescent="0.25">
      <c r="A10" s="30" t="s">
        <v>175</v>
      </c>
      <c r="B10" s="36" t="s">
        <v>419</v>
      </c>
      <c r="C10" s="36" t="s">
        <v>420</v>
      </c>
      <c r="D10" s="36" t="s">
        <v>421</v>
      </c>
      <c r="E10" s="37" t="s">
        <v>422</v>
      </c>
      <c r="F10" s="38" t="s">
        <v>423</v>
      </c>
      <c r="G10" s="36" t="s">
        <v>424</v>
      </c>
      <c r="H10" s="38" t="s">
        <v>425</v>
      </c>
      <c r="I10" s="29" t="s">
        <v>426</v>
      </c>
      <c r="J10" s="30" t="s">
        <v>427</v>
      </c>
      <c r="K10" s="43" t="s">
        <v>428</v>
      </c>
      <c r="L10" s="32" t="s">
        <v>429</v>
      </c>
      <c r="M10" s="32" t="s">
        <v>430</v>
      </c>
      <c r="N10" s="32" t="s">
        <v>431</v>
      </c>
    </row>
    <row r="11" spans="1:14" ht="150" x14ac:dyDescent="0.25">
      <c r="A11" s="30" t="s">
        <v>180</v>
      </c>
      <c r="B11" s="36" t="s">
        <v>419</v>
      </c>
      <c r="C11" s="36" t="s">
        <v>420</v>
      </c>
      <c r="D11" s="36" t="s">
        <v>421</v>
      </c>
      <c r="E11" s="37" t="s">
        <v>422</v>
      </c>
      <c r="F11" s="38" t="s">
        <v>423</v>
      </c>
      <c r="G11" s="36" t="s">
        <v>424</v>
      </c>
      <c r="H11" s="38" t="s">
        <v>425</v>
      </c>
      <c r="I11" s="29" t="s">
        <v>426</v>
      </c>
      <c r="J11" s="30" t="s">
        <v>427</v>
      </c>
      <c r="K11" s="43" t="s">
        <v>428</v>
      </c>
      <c r="L11" s="32" t="s">
        <v>429</v>
      </c>
      <c r="M11" s="32" t="s">
        <v>430</v>
      </c>
      <c r="N11" s="32" t="s">
        <v>431</v>
      </c>
    </row>
    <row r="12" spans="1:14" ht="270" x14ac:dyDescent="0.25">
      <c r="A12" s="30" t="s">
        <v>186</v>
      </c>
      <c r="B12" s="39" t="s">
        <v>432</v>
      </c>
      <c r="C12" s="36" t="s">
        <v>433</v>
      </c>
      <c r="D12" s="37" t="s">
        <v>434</v>
      </c>
      <c r="E12" s="37" t="s">
        <v>435</v>
      </c>
      <c r="F12" s="38" t="s">
        <v>436</v>
      </c>
      <c r="G12" s="36" t="s">
        <v>437</v>
      </c>
      <c r="H12" s="36" t="s">
        <v>438</v>
      </c>
      <c r="I12" s="29" t="s">
        <v>426</v>
      </c>
      <c r="J12" s="30" t="s">
        <v>427</v>
      </c>
      <c r="K12" s="43" t="s">
        <v>428</v>
      </c>
      <c r="L12" s="32" t="s">
        <v>429</v>
      </c>
      <c r="M12" s="32" t="s">
        <v>439</v>
      </c>
      <c r="N12" s="44" t="s">
        <v>440</v>
      </c>
    </row>
    <row r="13" spans="1:14" ht="270" x14ac:dyDescent="0.25">
      <c r="A13" s="30" t="s">
        <v>193</v>
      </c>
      <c r="B13" s="39" t="s">
        <v>432</v>
      </c>
      <c r="C13" s="36" t="s">
        <v>433</v>
      </c>
      <c r="D13" s="37" t="s">
        <v>434</v>
      </c>
      <c r="E13" s="37" t="s">
        <v>435</v>
      </c>
      <c r="F13" s="38" t="s">
        <v>436</v>
      </c>
      <c r="G13" s="36" t="s">
        <v>437</v>
      </c>
      <c r="H13" s="36" t="s">
        <v>438</v>
      </c>
      <c r="I13" s="29" t="s">
        <v>426</v>
      </c>
      <c r="J13" s="30" t="s">
        <v>427</v>
      </c>
      <c r="K13" s="43" t="s">
        <v>428</v>
      </c>
      <c r="L13" s="32" t="s">
        <v>429</v>
      </c>
      <c r="M13" s="32" t="s">
        <v>439</v>
      </c>
      <c r="N13" s="44" t="s">
        <v>440</v>
      </c>
    </row>
    <row r="14" spans="1:14" ht="240" x14ac:dyDescent="0.25">
      <c r="A14" s="30" t="s">
        <v>202</v>
      </c>
      <c r="B14" s="39" t="s">
        <v>432</v>
      </c>
      <c r="C14" s="36" t="s">
        <v>433</v>
      </c>
      <c r="D14" s="40" t="s">
        <v>441</v>
      </c>
      <c r="E14" s="37" t="s">
        <v>442</v>
      </c>
      <c r="F14" s="41" t="s">
        <v>443</v>
      </c>
      <c r="G14" s="36" t="s">
        <v>444</v>
      </c>
      <c r="H14" s="36" t="s">
        <v>444</v>
      </c>
      <c r="I14" s="29" t="s">
        <v>426</v>
      </c>
      <c r="J14" s="30" t="s">
        <v>427</v>
      </c>
      <c r="K14" s="43" t="s">
        <v>428</v>
      </c>
      <c r="L14" s="32" t="s">
        <v>429</v>
      </c>
      <c r="M14" s="32" t="s">
        <v>445</v>
      </c>
      <c r="N14" s="57" t="s">
        <v>446</v>
      </c>
    </row>
    <row r="15" spans="1:14" ht="240" x14ac:dyDescent="0.25">
      <c r="A15" s="30" t="s">
        <v>213</v>
      </c>
      <c r="B15" s="39" t="s">
        <v>432</v>
      </c>
      <c r="C15" s="36" t="s">
        <v>433</v>
      </c>
      <c r="D15" s="40" t="s">
        <v>441</v>
      </c>
      <c r="E15" s="37" t="s">
        <v>442</v>
      </c>
      <c r="F15" s="41" t="s">
        <v>443</v>
      </c>
      <c r="G15" s="36" t="s">
        <v>444</v>
      </c>
      <c r="H15" s="36" t="s">
        <v>444</v>
      </c>
      <c r="I15" s="29" t="s">
        <v>426</v>
      </c>
      <c r="J15" s="30" t="s">
        <v>427</v>
      </c>
      <c r="K15" s="43" t="s">
        <v>428</v>
      </c>
      <c r="L15" s="32" t="s">
        <v>429</v>
      </c>
      <c r="M15" s="32" t="s">
        <v>445</v>
      </c>
      <c r="N15" s="57" t="s">
        <v>446</v>
      </c>
    </row>
    <row r="16" spans="1:14" ht="240" x14ac:dyDescent="0.25">
      <c r="A16" s="30" t="s">
        <v>219</v>
      </c>
      <c r="B16" s="39" t="s">
        <v>432</v>
      </c>
      <c r="C16" s="36" t="s">
        <v>433</v>
      </c>
      <c r="D16" s="40" t="s">
        <v>441</v>
      </c>
      <c r="E16" s="37" t="s">
        <v>442</v>
      </c>
      <c r="F16" s="41" t="s">
        <v>443</v>
      </c>
      <c r="G16" s="36" t="s">
        <v>444</v>
      </c>
      <c r="H16" s="36" t="s">
        <v>444</v>
      </c>
      <c r="I16" s="29" t="s">
        <v>426</v>
      </c>
      <c r="J16" s="30" t="s">
        <v>427</v>
      </c>
      <c r="K16" s="43" t="s">
        <v>428</v>
      </c>
      <c r="L16" s="32" t="s">
        <v>429</v>
      </c>
      <c r="M16" s="32" t="s">
        <v>445</v>
      </c>
      <c r="N16" s="57" t="s">
        <v>446</v>
      </c>
    </row>
    <row r="17" spans="1:14" ht="240" x14ac:dyDescent="0.25">
      <c r="A17" s="34" t="s">
        <v>223</v>
      </c>
      <c r="B17" s="39" t="s">
        <v>432</v>
      </c>
      <c r="C17" s="36" t="s">
        <v>433</v>
      </c>
      <c r="D17" s="40" t="s">
        <v>441</v>
      </c>
      <c r="E17" s="37" t="s">
        <v>442</v>
      </c>
      <c r="F17" s="41" t="s">
        <v>443</v>
      </c>
      <c r="G17" s="36" t="s">
        <v>444</v>
      </c>
      <c r="H17" s="36" t="s">
        <v>444</v>
      </c>
      <c r="I17" s="29" t="s">
        <v>426</v>
      </c>
      <c r="J17" s="30" t="s">
        <v>427</v>
      </c>
      <c r="K17" s="43" t="s">
        <v>428</v>
      </c>
      <c r="L17" s="32" t="s">
        <v>429</v>
      </c>
      <c r="M17" s="32" t="s">
        <v>445</v>
      </c>
      <c r="N17" s="57" t="s">
        <v>446</v>
      </c>
    </row>
    <row r="18" spans="1:14" ht="285" x14ac:dyDescent="0.25">
      <c r="A18" s="30" t="s">
        <v>252</v>
      </c>
      <c r="B18" s="39" t="s">
        <v>432</v>
      </c>
      <c r="C18" s="36" t="s">
        <v>433</v>
      </c>
      <c r="D18" s="37" t="s">
        <v>447</v>
      </c>
      <c r="E18" s="37" t="s">
        <v>448</v>
      </c>
      <c r="F18" s="38" t="s">
        <v>449</v>
      </c>
      <c r="G18" s="36" t="s">
        <v>450</v>
      </c>
      <c r="H18" s="36" t="s">
        <v>451</v>
      </c>
      <c r="I18" s="29" t="s">
        <v>426</v>
      </c>
      <c r="J18" s="30" t="s">
        <v>427</v>
      </c>
      <c r="K18" s="43" t="s">
        <v>428</v>
      </c>
      <c r="L18" s="32" t="s">
        <v>429</v>
      </c>
      <c r="M18" s="32" t="s">
        <v>452</v>
      </c>
      <c r="N18" s="44" t="s">
        <v>453</v>
      </c>
    </row>
    <row r="19" spans="1:14" ht="285" x14ac:dyDescent="0.25">
      <c r="A19" s="30" t="s">
        <v>261</v>
      </c>
      <c r="B19" s="39" t="s">
        <v>432</v>
      </c>
      <c r="C19" s="36" t="s">
        <v>433</v>
      </c>
      <c r="D19" s="37" t="s">
        <v>447</v>
      </c>
      <c r="E19" s="37" t="s">
        <v>448</v>
      </c>
      <c r="F19" s="38" t="s">
        <v>449</v>
      </c>
      <c r="G19" s="36" t="s">
        <v>450</v>
      </c>
      <c r="H19" s="36" t="s">
        <v>451</v>
      </c>
      <c r="I19" s="29" t="s">
        <v>426</v>
      </c>
      <c r="J19" s="30" t="s">
        <v>427</v>
      </c>
      <c r="K19" s="43" t="s">
        <v>428</v>
      </c>
      <c r="L19" s="32" t="s">
        <v>429</v>
      </c>
      <c r="M19" s="32" t="s">
        <v>452</v>
      </c>
      <c r="N19" s="44" t="s">
        <v>453</v>
      </c>
    </row>
    <row r="20" spans="1:14" ht="225" x14ac:dyDescent="0.25">
      <c r="A20" s="30" t="s">
        <v>345</v>
      </c>
      <c r="B20" s="39" t="s">
        <v>432</v>
      </c>
      <c r="C20" s="36" t="s">
        <v>433</v>
      </c>
      <c r="D20" s="37" t="s">
        <v>447</v>
      </c>
      <c r="E20" s="37" t="s">
        <v>454</v>
      </c>
      <c r="F20" s="38" t="s">
        <v>455</v>
      </c>
      <c r="G20" s="36" t="s">
        <v>456</v>
      </c>
      <c r="H20" s="36" t="s">
        <v>457</v>
      </c>
      <c r="I20" s="29" t="s">
        <v>426</v>
      </c>
      <c r="J20" s="30" t="s">
        <v>427</v>
      </c>
      <c r="K20" s="43" t="s">
        <v>428</v>
      </c>
      <c r="L20" s="32" t="s">
        <v>429</v>
      </c>
      <c r="M20" s="32" t="s">
        <v>458</v>
      </c>
      <c r="N20" s="44" t="s">
        <v>459</v>
      </c>
    </row>
    <row r="21" spans="1:14" ht="360" x14ac:dyDescent="0.25">
      <c r="A21" s="45" t="s">
        <v>359</v>
      </c>
      <c r="B21" s="32" t="s">
        <v>460</v>
      </c>
      <c r="C21" s="32" t="s">
        <v>461</v>
      </c>
      <c r="D21" s="246" t="s">
        <v>462</v>
      </c>
      <c r="E21" s="32" t="s">
        <v>463</v>
      </c>
      <c r="F21" s="32" t="s">
        <v>464</v>
      </c>
      <c r="G21" s="35" t="s">
        <v>465</v>
      </c>
      <c r="H21" s="35" t="s">
        <v>466</v>
      </c>
      <c r="I21" s="29" t="s">
        <v>467</v>
      </c>
      <c r="J21" s="35" t="s">
        <v>468</v>
      </c>
      <c r="K21" s="29" t="s">
        <v>428</v>
      </c>
      <c r="L21" s="32" t="s">
        <v>429</v>
      </c>
      <c r="M21" s="32" t="s">
        <v>469</v>
      </c>
      <c r="N21" s="31" t="s">
        <v>470</v>
      </c>
    </row>
    <row r="22" spans="1:14" ht="360" x14ac:dyDescent="0.25">
      <c r="A22" s="45" t="s">
        <v>388</v>
      </c>
      <c r="B22" s="32" t="s">
        <v>460</v>
      </c>
      <c r="C22" s="32" t="s">
        <v>461</v>
      </c>
      <c r="D22" s="247"/>
      <c r="E22" s="46" t="s">
        <v>463</v>
      </c>
      <c r="F22" s="32" t="s">
        <v>464</v>
      </c>
      <c r="G22" s="35" t="s">
        <v>471</v>
      </c>
      <c r="H22" s="35" t="s">
        <v>466</v>
      </c>
      <c r="I22" s="29" t="s">
        <v>467</v>
      </c>
      <c r="J22" s="35" t="s">
        <v>468</v>
      </c>
      <c r="K22" s="29" t="s">
        <v>428</v>
      </c>
      <c r="L22" s="46" t="s">
        <v>472</v>
      </c>
      <c r="M22" s="46" t="s">
        <v>473</v>
      </c>
      <c r="N22" s="30" t="s">
        <v>470</v>
      </c>
    </row>
  </sheetData>
  <mergeCells count="10">
    <mergeCell ref="D21:D22"/>
    <mergeCell ref="M6:N7"/>
    <mergeCell ref="A6:L7"/>
    <mergeCell ref="A5:B5"/>
    <mergeCell ref="A1:B4"/>
    <mergeCell ref="C1:M1"/>
    <mergeCell ref="C2:M2"/>
    <mergeCell ref="C3:M3"/>
    <mergeCell ref="C4:M4"/>
    <mergeCell ref="C5:N5"/>
  </mergeCells>
  <dataValidations count="2">
    <dataValidation type="list" allowBlank="1" showInputMessage="1" showErrorMessage="1" sqref="K9:K22" xr:uid="{00000000-0002-0000-0200-000000000000}">
      <formula1>$Q$10:$Q$13</formula1>
    </dataValidation>
    <dataValidation type="list" allowBlank="1" showInputMessage="1" showErrorMessage="1" sqref="K23:K80" xr:uid="{00000000-0002-0000-0200-000001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113"/>
  <sheetViews>
    <sheetView tabSelected="1" topLeftCell="A8" zoomScale="64" zoomScaleNormal="64" workbookViewId="0">
      <pane ySplit="8" topLeftCell="A16" activePane="bottomLeft" state="frozen"/>
      <selection activeCell="A8" sqref="A8"/>
      <selection pane="bottomLeft" activeCell="H20" sqref="H20"/>
    </sheetView>
  </sheetViews>
  <sheetFormatPr baseColWidth="10" defaultColWidth="10.85546875" defaultRowHeight="154.5" customHeight="1" x14ac:dyDescent="0.25"/>
  <cols>
    <col min="1" max="1" width="27.42578125" style="282" customWidth="1"/>
    <col min="2" max="2" width="37" style="282" customWidth="1"/>
    <col min="3" max="3" width="23.140625" style="282" customWidth="1"/>
    <col min="4" max="4" width="26.140625" style="282" bestFit="1" customWidth="1"/>
    <col min="5" max="5" width="34.5703125" style="282" customWidth="1"/>
    <col min="6" max="6" width="26.42578125" style="282" customWidth="1"/>
    <col min="7" max="7" width="28.28515625" style="282" customWidth="1"/>
    <col min="8" max="8" width="33.5703125" style="282" customWidth="1"/>
    <col min="9" max="9" width="31.85546875" style="282" customWidth="1"/>
    <col min="10" max="10" width="23.28515625" style="282" customWidth="1"/>
    <col min="11" max="11" width="45.140625" style="282" customWidth="1"/>
    <col min="12" max="12" width="17.28515625" style="282" customWidth="1"/>
    <col min="13" max="13" width="30.140625" style="282" customWidth="1"/>
    <col min="14" max="14" width="39.85546875" style="316" customWidth="1"/>
    <col min="15" max="15" width="39.42578125" style="282" customWidth="1"/>
    <col min="16" max="17" width="41.28515625" style="282" customWidth="1"/>
    <col min="18" max="18" width="31.42578125" style="282" customWidth="1"/>
    <col min="19" max="19" width="42" style="282" customWidth="1"/>
    <col min="20" max="20" width="41.28515625" style="97" customWidth="1"/>
    <col min="21" max="21" width="25.85546875" style="282" customWidth="1"/>
    <col min="22" max="22" width="28.28515625" style="282" customWidth="1"/>
    <col min="23" max="23" width="24.140625" style="282" customWidth="1"/>
    <col min="24" max="24" width="31.140625" style="282" customWidth="1"/>
    <col min="25" max="25" width="26.140625" style="282" customWidth="1"/>
    <col min="26" max="26" width="37.42578125" style="282" customWidth="1"/>
    <col min="27" max="27" width="33.5703125" style="282" customWidth="1"/>
    <col min="28" max="28" width="64.7109375" style="282" customWidth="1"/>
    <col min="29" max="29" width="27" style="282" customWidth="1"/>
    <col min="30" max="30" width="51.7109375" style="282" customWidth="1"/>
    <col min="31" max="31" width="35.5703125" style="493" customWidth="1"/>
    <col min="32" max="32" width="39" style="282" customWidth="1"/>
    <col min="33" max="33" width="31.140625" style="282" customWidth="1"/>
    <col min="34" max="34" width="36.28515625" style="282" customWidth="1"/>
    <col min="35" max="35" width="36.42578125" style="282" customWidth="1"/>
    <col min="36" max="36" width="38.28515625" style="282" customWidth="1"/>
    <col min="37" max="37" width="34.85546875" style="282" customWidth="1"/>
    <col min="38" max="39" width="32.28515625" style="282" customWidth="1"/>
    <col min="40" max="40" width="26.5703125" style="282" customWidth="1"/>
    <col min="41" max="42" width="39.28515625" style="282" customWidth="1"/>
    <col min="43" max="43" width="39.28515625" style="97" customWidth="1"/>
    <col min="44" max="44" width="36.7109375" style="316" customWidth="1"/>
    <col min="45" max="45" width="36.7109375" style="100" customWidth="1"/>
    <col min="46" max="46" width="32.85546875" style="282" customWidth="1"/>
    <col min="47" max="47" width="31.28515625" style="282" customWidth="1"/>
    <col min="48" max="48" width="24.28515625" style="282" customWidth="1"/>
    <col min="49" max="50" width="21.28515625" style="282" customWidth="1"/>
    <col min="51" max="51" width="24.28515625" style="282" customWidth="1"/>
    <col min="52" max="53" width="29" style="282" customWidth="1"/>
    <col min="54" max="54" width="43" style="282" customWidth="1"/>
    <col min="55" max="55" width="40.5703125" style="282" customWidth="1"/>
    <col min="56" max="56" width="27.140625" style="282" customWidth="1"/>
    <col min="57" max="57" width="33.140625" style="282" customWidth="1"/>
    <col min="58" max="58" width="41.42578125" style="282" customWidth="1"/>
    <col min="59" max="59" width="10.85546875" style="282" customWidth="1"/>
    <col min="60" max="16384" width="10.85546875" style="282"/>
  </cols>
  <sheetData>
    <row r="1" spans="1:92" ht="154.5" customHeight="1" x14ac:dyDescent="0.25">
      <c r="A1" s="278" t="s">
        <v>474</v>
      </c>
      <c r="B1" s="278"/>
      <c r="C1" s="278" t="s">
        <v>125</v>
      </c>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9"/>
      <c r="BB1" s="280" t="s">
        <v>889</v>
      </c>
      <c r="BC1" s="281"/>
    </row>
    <row r="2" spans="1:92" ht="154.5" customHeight="1" x14ac:dyDescent="0.25">
      <c r="A2" s="278"/>
      <c r="B2" s="278"/>
      <c r="C2" s="278" t="s">
        <v>127</v>
      </c>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9"/>
      <c r="BB2" s="280" t="s">
        <v>128</v>
      </c>
      <c r="BC2" s="281"/>
    </row>
    <row r="3" spans="1:92" ht="154.5" customHeight="1" x14ac:dyDescent="0.25">
      <c r="A3" s="278"/>
      <c r="B3" s="278"/>
      <c r="C3" s="278" t="s">
        <v>890</v>
      </c>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9"/>
      <c r="BB3" s="280" t="s">
        <v>891</v>
      </c>
      <c r="BC3" s="281"/>
    </row>
    <row r="4" spans="1:92" ht="154.5" customHeight="1" x14ac:dyDescent="0.25">
      <c r="A4" s="278"/>
      <c r="B4" s="278"/>
      <c r="C4" s="278" t="s">
        <v>892</v>
      </c>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9"/>
      <c r="BB4" s="280" t="s">
        <v>475</v>
      </c>
      <c r="BC4" s="281"/>
    </row>
    <row r="5" spans="1:92" ht="154.5" customHeight="1" x14ac:dyDescent="0.25">
      <c r="A5" s="283" t="s">
        <v>412</v>
      </c>
      <c r="B5" s="283"/>
      <c r="C5" s="283" t="s">
        <v>134</v>
      </c>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4"/>
    </row>
    <row r="6" spans="1:92" ht="154.5" customHeight="1" x14ac:dyDescent="0.25">
      <c r="A6" s="285" t="s">
        <v>476</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6"/>
      <c r="AC6" s="287" t="s">
        <v>477</v>
      </c>
      <c r="AD6" s="288"/>
      <c r="AE6" s="288"/>
      <c r="AF6" s="288"/>
      <c r="AG6" s="288"/>
      <c r="AH6" s="288"/>
      <c r="AI6" s="289" t="s">
        <v>478</v>
      </c>
      <c r="AJ6" s="289"/>
      <c r="AK6" s="289"/>
      <c r="AL6" s="289"/>
      <c r="AM6" s="289"/>
      <c r="AN6" s="289"/>
      <c r="AO6" s="289"/>
      <c r="AP6" s="289"/>
      <c r="AQ6" s="289"/>
      <c r="AR6" s="289"/>
      <c r="AS6" s="289"/>
      <c r="AT6" s="289"/>
      <c r="AU6" s="289"/>
      <c r="AV6" s="289"/>
      <c r="AW6" s="289"/>
      <c r="AX6" s="289"/>
      <c r="AY6" s="289"/>
      <c r="AZ6" s="289"/>
      <c r="BA6" s="289"/>
      <c r="BB6" s="289"/>
      <c r="BC6" s="290"/>
    </row>
    <row r="7" spans="1:92" ht="154.5" customHeight="1" x14ac:dyDescent="0.25">
      <c r="A7" s="291"/>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2"/>
      <c r="AC7" s="293"/>
      <c r="AD7" s="294"/>
      <c r="AE7" s="294"/>
      <c r="AF7" s="294"/>
      <c r="AG7" s="294"/>
      <c r="AH7" s="294"/>
      <c r="AI7" s="289"/>
      <c r="AJ7" s="289"/>
      <c r="AK7" s="289"/>
      <c r="AL7" s="289"/>
      <c r="AM7" s="289"/>
      <c r="AN7" s="289"/>
      <c r="AO7" s="289"/>
      <c r="AP7" s="289"/>
      <c r="AQ7" s="289"/>
      <c r="AR7" s="289"/>
      <c r="AS7" s="289"/>
      <c r="AT7" s="289"/>
      <c r="AU7" s="289"/>
      <c r="AV7" s="289"/>
      <c r="AW7" s="289"/>
      <c r="AX7" s="289"/>
      <c r="AY7" s="289"/>
      <c r="AZ7" s="289"/>
      <c r="BA7" s="289"/>
      <c r="BB7" s="289"/>
      <c r="BC7" s="290"/>
    </row>
    <row r="8" spans="1:92" ht="20.25" hidden="1" customHeight="1" thickBot="1" x14ac:dyDescent="0.3">
      <c r="A8" s="278" t="s">
        <v>474</v>
      </c>
      <c r="B8" s="278"/>
      <c r="C8" s="278" t="s">
        <v>125</v>
      </c>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9"/>
      <c r="BB8" s="280" t="s">
        <v>889</v>
      </c>
      <c r="BC8" s="281"/>
    </row>
    <row r="9" spans="1:92" ht="26.25" hidden="1" customHeight="1" thickBot="1" x14ac:dyDescent="0.3">
      <c r="A9" s="278"/>
      <c r="B9" s="278"/>
      <c r="C9" s="278" t="s">
        <v>127</v>
      </c>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9"/>
      <c r="BB9" s="280" t="s">
        <v>128</v>
      </c>
      <c r="BC9" s="281"/>
    </row>
    <row r="10" spans="1:92" ht="20.25" hidden="1" customHeight="1" thickBot="1" x14ac:dyDescent="0.3">
      <c r="A10" s="278"/>
      <c r="B10" s="278"/>
      <c r="C10" s="278" t="s">
        <v>890</v>
      </c>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9"/>
      <c r="BB10" s="280" t="s">
        <v>891</v>
      </c>
      <c r="BC10" s="281"/>
    </row>
    <row r="11" spans="1:92" ht="18.75" hidden="1" customHeight="1" thickBot="1" x14ac:dyDescent="0.3">
      <c r="A11" s="278"/>
      <c r="B11" s="278"/>
      <c r="C11" s="278" t="s">
        <v>892</v>
      </c>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9"/>
      <c r="BB11" s="280" t="s">
        <v>475</v>
      </c>
      <c r="BC11" s="281"/>
    </row>
    <row r="12" spans="1:92" ht="21" hidden="1" customHeight="1" thickBot="1" x14ac:dyDescent="0.3">
      <c r="A12" s="283" t="s">
        <v>412</v>
      </c>
      <c r="B12" s="283"/>
      <c r="C12" s="283" t="s">
        <v>134</v>
      </c>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4"/>
    </row>
    <row r="13" spans="1:92" ht="24.75" hidden="1" customHeight="1" thickBot="1" x14ac:dyDescent="0.3">
      <c r="A13" s="285" t="s">
        <v>476</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6"/>
      <c r="AC13" s="287" t="s">
        <v>477</v>
      </c>
      <c r="AD13" s="288"/>
      <c r="AE13" s="288"/>
      <c r="AF13" s="288"/>
      <c r="AG13" s="288"/>
      <c r="AH13" s="288"/>
      <c r="AI13" s="289" t="s">
        <v>478</v>
      </c>
      <c r="AJ13" s="289"/>
      <c r="AK13" s="289"/>
      <c r="AL13" s="289"/>
      <c r="AM13" s="289"/>
      <c r="AN13" s="289"/>
      <c r="AO13" s="289"/>
      <c r="AP13" s="289"/>
      <c r="AQ13" s="289"/>
      <c r="AR13" s="289"/>
      <c r="AS13" s="289"/>
      <c r="AT13" s="289"/>
      <c r="AU13" s="289"/>
      <c r="AV13" s="289"/>
      <c r="AW13" s="289"/>
      <c r="AX13" s="289"/>
      <c r="AY13" s="289"/>
      <c r="AZ13" s="289"/>
      <c r="BA13" s="289"/>
      <c r="BB13" s="289"/>
      <c r="BC13" s="290"/>
    </row>
    <row r="14" spans="1:92" ht="24" hidden="1" customHeight="1" thickBot="1" x14ac:dyDescent="0.3">
      <c r="A14" s="291"/>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2"/>
      <c r="AC14" s="293"/>
      <c r="AD14" s="294"/>
      <c r="AE14" s="294"/>
      <c r="AF14" s="294"/>
      <c r="AG14" s="294"/>
      <c r="AH14" s="294"/>
      <c r="AI14" s="289"/>
      <c r="AJ14" s="289"/>
      <c r="AK14" s="289"/>
      <c r="AL14" s="289"/>
      <c r="AM14" s="289"/>
      <c r="AN14" s="289"/>
      <c r="AO14" s="289"/>
      <c r="AP14" s="289"/>
      <c r="AQ14" s="289"/>
      <c r="AR14" s="289"/>
      <c r="AS14" s="289"/>
      <c r="AT14" s="289"/>
      <c r="AU14" s="289"/>
      <c r="AV14" s="289"/>
      <c r="AW14" s="289"/>
      <c r="AX14" s="289"/>
      <c r="AY14" s="289"/>
      <c r="AZ14" s="289"/>
      <c r="BA14" s="289"/>
      <c r="BB14" s="289"/>
      <c r="BC14" s="290"/>
    </row>
    <row r="15" spans="1:92" s="304" customFormat="1" ht="80.25" customHeight="1" x14ac:dyDescent="0.25">
      <c r="A15" s="295" t="s">
        <v>10</v>
      </c>
      <c r="B15" s="295" t="s">
        <v>144</v>
      </c>
      <c r="C15" s="295" t="s">
        <v>14</v>
      </c>
      <c r="D15" s="295" t="s">
        <v>1035</v>
      </c>
      <c r="E15" s="295" t="s">
        <v>65</v>
      </c>
      <c r="F15" s="295" t="s">
        <v>67</v>
      </c>
      <c r="G15" s="295" t="s">
        <v>69</v>
      </c>
      <c r="H15" s="295" t="s">
        <v>479</v>
      </c>
      <c r="I15" s="295" t="s">
        <v>73</v>
      </c>
      <c r="J15" s="295" t="s">
        <v>1036</v>
      </c>
      <c r="K15" s="296" t="s">
        <v>480</v>
      </c>
      <c r="L15" s="297" t="s">
        <v>79</v>
      </c>
      <c r="M15" s="297" t="s">
        <v>81</v>
      </c>
      <c r="N15" s="295" t="s">
        <v>481</v>
      </c>
      <c r="O15" s="296" t="s">
        <v>894</v>
      </c>
      <c r="P15" s="296" t="s">
        <v>895</v>
      </c>
      <c r="Q15" s="296" t="s">
        <v>896</v>
      </c>
      <c r="R15" s="296" t="s">
        <v>897</v>
      </c>
      <c r="S15" s="296" t="s">
        <v>898</v>
      </c>
      <c r="T15" s="298" t="s">
        <v>482</v>
      </c>
      <c r="U15" s="297" t="s">
        <v>483</v>
      </c>
      <c r="V15" s="297" t="s">
        <v>484</v>
      </c>
      <c r="W15" s="295" t="s">
        <v>89</v>
      </c>
      <c r="X15" s="295" t="s">
        <v>91</v>
      </c>
      <c r="Y15" s="295" t="s">
        <v>93</v>
      </c>
      <c r="Z15" s="295" t="s">
        <v>95</v>
      </c>
      <c r="AA15" s="295" t="s">
        <v>97</v>
      </c>
      <c r="AB15" s="295" t="s">
        <v>99</v>
      </c>
      <c r="AC15" s="296" t="s">
        <v>102</v>
      </c>
      <c r="AD15" s="296" t="s">
        <v>485</v>
      </c>
      <c r="AE15" s="299" t="s">
        <v>106</v>
      </c>
      <c r="AF15" s="296" t="s">
        <v>108</v>
      </c>
      <c r="AG15" s="296" t="s">
        <v>110</v>
      </c>
      <c r="AH15" s="296" t="s">
        <v>112</v>
      </c>
      <c r="AI15" s="295" t="s">
        <v>115</v>
      </c>
      <c r="AJ15" s="295" t="s">
        <v>486</v>
      </c>
      <c r="AK15" s="295" t="s">
        <v>487</v>
      </c>
      <c r="AL15" s="295" t="s">
        <v>488</v>
      </c>
      <c r="AM15" s="295" t="s">
        <v>489</v>
      </c>
      <c r="AN15" s="295" t="s">
        <v>119</v>
      </c>
      <c r="AO15" s="295" t="s">
        <v>121</v>
      </c>
      <c r="AP15" s="295" t="s">
        <v>490</v>
      </c>
      <c r="AQ15" s="295" t="s">
        <v>491</v>
      </c>
      <c r="AR15" s="295" t="s">
        <v>492</v>
      </c>
      <c r="AS15" s="295" t="s">
        <v>1034</v>
      </c>
      <c r="AT15" s="295" t="s">
        <v>493</v>
      </c>
      <c r="AU15" s="295" t="s">
        <v>494</v>
      </c>
      <c r="AV15" s="295" t="s">
        <v>1037</v>
      </c>
      <c r="AW15" s="295" t="s">
        <v>1038</v>
      </c>
      <c r="AX15" s="300" t="s">
        <v>495</v>
      </c>
      <c r="AY15" s="301" t="s">
        <v>496</v>
      </c>
      <c r="AZ15" s="300" t="s">
        <v>497</v>
      </c>
      <c r="BA15" s="301" t="s">
        <v>1039</v>
      </c>
      <c r="BB15" s="295" t="s">
        <v>498</v>
      </c>
      <c r="BC15" s="295" t="s">
        <v>1040</v>
      </c>
      <c r="BD15" s="295" t="s">
        <v>499</v>
      </c>
      <c r="BE15" s="295" t="s">
        <v>1041</v>
      </c>
      <c r="BF15" s="302" t="s">
        <v>500</v>
      </c>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303"/>
    </row>
    <row r="16" spans="1:92" s="316" customFormat="1" ht="44.25" customHeight="1" x14ac:dyDescent="0.25">
      <c r="A16" s="305">
        <v>0</v>
      </c>
      <c r="B16" s="305" t="s">
        <v>167</v>
      </c>
      <c r="C16" s="305" t="s">
        <v>168</v>
      </c>
      <c r="D16" s="305" t="s">
        <v>172</v>
      </c>
      <c r="E16" s="306" t="s">
        <v>501</v>
      </c>
      <c r="F16" s="307">
        <v>2024130010171</v>
      </c>
      <c r="G16" s="305" t="s">
        <v>502</v>
      </c>
      <c r="H16" s="308" t="s">
        <v>503</v>
      </c>
      <c r="I16" s="308" t="s">
        <v>504</v>
      </c>
      <c r="J16" s="309">
        <v>0.5</v>
      </c>
      <c r="K16" s="308" t="s">
        <v>899</v>
      </c>
      <c r="L16" s="310" t="s">
        <v>505</v>
      </c>
      <c r="M16" s="308" t="s">
        <v>506</v>
      </c>
      <c r="N16" s="311">
        <v>1</v>
      </c>
      <c r="O16" s="311">
        <v>1</v>
      </c>
      <c r="P16" s="311"/>
      <c r="Q16" s="311"/>
      <c r="R16" s="312"/>
      <c r="S16" s="312">
        <f>SUM(O16:R16)</f>
        <v>1</v>
      </c>
      <c r="T16" s="159">
        <f>+IF((S16/N16)&gt;100%,100%,(S16/N16))</f>
        <v>1</v>
      </c>
      <c r="U16" s="313" t="s">
        <v>900</v>
      </c>
      <c r="V16" s="308" t="s">
        <v>901</v>
      </c>
      <c r="W16" s="308">
        <v>360</v>
      </c>
      <c r="X16" s="308" t="s">
        <v>507</v>
      </c>
      <c r="Y16" s="308" t="s">
        <v>508</v>
      </c>
      <c r="Z16" s="308" t="s">
        <v>509</v>
      </c>
      <c r="AA16" s="308" t="s">
        <v>510</v>
      </c>
      <c r="AB16" s="308" t="s">
        <v>511</v>
      </c>
      <c r="AC16" s="311" t="s">
        <v>512</v>
      </c>
      <c r="AD16" s="310" t="s">
        <v>902</v>
      </c>
      <c r="AE16" s="171">
        <v>700000000</v>
      </c>
      <c r="AF16" s="314" t="s">
        <v>513</v>
      </c>
      <c r="AG16" s="314" t="s">
        <v>514</v>
      </c>
      <c r="AH16" s="314" t="s">
        <v>903</v>
      </c>
      <c r="AI16" s="171">
        <v>700000000</v>
      </c>
      <c r="AJ16" s="171">
        <v>700000000</v>
      </c>
      <c r="AK16" s="191"/>
      <c r="AL16" s="191"/>
      <c r="AM16" s="191"/>
      <c r="AN16" s="313" t="s">
        <v>904</v>
      </c>
      <c r="AO16" s="313" t="s">
        <v>905</v>
      </c>
      <c r="AP16" s="171">
        <v>671400000</v>
      </c>
      <c r="AQ16" s="182">
        <f>AP16/AJ16</f>
        <v>0.95914285714285719</v>
      </c>
      <c r="AR16" s="171">
        <v>202500000</v>
      </c>
      <c r="AS16" s="182">
        <f>AR16/AJ16</f>
        <v>0.28928571428571431</v>
      </c>
      <c r="AT16" s="191"/>
      <c r="AU16" s="191"/>
      <c r="AV16" s="191"/>
      <c r="AW16" s="191"/>
      <c r="AX16" s="191"/>
      <c r="AY16" s="171"/>
      <c r="AZ16" s="171"/>
      <c r="BA16" s="171"/>
      <c r="BB16" s="315"/>
      <c r="BF16" s="317" t="s">
        <v>906</v>
      </c>
    </row>
    <row r="17" spans="1:61" s="316" customFormat="1" ht="42.75" customHeight="1" x14ac:dyDescent="0.25">
      <c r="A17" s="305" t="s">
        <v>166</v>
      </c>
      <c r="B17" s="305" t="s">
        <v>167</v>
      </c>
      <c r="C17" s="305" t="s">
        <v>168</v>
      </c>
      <c r="D17" s="305" t="s">
        <v>172</v>
      </c>
      <c r="E17" s="318"/>
      <c r="F17" s="319"/>
      <c r="G17" s="305" t="s">
        <v>502</v>
      </c>
      <c r="H17" s="308" t="s">
        <v>503</v>
      </c>
      <c r="I17" s="308" t="s">
        <v>504</v>
      </c>
      <c r="J17" s="309">
        <v>0.5</v>
      </c>
      <c r="K17" s="308" t="s">
        <v>907</v>
      </c>
      <c r="L17" s="310" t="s">
        <v>505</v>
      </c>
      <c r="M17" s="308" t="s">
        <v>506</v>
      </c>
      <c r="N17" s="311">
        <v>1</v>
      </c>
      <c r="O17" s="311">
        <v>1</v>
      </c>
      <c r="P17" s="311"/>
      <c r="Q17" s="311"/>
      <c r="R17" s="312"/>
      <c r="S17" s="312">
        <f>SUM(O17:R17)</f>
        <v>1</v>
      </c>
      <c r="T17" s="159">
        <f>+IF((S17/N17)&gt;100%,100%,(S17/N17))</f>
        <v>1</v>
      </c>
      <c r="U17" s="313" t="s">
        <v>900</v>
      </c>
      <c r="V17" s="308" t="s">
        <v>901</v>
      </c>
      <c r="W17" s="308">
        <v>360</v>
      </c>
      <c r="X17" s="308" t="s">
        <v>507</v>
      </c>
      <c r="Y17" s="308" t="s">
        <v>508</v>
      </c>
      <c r="Z17" s="308" t="s">
        <v>509</v>
      </c>
      <c r="AA17" s="308" t="s">
        <v>510</v>
      </c>
      <c r="AB17" s="308" t="s">
        <v>511</v>
      </c>
      <c r="AC17" s="311" t="s">
        <v>512</v>
      </c>
      <c r="AD17" s="310" t="s">
        <v>908</v>
      </c>
      <c r="AE17" s="173"/>
      <c r="AF17" s="320"/>
      <c r="AG17" s="320"/>
      <c r="AH17" s="320"/>
      <c r="AI17" s="173"/>
      <c r="AJ17" s="173"/>
      <c r="AK17" s="192"/>
      <c r="AL17" s="192"/>
      <c r="AM17" s="192"/>
      <c r="AN17" s="313" t="s">
        <v>904</v>
      </c>
      <c r="AO17" s="313" t="s">
        <v>905</v>
      </c>
      <c r="AP17" s="173"/>
      <c r="AQ17" s="184"/>
      <c r="AR17" s="173"/>
      <c r="AS17" s="184"/>
      <c r="AT17" s="192"/>
      <c r="AU17" s="192"/>
      <c r="AV17" s="192"/>
      <c r="AW17" s="192"/>
      <c r="AX17" s="192"/>
      <c r="AY17" s="173"/>
      <c r="AZ17" s="173"/>
      <c r="BA17" s="173"/>
      <c r="BB17" s="321"/>
      <c r="BF17" s="322"/>
    </row>
    <row r="18" spans="1:61" s="316" customFormat="1" ht="81.75" customHeight="1" x14ac:dyDescent="0.25">
      <c r="A18" s="323" t="s">
        <v>520</v>
      </c>
      <c r="B18" s="324"/>
      <c r="C18" s="324"/>
      <c r="D18" s="324"/>
      <c r="E18" s="324"/>
      <c r="F18" s="324"/>
      <c r="G18" s="324"/>
      <c r="H18" s="324"/>
      <c r="I18" s="324"/>
      <c r="J18" s="324"/>
      <c r="K18" s="324"/>
      <c r="L18" s="324"/>
      <c r="M18" s="324"/>
      <c r="N18" s="324"/>
      <c r="O18" s="324"/>
      <c r="P18" s="324"/>
      <c r="Q18" s="324"/>
      <c r="R18" s="324"/>
      <c r="S18" s="325"/>
      <c r="T18" s="159">
        <f>+AVERAGE(T16:T17)</f>
        <v>1</v>
      </c>
      <c r="U18" s="313"/>
      <c r="V18" s="308"/>
      <c r="W18" s="308"/>
      <c r="X18" s="308"/>
      <c r="Y18" s="308"/>
      <c r="Z18" s="308"/>
      <c r="AA18" s="308"/>
      <c r="AB18" s="326"/>
      <c r="AC18" s="327"/>
      <c r="AD18" s="310"/>
      <c r="AE18" s="68">
        <f>AE16</f>
        <v>700000000</v>
      </c>
      <c r="AF18" s="328"/>
      <c r="AG18" s="313"/>
      <c r="AH18" s="311"/>
      <c r="AI18" s="68">
        <f>AI16</f>
        <v>700000000</v>
      </c>
      <c r="AJ18" s="69">
        <f>AJ16</f>
        <v>700000000</v>
      </c>
      <c r="AK18" s="60"/>
      <c r="AL18" s="70"/>
      <c r="AM18" s="70"/>
      <c r="AN18" s="328"/>
      <c r="AO18" s="328"/>
      <c r="AP18" s="71">
        <f>AP16</f>
        <v>671400000</v>
      </c>
      <c r="AQ18" s="93">
        <f>AQ16</f>
        <v>0.95914285714285719</v>
      </c>
      <c r="AR18" s="329">
        <f>AR16</f>
        <v>202500000</v>
      </c>
      <c r="AS18" s="98">
        <f>AS16</f>
        <v>0.28928571428571431</v>
      </c>
      <c r="AT18" s="60"/>
      <c r="AU18" s="60"/>
      <c r="AV18" s="60"/>
      <c r="AW18" s="60"/>
      <c r="AX18" s="60"/>
      <c r="AY18" s="59"/>
      <c r="AZ18" s="59"/>
      <c r="BA18" s="111"/>
      <c r="BB18" s="330"/>
      <c r="BF18" s="331"/>
    </row>
    <row r="19" spans="1:61" s="316" customFormat="1" ht="44.25" customHeight="1" x14ac:dyDescent="0.25">
      <c r="A19" s="308" t="s">
        <v>175</v>
      </c>
      <c r="B19" s="308" t="s">
        <v>167</v>
      </c>
      <c r="C19" s="308" t="s">
        <v>168</v>
      </c>
      <c r="D19" s="308" t="s">
        <v>178</v>
      </c>
      <c r="E19" s="306" t="s">
        <v>521</v>
      </c>
      <c r="F19" s="307">
        <v>2024130010222</v>
      </c>
      <c r="G19" s="308" t="s">
        <v>522</v>
      </c>
      <c r="H19" s="308" t="s">
        <v>523</v>
      </c>
      <c r="I19" s="308" t="s">
        <v>524</v>
      </c>
      <c r="J19" s="309">
        <v>0.25</v>
      </c>
      <c r="K19" s="308" t="s">
        <v>525</v>
      </c>
      <c r="L19" s="310" t="s">
        <v>505</v>
      </c>
      <c r="M19" s="308" t="s">
        <v>526</v>
      </c>
      <c r="N19" s="311">
        <v>1</v>
      </c>
      <c r="O19" s="308">
        <v>0</v>
      </c>
      <c r="P19" s="308"/>
      <c r="Q19" s="308"/>
      <c r="R19" s="312"/>
      <c r="S19" s="312">
        <f>SUM(O19:R19)</f>
        <v>0</v>
      </c>
      <c r="T19" s="159">
        <f>+IF((S19/N19)&gt;100%,100%,(S19/N19))</f>
        <v>0</v>
      </c>
      <c r="U19" s="313" t="s">
        <v>900</v>
      </c>
      <c r="V19" s="308" t="s">
        <v>901</v>
      </c>
      <c r="W19" s="308">
        <v>360</v>
      </c>
      <c r="X19" s="308" t="s">
        <v>528</v>
      </c>
      <c r="Y19" s="308" t="s">
        <v>508</v>
      </c>
      <c r="Z19" s="308" t="s">
        <v>509</v>
      </c>
      <c r="AA19" s="308" t="s">
        <v>529</v>
      </c>
      <c r="AB19" s="326" t="s">
        <v>530</v>
      </c>
      <c r="AC19" s="327" t="s">
        <v>512</v>
      </c>
      <c r="AD19" s="332" t="s">
        <v>525</v>
      </c>
      <c r="AE19" s="333">
        <v>4051236749</v>
      </c>
      <c r="AF19" s="328" t="s">
        <v>531</v>
      </c>
      <c r="AG19" s="313" t="s">
        <v>514</v>
      </c>
      <c r="AH19" s="311" t="s">
        <v>909</v>
      </c>
      <c r="AI19" s="334">
        <v>4051236749</v>
      </c>
      <c r="AJ19" s="333">
        <v>4051236749</v>
      </c>
      <c r="AK19" s="335"/>
      <c r="AL19" s="336"/>
      <c r="AM19" s="336"/>
      <c r="AN19" s="328" t="s">
        <v>532</v>
      </c>
      <c r="AO19" s="328" t="s">
        <v>910</v>
      </c>
      <c r="AP19" s="337">
        <v>0</v>
      </c>
      <c r="AQ19" s="175">
        <v>0</v>
      </c>
      <c r="AR19" s="337">
        <v>0</v>
      </c>
      <c r="AS19" s="175">
        <v>0</v>
      </c>
      <c r="AT19" s="338"/>
      <c r="AU19" s="338"/>
      <c r="AV19" s="338"/>
      <c r="AW19" s="338"/>
      <c r="AX19" s="338"/>
      <c r="AY19" s="59"/>
      <c r="AZ19" s="338"/>
      <c r="BA19" s="338"/>
      <c r="BB19" s="339"/>
      <c r="BC19" s="61"/>
      <c r="BF19" s="332"/>
    </row>
    <row r="20" spans="1:61" s="316" customFormat="1" ht="60.75" customHeight="1" x14ac:dyDescent="0.25">
      <c r="A20" s="308" t="s">
        <v>175</v>
      </c>
      <c r="B20" s="308" t="s">
        <v>167</v>
      </c>
      <c r="C20" s="308" t="s">
        <v>168</v>
      </c>
      <c r="D20" s="308" t="s">
        <v>178</v>
      </c>
      <c r="E20" s="340"/>
      <c r="F20" s="341"/>
      <c r="G20" s="308" t="s">
        <v>522</v>
      </c>
      <c r="H20" s="308" t="s">
        <v>523</v>
      </c>
      <c r="I20" s="308" t="s">
        <v>524</v>
      </c>
      <c r="J20" s="309">
        <v>0.25</v>
      </c>
      <c r="K20" s="308" t="s">
        <v>533</v>
      </c>
      <c r="L20" s="310" t="s">
        <v>505</v>
      </c>
      <c r="M20" s="308" t="s">
        <v>534</v>
      </c>
      <c r="N20" s="311">
        <v>1</v>
      </c>
      <c r="O20" s="308">
        <v>0</v>
      </c>
      <c r="P20" s="308"/>
      <c r="Q20" s="308"/>
      <c r="R20" s="312"/>
      <c r="S20" s="312">
        <f t="shared" ref="S20:S22" si="0">SUM(O20:R20)</f>
        <v>0</v>
      </c>
      <c r="T20" s="159">
        <f>+IF((S20/N20)&gt;100%,100%,(S20/N20))</f>
        <v>0</v>
      </c>
      <c r="U20" s="313" t="s">
        <v>900</v>
      </c>
      <c r="V20" s="308" t="s">
        <v>901</v>
      </c>
      <c r="W20" s="308">
        <v>360</v>
      </c>
      <c r="X20" s="308" t="s">
        <v>528</v>
      </c>
      <c r="Y20" s="308" t="s">
        <v>508</v>
      </c>
      <c r="Z20" s="308" t="s">
        <v>509</v>
      </c>
      <c r="AA20" s="308" t="s">
        <v>529</v>
      </c>
      <c r="AB20" s="308" t="s">
        <v>530</v>
      </c>
      <c r="AC20" s="311" t="s">
        <v>512</v>
      </c>
      <c r="AD20" s="342" t="s">
        <v>535</v>
      </c>
      <c r="AE20" s="333"/>
      <c r="AF20" s="328" t="s">
        <v>531</v>
      </c>
      <c r="AG20" s="313" t="s">
        <v>514</v>
      </c>
      <c r="AH20" s="311" t="s">
        <v>909</v>
      </c>
      <c r="AI20" s="343"/>
      <c r="AJ20" s="333"/>
      <c r="AK20" s="335"/>
      <c r="AL20" s="338"/>
      <c r="AM20" s="338"/>
      <c r="AN20" s="313" t="s">
        <v>532</v>
      </c>
      <c r="AO20" s="313" t="s">
        <v>910</v>
      </c>
      <c r="AP20" s="344"/>
      <c r="AQ20" s="176"/>
      <c r="AR20" s="344"/>
      <c r="AS20" s="176"/>
      <c r="AT20" s="338"/>
      <c r="AU20" s="338"/>
      <c r="AV20" s="338"/>
      <c r="AW20" s="338"/>
      <c r="AX20" s="338"/>
      <c r="AY20" s="59"/>
      <c r="AZ20" s="338"/>
      <c r="BA20" s="338"/>
      <c r="BB20" s="339"/>
      <c r="BF20" s="332"/>
    </row>
    <row r="21" spans="1:61" s="316" customFormat="1" ht="45" customHeight="1" x14ac:dyDescent="0.25">
      <c r="A21" s="308" t="s">
        <v>175</v>
      </c>
      <c r="B21" s="308" t="s">
        <v>167</v>
      </c>
      <c r="C21" s="308" t="s">
        <v>168</v>
      </c>
      <c r="D21" s="308" t="s">
        <v>178</v>
      </c>
      <c r="E21" s="340"/>
      <c r="F21" s="341"/>
      <c r="G21" s="308" t="s">
        <v>522</v>
      </c>
      <c r="H21" s="308" t="s">
        <v>523</v>
      </c>
      <c r="I21" s="308" t="s">
        <v>524</v>
      </c>
      <c r="J21" s="309">
        <v>0.25</v>
      </c>
      <c r="K21" s="308" t="s">
        <v>538</v>
      </c>
      <c r="L21" s="310" t="s">
        <v>505</v>
      </c>
      <c r="M21" s="308" t="s">
        <v>534</v>
      </c>
      <c r="N21" s="311">
        <v>1</v>
      </c>
      <c r="O21" s="308">
        <v>0</v>
      </c>
      <c r="P21" s="308"/>
      <c r="Q21" s="308"/>
      <c r="R21" s="312"/>
      <c r="S21" s="312">
        <f t="shared" si="0"/>
        <v>0</v>
      </c>
      <c r="T21" s="159">
        <f t="shared" ref="T21:T96" si="1">+IF((S21/N21)&gt;100%,100%,(S21/N21))</f>
        <v>0</v>
      </c>
      <c r="U21" s="313" t="s">
        <v>900</v>
      </c>
      <c r="V21" s="308" t="s">
        <v>901</v>
      </c>
      <c r="W21" s="308">
        <v>360</v>
      </c>
      <c r="X21" s="308" t="s">
        <v>528</v>
      </c>
      <c r="Y21" s="308" t="s">
        <v>508</v>
      </c>
      <c r="Z21" s="308" t="s">
        <v>509</v>
      </c>
      <c r="AA21" s="308" t="s">
        <v>529</v>
      </c>
      <c r="AB21" s="308" t="s">
        <v>530</v>
      </c>
      <c r="AC21" s="311" t="s">
        <v>512</v>
      </c>
      <c r="AD21" s="345" t="s">
        <v>539</v>
      </c>
      <c r="AE21" s="333"/>
      <c r="AF21" s="313" t="s">
        <v>536</v>
      </c>
      <c r="AG21" s="313" t="s">
        <v>514</v>
      </c>
      <c r="AH21" s="311" t="s">
        <v>909</v>
      </c>
      <c r="AI21" s="343"/>
      <c r="AJ21" s="333"/>
      <c r="AK21" s="346"/>
      <c r="AL21" s="338"/>
      <c r="AM21" s="338"/>
      <c r="AN21" s="313" t="s">
        <v>532</v>
      </c>
      <c r="AO21" s="313" t="s">
        <v>910</v>
      </c>
      <c r="AP21" s="344"/>
      <c r="AQ21" s="176"/>
      <c r="AR21" s="344"/>
      <c r="AS21" s="176"/>
      <c r="AT21" s="338"/>
      <c r="AU21" s="338"/>
      <c r="AV21" s="338"/>
      <c r="AW21" s="338"/>
      <c r="AX21" s="338"/>
      <c r="AY21" s="59"/>
      <c r="AZ21" s="59"/>
      <c r="BA21" s="59"/>
      <c r="BB21" s="339"/>
      <c r="BF21" s="332"/>
    </row>
    <row r="22" spans="1:61" s="316" customFormat="1" ht="66" customHeight="1" x14ac:dyDescent="0.25">
      <c r="A22" s="308" t="s">
        <v>175</v>
      </c>
      <c r="B22" s="308" t="s">
        <v>167</v>
      </c>
      <c r="C22" s="308" t="s">
        <v>168</v>
      </c>
      <c r="D22" s="308" t="s">
        <v>178</v>
      </c>
      <c r="E22" s="318"/>
      <c r="F22" s="319"/>
      <c r="G22" s="308" t="s">
        <v>522</v>
      </c>
      <c r="H22" s="308" t="s">
        <v>523</v>
      </c>
      <c r="I22" s="308" t="s">
        <v>524</v>
      </c>
      <c r="J22" s="309">
        <v>0.25</v>
      </c>
      <c r="K22" s="308" t="s">
        <v>540</v>
      </c>
      <c r="L22" s="310" t="s">
        <v>505</v>
      </c>
      <c r="M22" s="308" t="s">
        <v>534</v>
      </c>
      <c r="N22" s="311">
        <v>1</v>
      </c>
      <c r="O22" s="308">
        <v>0</v>
      </c>
      <c r="P22" s="308"/>
      <c r="Q22" s="308"/>
      <c r="R22" s="312"/>
      <c r="S22" s="312">
        <f t="shared" si="0"/>
        <v>0</v>
      </c>
      <c r="T22" s="159">
        <f t="shared" si="1"/>
        <v>0</v>
      </c>
      <c r="U22" s="313" t="s">
        <v>900</v>
      </c>
      <c r="V22" s="308" t="s">
        <v>901</v>
      </c>
      <c r="W22" s="308">
        <v>360</v>
      </c>
      <c r="X22" s="308" t="s">
        <v>528</v>
      </c>
      <c r="Y22" s="308" t="s">
        <v>516</v>
      </c>
      <c r="Z22" s="308" t="s">
        <v>509</v>
      </c>
      <c r="AA22" s="308" t="s">
        <v>529</v>
      </c>
      <c r="AB22" s="308" t="s">
        <v>530</v>
      </c>
      <c r="AC22" s="311" t="s">
        <v>512</v>
      </c>
      <c r="AD22" s="332" t="s">
        <v>541</v>
      </c>
      <c r="AE22" s="333"/>
      <c r="AF22" s="313" t="s">
        <v>536</v>
      </c>
      <c r="AG22" s="313" t="s">
        <v>514</v>
      </c>
      <c r="AH22" s="311" t="s">
        <v>909</v>
      </c>
      <c r="AI22" s="347"/>
      <c r="AJ22" s="333"/>
      <c r="AK22" s="346"/>
      <c r="AL22" s="338"/>
      <c r="AM22" s="338"/>
      <c r="AN22" s="313" t="s">
        <v>532</v>
      </c>
      <c r="AO22" s="313" t="s">
        <v>910</v>
      </c>
      <c r="AP22" s="348"/>
      <c r="AQ22" s="177"/>
      <c r="AR22" s="348"/>
      <c r="AS22" s="177"/>
      <c r="AT22" s="338"/>
      <c r="AU22" s="338"/>
      <c r="AV22" s="338"/>
      <c r="AW22" s="338"/>
      <c r="AX22" s="338"/>
      <c r="AY22" s="59"/>
      <c r="AZ22" s="338"/>
      <c r="BA22" s="338"/>
      <c r="BB22" s="339"/>
      <c r="BF22" s="332"/>
    </row>
    <row r="23" spans="1:61" s="358" customFormat="1" ht="64.5" customHeight="1" x14ac:dyDescent="0.25">
      <c r="A23" s="323" t="s">
        <v>542</v>
      </c>
      <c r="B23" s="324"/>
      <c r="C23" s="324"/>
      <c r="D23" s="324"/>
      <c r="E23" s="324"/>
      <c r="F23" s="324"/>
      <c r="G23" s="324"/>
      <c r="H23" s="324"/>
      <c r="I23" s="324"/>
      <c r="J23" s="324"/>
      <c r="K23" s="324"/>
      <c r="L23" s="324"/>
      <c r="M23" s="324"/>
      <c r="N23" s="324"/>
      <c r="O23" s="324"/>
      <c r="P23" s="324"/>
      <c r="Q23" s="324"/>
      <c r="R23" s="324"/>
      <c r="S23" s="325"/>
      <c r="T23" s="159">
        <f>AVERAGE(T19:T22)</f>
        <v>0</v>
      </c>
      <c r="U23" s="349"/>
      <c r="V23" s="349"/>
      <c r="W23" s="349"/>
      <c r="X23" s="350"/>
      <c r="Y23" s="349"/>
      <c r="Z23" s="349"/>
      <c r="AA23" s="350"/>
      <c r="AB23" s="350"/>
      <c r="AC23" s="349"/>
      <c r="AD23" s="350"/>
      <c r="AE23" s="351">
        <f>AE19</f>
        <v>4051236749</v>
      </c>
      <c r="AF23" s="350"/>
      <c r="AG23" s="349"/>
      <c r="AH23" s="349"/>
      <c r="AI23" s="72">
        <f>AI19</f>
        <v>4051236749</v>
      </c>
      <c r="AJ23" s="108">
        <f>AJ19</f>
        <v>4051236749</v>
      </c>
      <c r="AK23" s="72">
        <f>AK17</f>
        <v>0</v>
      </c>
      <c r="AL23" s="351">
        <f>SUM(AL17:AL22)</f>
        <v>0</v>
      </c>
      <c r="AM23" s="352">
        <f>AM17</f>
        <v>0</v>
      </c>
      <c r="AN23" s="353" t="str">
        <f>AN17</f>
        <v>1,2,1,0,00-001 – ICLD</v>
      </c>
      <c r="AO23" s="353" t="str">
        <f>AO17</f>
        <v>2.3.4501.1000.2024130010171</v>
      </c>
      <c r="AP23" s="73">
        <f>AP19</f>
        <v>0</v>
      </c>
      <c r="AQ23" s="94">
        <f>AQ19</f>
        <v>0</v>
      </c>
      <c r="AR23" s="74">
        <f>AR19</f>
        <v>0</v>
      </c>
      <c r="AS23" s="99">
        <f>AS19</f>
        <v>0</v>
      </c>
      <c r="AT23" s="72"/>
      <c r="AU23" s="75"/>
      <c r="AV23" s="72"/>
      <c r="AW23" s="75"/>
      <c r="AX23" s="75"/>
      <c r="AY23" s="72"/>
      <c r="AZ23" s="75"/>
      <c r="BA23" s="75"/>
      <c r="BB23" s="351"/>
      <c r="BC23" s="354" t="e">
        <f>+BB23/AL23</f>
        <v>#DIV/0!</v>
      </c>
      <c r="BD23" s="351">
        <f>SUM(BD17:BD22)</f>
        <v>0</v>
      </c>
      <c r="BE23" s="75" t="e">
        <f>+BD23/AL23</f>
        <v>#DIV/0!</v>
      </c>
      <c r="BF23" s="355">
        <f>SUM(BF17:BF22)</f>
        <v>0</v>
      </c>
      <c r="BG23" s="157">
        <f>BG17</f>
        <v>0</v>
      </c>
      <c r="BH23" s="356">
        <f>BH17</f>
        <v>0</v>
      </c>
      <c r="BI23" s="357">
        <f>BI17</f>
        <v>0</v>
      </c>
    </row>
    <row r="24" spans="1:61" s="316" customFormat="1" ht="54.75" customHeight="1" x14ac:dyDescent="0.25">
      <c r="A24" s="308" t="s">
        <v>175</v>
      </c>
      <c r="B24" s="308" t="s">
        <v>167</v>
      </c>
      <c r="C24" s="308" t="s">
        <v>168</v>
      </c>
      <c r="D24" s="308" t="s">
        <v>178</v>
      </c>
      <c r="E24" s="306" t="s">
        <v>543</v>
      </c>
      <c r="F24" s="307" t="s">
        <v>911</v>
      </c>
      <c r="G24" s="308" t="s">
        <v>544</v>
      </c>
      <c r="H24" s="308" t="s">
        <v>545</v>
      </c>
      <c r="I24" s="308" t="s">
        <v>524</v>
      </c>
      <c r="J24" s="309">
        <v>0.25</v>
      </c>
      <c r="K24" s="308" t="s">
        <v>912</v>
      </c>
      <c r="L24" s="310" t="s">
        <v>505</v>
      </c>
      <c r="M24" s="308" t="s">
        <v>546</v>
      </c>
      <c r="N24" s="311">
        <v>1</v>
      </c>
      <c r="O24" s="308">
        <v>0</v>
      </c>
      <c r="P24" s="308"/>
      <c r="Q24" s="308"/>
      <c r="R24" s="312"/>
      <c r="S24" s="312">
        <f>SUM(O24:R24)</f>
        <v>0</v>
      </c>
      <c r="T24" s="159">
        <f t="shared" si="1"/>
        <v>0</v>
      </c>
      <c r="U24" s="313" t="s">
        <v>900</v>
      </c>
      <c r="V24" s="308" t="s">
        <v>901</v>
      </c>
      <c r="W24" s="308">
        <v>360</v>
      </c>
      <c r="X24" s="308" t="s">
        <v>507</v>
      </c>
      <c r="Y24" s="308" t="s">
        <v>508</v>
      </c>
      <c r="Z24" s="308" t="s">
        <v>509</v>
      </c>
      <c r="AA24" s="308" t="s">
        <v>547</v>
      </c>
      <c r="AB24" s="308" t="s">
        <v>548</v>
      </c>
      <c r="AC24" s="311" t="s">
        <v>512</v>
      </c>
      <c r="AD24" s="359" t="s">
        <v>912</v>
      </c>
      <c r="AE24" s="171">
        <v>4051236749</v>
      </c>
      <c r="AF24" s="313" t="s">
        <v>531</v>
      </c>
      <c r="AG24" s="313" t="s">
        <v>514</v>
      </c>
      <c r="AH24" s="311" t="s">
        <v>909</v>
      </c>
      <c r="AI24" s="188">
        <v>4051236749</v>
      </c>
      <c r="AJ24" s="171">
        <v>4051236749</v>
      </c>
      <c r="AK24" s="60"/>
      <c r="AL24" s="60"/>
      <c r="AM24" s="60"/>
      <c r="AN24" s="313" t="s">
        <v>532</v>
      </c>
      <c r="AO24" s="313" t="s">
        <v>913</v>
      </c>
      <c r="AP24" s="337">
        <v>1041499999</v>
      </c>
      <c r="AQ24" s="175">
        <f>AP24/AJ24</f>
        <v>0.25708198842170404</v>
      </c>
      <c r="AR24" s="337">
        <v>181818181.63999999</v>
      </c>
      <c r="AS24" s="175">
        <f>AR24/AJ24</f>
        <v>4.4879673271348473E-2</v>
      </c>
      <c r="AT24" s="338"/>
      <c r="AU24" s="338"/>
      <c r="AV24" s="338"/>
      <c r="AW24" s="338"/>
      <c r="AX24" s="338"/>
      <c r="AY24" s="59"/>
      <c r="AZ24" s="59"/>
      <c r="BA24" s="59"/>
      <c r="BB24" s="339"/>
      <c r="BF24" s="332"/>
    </row>
    <row r="25" spans="1:61" s="316" customFormat="1" ht="34.5" customHeight="1" x14ac:dyDescent="0.25">
      <c r="A25" s="308" t="s">
        <v>175</v>
      </c>
      <c r="B25" s="308" t="s">
        <v>167</v>
      </c>
      <c r="C25" s="308" t="s">
        <v>168</v>
      </c>
      <c r="D25" s="308" t="s">
        <v>178</v>
      </c>
      <c r="E25" s="340"/>
      <c r="F25" s="341"/>
      <c r="G25" s="308" t="s">
        <v>544</v>
      </c>
      <c r="H25" s="308" t="s">
        <v>545</v>
      </c>
      <c r="I25" s="308" t="s">
        <v>524</v>
      </c>
      <c r="J25" s="309">
        <v>0.25</v>
      </c>
      <c r="K25" s="308" t="s">
        <v>549</v>
      </c>
      <c r="L25" s="310" t="s">
        <v>505</v>
      </c>
      <c r="M25" s="308" t="s">
        <v>550</v>
      </c>
      <c r="N25" s="311">
        <v>1</v>
      </c>
      <c r="O25" s="308">
        <v>1</v>
      </c>
      <c r="P25" s="308"/>
      <c r="Q25" s="308"/>
      <c r="R25" s="312"/>
      <c r="S25" s="312">
        <f t="shared" ref="S25:S27" si="2">SUM(O25:R25)</f>
        <v>1</v>
      </c>
      <c r="T25" s="159">
        <f t="shared" si="1"/>
        <v>1</v>
      </c>
      <c r="U25" s="313" t="s">
        <v>900</v>
      </c>
      <c r="V25" s="308" t="s">
        <v>901</v>
      </c>
      <c r="W25" s="308">
        <v>360</v>
      </c>
      <c r="X25" s="308" t="s">
        <v>551</v>
      </c>
      <c r="Y25" s="308" t="s">
        <v>508</v>
      </c>
      <c r="Z25" s="308" t="s">
        <v>509</v>
      </c>
      <c r="AA25" s="308" t="s">
        <v>547</v>
      </c>
      <c r="AB25" s="308" t="s">
        <v>548</v>
      </c>
      <c r="AC25" s="311" t="s">
        <v>512</v>
      </c>
      <c r="AD25" s="360" t="s">
        <v>552</v>
      </c>
      <c r="AE25" s="172"/>
      <c r="AF25" s="313" t="s">
        <v>513</v>
      </c>
      <c r="AG25" s="313" t="s">
        <v>514</v>
      </c>
      <c r="AH25" s="311" t="s">
        <v>903</v>
      </c>
      <c r="AI25" s="189"/>
      <c r="AJ25" s="172"/>
      <c r="AK25" s="60"/>
      <c r="AL25" s="60"/>
      <c r="AM25" s="60"/>
      <c r="AN25" s="313" t="s">
        <v>532</v>
      </c>
      <c r="AO25" s="313" t="s">
        <v>913</v>
      </c>
      <c r="AP25" s="344"/>
      <c r="AQ25" s="176"/>
      <c r="AR25" s="344"/>
      <c r="AS25" s="176"/>
      <c r="AT25" s="76"/>
      <c r="AU25" s="76"/>
      <c r="AV25" s="60"/>
      <c r="AW25" s="60"/>
      <c r="AX25" s="60"/>
      <c r="AY25" s="60"/>
      <c r="AZ25" s="60"/>
      <c r="BA25" s="60"/>
      <c r="BB25" s="361"/>
      <c r="BF25" s="152" t="s">
        <v>914</v>
      </c>
    </row>
    <row r="26" spans="1:61" s="316" customFormat="1" ht="64.5" customHeight="1" x14ac:dyDescent="0.25">
      <c r="A26" s="308" t="s">
        <v>175</v>
      </c>
      <c r="B26" s="308" t="s">
        <v>167</v>
      </c>
      <c r="C26" s="308" t="s">
        <v>168</v>
      </c>
      <c r="D26" s="308" t="s">
        <v>178</v>
      </c>
      <c r="E26" s="340"/>
      <c r="F26" s="341"/>
      <c r="G26" s="308" t="s">
        <v>544</v>
      </c>
      <c r="H26" s="308" t="s">
        <v>545</v>
      </c>
      <c r="I26" s="308" t="s">
        <v>524</v>
      </c>
      <c r="J26" s="309">
        <v>0.25</v>
      </c>
      <c r="K26" s="308" t="s">
        <v>553</v>
      </c>
      <c r="L26" s="310" t="s">
        <v>505</v>
      </c>
      <c r="M26" s="308" t="s">
        <v>546</v>
      </c>
      <c r="N26" s="311">
        <v>1</v>
      </c>
      <c r="O26" s="308">
        <v>5</v>
      </c>
      <c r="P26" s="308"/>
      <c r="Q26" s="308"/>
      <c r="R26" s="312"/>
      <c r="S26" s="312">
        <f t="shared" si="2"/>
        <v>5</v>
      </c>
      <c r="T26" s="159">
        <f t="shared" si="1"/>
        <v>1</v>
      </c>
      <c r="U26" s="313" t="s">
        <v>900</v>
      </c>
      <c r="V26" s="308" t="s">
        <v>901</v>
      </c>
      <c r="W26" s="308">
        <v>360</v>
      </c>
      <c r="X26" s="308" t="s">
        <v>507</v>
      </c>
      <c r="Y26" s="308" t="s">
        <v>508</v>
      </c>
      <c r="Z26" s="308" t="s">
        <v>509</v>
      </c>
      <c r="AA26" s="308" t="s">
        <v>547</v>
      </c>
      <c r="AB26" s="308" t="s">
        <v>548</v>
      </c>
      <c r="AC26" s="311" t="s">
        <v>512</v>
      </c>
      <c r="AD26" s="362" t="s">
        <v>554</v>
      </c>
      <c r="AE26" s="172"/>
      <c r="AF26" s="313" t="s">
        <v>537</v>
      </c>
      <c r="AG26" s="313" t="s">
        <v>514</v>
      </c>
      <c r="AH26" s="311" t="s">
        <v>909</v>
      </c>
      <c r="AI26" s="189"/>
      <c r="AJ26" s="172"/>
      <c r="AK26" s="60"/>
      <c r="AL26" s="60"/>
      <c r="AM26" s="60"/>
      <c r="AN26" s="313" t="s">
        <v>532</v>
      </c>
      <c r="AO26" s="313" t="s">
        <v>913</v>
      </c>
      <c r="AP26" s="344"/>
      <c r="AQ26" s="176"/>
      <c r="AR26" s="344"/>
      <c r="AS26" s="176"/>
      <c r="AT26" s="338"/>
      <c r="AU26" s="338"/>
      <c r="AV26" s="338"/>
      <c r="AW26" s="338"/>
      <c r="AX26" s="338"/>
      <c r="AY26" s="338"/>
      <c r="AZ26" s="338"/>
      <c r="BA26" s="338"/>
      <c r="BB26" s="339"/>
      <c r="BF26" s="332" t="s">
        <v>915</v>
      </c>
    </row>
    <row r="27" spans="1:61" s="316" customFormat="1" ht="67.5" customHeight="1" x14ac:dyDescent="0.25">
      <c r="A27" s="308" t="s">
        <v>175</v>
      </c>
      <c r="B27" s="308" t="s">
        <v>167</v>
      </c>
      <c r="C27" s="308" t="s">
        <v>168</v>
      </c>
      <c r="D27" s="308" t="s">
        <v>178</v>
      </c>
      <c r="E27" s="318"/>
      <c r="F27" s="319"/>
      <c r="G27" s="308" t="s">
        <v>544</v>
      </c>
      <c r="H27" s="308" t="s">
        <v>545</v>
      </c>
      <c r="I27" s="308" t="s">
        <v>524</v>
      </c>
      <c r="J27" s="309">
        <v>0.25</v>
      </c>
      <c r="K27" s="308" t="s">
        <v>555</v>
      </c>
      <c r="L27" s="310" t="s">
        <v>505</v>
      </c>
      <c r="M27" s="308" t="s">
        <v>546</v>
      </c>
      <c r="N27" s="311">
        <v>1</v>
      </c>
      <c r="O27" s="311">
        <v>0</v>
      </c>
      <c r="P27" s="308"/>
      <c r="Q27" s="308"/>
      <c r="R27" s="312"/>
      <c r="S27" s="312">
        <f t="shared" si="2"/>
        <v>0</v>
      </c>
      <c r="T27" s="159">
        <f t="shared" si="1"/>
        <v>0</v>
      </c>
      <c r="U27" s="313" t="s">
        <v>900</v>
      </c>
      <c r="V27" s="308" t="s">
        <v>901</v>
      </c>
      <c r="W27" s="308">
        <v>360</v>
      </c>
      <c r="X27" s="308" t="s">
        <v>507</v>
      </c>
      <c r="Y27" s="308" t="s">
        <v>556</v>
      </c>
      <c r="Z27" s="308" t="s">
        <v>509</v>
      </c>
      <c r="AA27" s="308" t="s">
        <v>547</v>
      </c>
      <c r="AB27" s="308" t="s">
        <v>548</v>
      </c>
      <c r="AC27" s="311" t="s">
        <v>512</v>
      </c>
      <c r="AD27" s="339" t="s">
        <v>557</v>
      </c>
      <c r="AE27" s="173"/>
      <c r="AF27" s="313" t="s">
        <v>537</v>
      </c>
      <c r="AG27" s="313" t="s">
        <v>514</v>
      </c>
      <c r="AH27" s="311" t="s">
        <v>909</v>
      </c>
      <c r="AI27" s="190"/>
      <c r="AJ27" s="173"/>
      <c r="AK27" s="60"/>
      <c r="AL27" s="60"/>
      <c r="AM27" s="60"/>
      <c r="AN27" s="313" t="s">
        <v>532</v>
      </c>
      <c r="AO27" s="313" t="s">
        <v>913</v>
      </c>
      <c r="AP27" s="348"/>
      <c r="AQ27" s="177"/>
      <c r="AR27" s="348"/>
      <c r="AS27" s="177"/>
      <c r="AT27" s="338"/>
      <c r="AU27" s="338"/>
      <c r="AV27" s="338"/>
      <c r="AW27" s="338"/>
      <c r="AX27" s="338"/>
      <c r="AY27" s="59"/>
      <c r="AZ27" s="338"/>
      <c r="BA27" s="338"/>
      <c r="BB27" s="339"/>
      <c r="BC27" s="61"/>
      <c r="BF27" s="332"/>
    </row>
    <row r="28" spans="1:61" s="316" customFormat="1" ht="86.25" customHeight="1" x14ac:dyDescent="0.25">
      <c r="A28" s="363" t="s">
        <v>1013</v>
      </c>
      <c r="B28" s="364"/>
      <c r="C28" s="364"/>
      <c r="D28" s="364"/>
      <c r="E28" s="364"/>
      <c r="F28" s="364"/>
      <c r="G28" s="364"/>
      <c r="H28" s="364"/>
      <c r="I28" s="364"/>
      <c r="J28" s="364"/>
      <c r="K28" s="364"/>
      <c r="L28" s="364"/>
      <c r="M28" s="364"/>
      <c r="N28" s="364"/>
      <c r="O28" s="364"/>
      <c r="P28" s="364"/>
      <c r="Q28" s="364"/>
      <c r="R28" s="364"/>
      <c r="S28" s="365"/>
      <c r="T28" s="159">
        <f>AVERAGE(T24:T27)</f>
        <v>0.5</v>
      </c>
      <c r="U28" s="313"/>
      <c r="V28" s="308"/>
      <c r="W28" s="308"/>
      <c r="X28" s="308"/>
      <c r="Y28" s="308"/>
      <c r="Z28" s="308"/>
      <c r="AA28" s="308"/>
      <c r="AB28" s="326"/>
      <c r="AC28" s="327"/>
      <c r="AD28" s="310"/>
      <c r="AE28" s="68">
        <f>AE24</f>
        <v>4051236749</v>
      </c>
      <c r="AF28" s="328"/>
      <c r="AG28" s="313"/>
      <c r="AH28" s="311"/>
      <c r="AI28" s="72">
        <f>AI24</f>
        <v>4051236749</v>
      </c>
      <c r="AJ28" s="69">
        <f>AJ24</f>
        <v>4051236749</v>
      </c>
      <c r="AK28" s="78"/>
      <c r="AL28" s="79"/>
      <c r="AM28" s="79"/>
      <c r="AN28" s="366"/>
      <c r="AO28" s="366"/>
      <c r="AP28" s="80">
        <f>AP24</f>
        <v>1041499999</v>
      </c>
      <c r="AQ28" s="95">
        <f>AQ24</f>
        <v>0.25708198842170404</v>
      </c>
      <c r="AR28" s="367">
        <f>AR24</f>
        <v>181818181.63999999</v>
      </c>
      <c r="AS28" s="96">
        <f>AS24</f>
        <v>4.4879673271348473E-2</v>
      </c>
      <c r="AT28" s="60"/>
      <c r="AU28" s="60"/>
      <c r="AV28" s="60"/>
      <c r="AW28" s="60"/>
      <c r="AX28" s="60"/>
      <c r="AY28" s="59"/>
      <c r="AZ28" s="59"/>
      <c r="BA28" s="111"/>
      <c r="BB28" s="330"/>
      <c r="BF28" s="331"/>
    </row>
    <row r="29" spans="1:61" s="316" customFormat="1" ht="60.75" customHeight="1" x14ac:dyDescent="0.25">
      <c r="A29" s="305" t="s">
        <v>175</v>
      </c>
      <c r="B29" s="305" t="s">
        <v>167</v>
      </c>
      <c r="C29" s="305" t="s">
        <v>168</v>
      </c>
      <c r="D29" s="305" t="s">
        <v>178</v>
      </c>
      <c r="E29" s="306" t="s">
        <v>893</v>
      </c>
      <c r="F29" s="368">
        <v>202500000029011</v>
      </c>
      <c r="G29" s="308" t="s">
        <v>916</v>
      </c>
      <c r="H29" s="308" t="s">
        <v>917</v>
      </c>
      <c r="I29" s="369" t="s">
        <v>567</v>
      </c>
      <c r="J29" s="309">
        <v>0.33329999999999999</v>
      </c>
      <c r="K29" s="308" t="s">
        <v>918</v>
      </c>
      <c r="L29" s="310" t="s">
        <v>519</v>
      </c>
      <c r="M29" s="308" t="s">
        <v>919</v>
      </c>
      <c r="N29" s="311">
        <v>1</v>
      </c>
      <c r="O29" s="308">
        <v>0</v>
      </c>
      <c r="P29" s="308"/>
      <c r="Q29" s="308"/>
      <c r="R29" s="312"/>
      <c r="S29" s="312">
        <f>SUM(O29:R29)</f>
        <v>0</v>
      </c>
      <c r="T29" s="159">
        <f t="shared" si="1"/>
        <v>0</v>
      </c>
      <c r="U29" s="313" t="s">
        <v>900</v>
      </c>
      <c r="V29" s="308" t="s">
        <v>901</v>
      </c>
      <c r="W29" s="308">
        <v>360</v>
      </c>
      <c r="X29" s="308" t="s">
        <v>507</v>
      </c>
      <c r="Y29" s="308" t="s">
        <v>508</v>
      </c>
      <c r="Z29" s="308" t="s">
        <v>509</v>
      </c>
      <c r="AA29" s="308" t="s">
        <v>558</v>
      </c>
      <c r="AB29" s="308" t="s">
        <v>559</v>
      </c>
      <c r="AC29" s="311" t="s">
        <v>512</v>
      </c>
      <c r="AD29" s="308" t="s">
        <v>920</v>
      </c>
      <c r="AE29" s="185">
        <v>4051236749</v>
      </c>
      <c r="AF29" s="313" t="s">
        <v>531</v>
      </c>
      <c r="AG29" s="313" t="s">
        <v>514</v>
      </c>
      <c r="AH29" s="311" t="s">
        <v>909</v>
      </c>
      <c r="AI29" s="188">
        <v>4051236749</v>
      </c>
      <c r="AJ29" s="185">
        <v>4051236749</v>
      </c>
      <c r="AK29" s="370"/>
      <c r="AL29" s="370"/>
      <c r="AM29" s="81"/>
      <c r="AN29" s="310" t="s">
        <v>532</v>
      </c>
      <c r="AO29" s="313" t="s">
        <v>921</v>
      </c>
      <c r="AP29" s="337">
        <v>0</v>
      </c>
      <c r="AQ29" s="175"/>
      <c r="AR29" s="337">
        <v>0</v>
      </c>
      <c r="AS29" s="175"/>
      <c r="AT29" s="338"/>
      <c r="AU29" s="338"/>
      <c r="AV29" s="338"/>
      <c r="AW29" s="338"/>
      <c r="AX29" s="338"/>
      <c r="AY29" s="338"/>
      <c r="AZ29" s="338"/>
      <c r="BA29" s="338"/>
      <c r="BB29" s="58"/>
      <c r="BF29" s="153"/>
    </row>
    <row r="30" spans="1:61" s="316" customFormat="1" ht="72.75" customHeight="1" x14ac:dyDescent="0.25">
      <c r="A30" s="305" t="s">
        <v>175</v>
      </c>
      <c r="B30" s="305" t="s">
        <v>167</v>
      </c>
      <c r="C30" s="305" t="s">
        <v>168</v>
      </c>
      <c r="D30" s="305" t="s">
        <v>178</v>
      </c>
      <c r="E30" s="340"/>
      <c r="F30" s="371"/>
      <c r="G30" s="308" t="s">
        <v>916</v>
      </c>
      <c r="H30" s="308" t="s">
        <v>917</v>
      </c>
      <c r="I30" s="369" t="s">
        <v>567</v>
      </c>
      <c r="J30" s="309">
        <v>0.33329999999999999</v>
      </c>
      <c r="K30" s="308" t="s">
        <v>922</v>
      </c>
      <c r="L30" s="310" t="s">
        <v>519</v>
      </c>
      <c r="M30" s="308" t="s">
        <v>919</v>
      </c>
      <c r="N30" s="311">
        <v>1</v>
      </c>
      <c r="O30" s="308">
        <v>0</v>
      </c>
      <c r="P30" s="308"/>
      <c r="Q30" s="308"/>
      <c r="R30" s="312"/>
      <c r="S30" s="312">
        <f t="shared" ref="S30:S31" si="3">SUM(O30:R30)</f>
        <v>0</v>
      </c>
      <c r="T30" s="159">
        <f t="shared" si="1"/>
        <v>0</v>
      </c>
      <c r="U30" s="313" t="s">
        <v>900</v>
      </c>
      <c r="V30" s="308" t="s">
        <v>901</v>
      </c>
      <c r="W30" s="308">
        <v>360</v>
      </c>
      <c r="X30" s="308" t="s">
        <v>507</v>
      </c>
      <c r="Y30" s="308" t="s">
        <v>508</v>
      </c>
      <c r="Z30" s="308" t="s">
        <v>509</v>
      </c>
      <c r="AA30" s="308" t="s">
        <v>558</v>
      </c>
      <c r="AB30" s="308" t="s">
        <v>559</v>
      </c>
      <c r="AC30" s="311" t="s">
        <v>512</v>
      </c>
      <c r="AD30" s="308" t="s">
        <v>923</v>
      </c>
      <c r="AE30" s="186"/>
      <c r="AF30" s="313" t="s">
        <v>531</v>
      </c>
      <c r="AG30" s="313" t="s">
        <v>514</v>
      </c>
      <c r="AH30" s="311" t="s">
        <v>909</v>
      </c>
      <c r="AI30" s="189"/>
      <c r="AJ30" s="186"/>
      <c r="AK30" s="370"/>
      <c r="AL30" s="370"/>
      <c r="AM30" s="295"/>
      <c r="AN30" s="310" t="s">
        <v>532</v>
      </c>
      <c r="AO30" s="313" t="s">
        <v>921</v>
      </c>
      <c r="AP30" s="344"/>
      <c r="AQ30" s="176"/>
      <c r="AR30" s="344"/>
      <c r="AS30" s="176"/>
      <c r="AT30" s="338"/>
      <c r="AU30" s="338"/>
      <c r="AV30" s="338"/>
      <c r="AW30" s="338"/>
      <c r="AX30" s="338"/>
      <c r="AY30" s="338"/>
      <c r="AZ30" s="338"/>
      <c r="BA30" s="338"/>
      <c r="BB30" s="58"/>
      <c r="BF30" s="153"/>
    </row>
    <row r="31" spans="1:61" s="316" customFormat="1" ht="68.25" customHeight="1" x14ac:dyDescent="0.25">
      <c r="A31" s="305" t="s">
        <v>175</v>
      </c>
      <c r="B31" s="305" t="s">
        <v>167</v>
      </c>
      <c r="C31" s="305" t="s">
        <v>168</v>
      </c>
      <c r="D31" s="305" t="s">
        <v>178</v>
      </c>
      <c r="E31" s="318"/>
      <c r="F31" s="372"/>
      <c r="G31" s="308" t="s">
        <v>916</v>
      </c>
      <c r="H31" s="308" t="s">
        <v>917</v>
      </c>
      <c r="I31" s="369" t="s">
        <v>567</v>
      </c>
      <c r="J31" s="309">
        <v>0.33329999999999999</v>
      </c>
      <c r="K31" s="308" t="s">
        <v>924</v>
      </c>
      <c r="L31" s="310" t="s">
        <v>519</v>
      </c>
      <c r="M31" s="308" t="s">
        <v>919</v>
      </c>
      <c r="N31" s="311">
        <v>1</v>
      </c>
      <c r="O31" s="308">
        <v>0</v>
      </c>
      <c r="P31" s="308"/>
      <c r="Q31" s="308"/>
      <c r="R31" s="312"/>
      <c r="S31" s="312">
        <f t="shared" si="3"/>
        <v>0</v>
      </c>
      <c r="T31" s="159">
        <f t="shared" si="1"/>
        <v>0</v>
      </c>
      <c r="U31" s="313" t="s">
        <v>900</v>
      </c>
      <c r="V31" s="308" t="s">
        <v>901</v>
      </c>
      <c r="W31" s="308">
        <v>360</v>
      </c>
      <c r="X31" s="308" t="s">
        <v>507</v>
      </c>
      <c r="Y31" s="308" t="s">
        <v>508</v>
      </c>
      <c r="Z31" s="308" t="s">
        <v>509</v>
      </c>
      <c r="AA31" s="308" t="s">
        <v>558</v>
      </c>
      <c r="AB31" s="308" t="s">
        <v>559</v>
      </c>
      <c r="AC31" s="311" t="s">
        <v>512</v>
      </c>
      <c r="AD31" s="308" t="s">
        <v>925</v>
      </c>
      <c r="AE31" s="187"/>
      <c r="AF31" s="313" t="s">
        <v>926</v>
      </c>
      <c r="AG31" s="313" t="s">
        <v>514</v>
      </c>
      <c r="AH31" s="311" t="s">
        <v>909</v>
      </c>
      <c r="AI31" s="190"/>
      <c r="AJ31" s="187"/>
      <c r="AK31" s="370"/>
      <c r="AL31" s="370"/>
      <c r="AM31" s="60"/>
      <c r="AN31" s="310" t="s">
        <v>532</v>
      </c>
      <c r="AO31" s="313" t="s">
        <v>921</v>
      </c>
      <c r="AP31" s="348"/>
      <c r="AQ31" s="177"/>
      <c r="AR31" s="348"/>
      <c r="AS31" s="177"/>
      <c r="AT31" s="338"/>
      <c r="AU31" s="338"/>
      <c r="AV31" s="338"/>
      <c r="AW31" s="338"/>
      <c r="AX31" s="338"/>
      <c r="AY31" s="338"/>
      <c r="AZ31" s="338"/>
      <c r="BA31" s="338"/>
      <c r="BB31" s="58"/>
      <c r="BF31" s="153"/>
    </row>
    <row r="32" spans="1:61" s="316" customFormat="1" ht="108" customHeight="1" x14ac:dyDescent="0.25">
      <c r="A32" s="363" t="s">
        <v>1014</v>
      </c>
      <c r="B32" s="364"/>
      <c r="C32" s="364"/>
      <c r="D32" s="364"/>
      <c r="E32" s="364"/>
      <c r="F32" s="364"/>
      <c r="G32" s="364"/>
      <c r="H32" s="364"/>
      <c r="I32" s="364"/>
      <c r="J32" s="364"/>
      <c r="K32" s="364"/>
      <c r="L32" s="364"/>
      <c r="M32" s="364"/>
      <c r="N32" s="364"/>
      <c r="O32" s="364"/>
      <c r="P32" s="364"/>
      <c r="Q32" s="364"/>
      <c r="R32" s="364"/>
      <c r="S32" s="365"/>
      <c r="T32" s="159">
        <f>AVERAGE(T29:T31)</f>
        <v>0</v>
      </c>
      <c r="U32" s="313"/>
      <c r="V32" s="308"/>
      <c r="W32" s="308"/>
      <c r="X32" s="308"/>
      <c r="Y32" s="308"/>
      <c r="Z32" s="308"/>
      <c r="AA32" s="308"/>
      <c r="AB32" s="326"/>
      <c r="AC32" s="327"/>
      <c r="AD32" s="310"/>
      <c r="AE32" s="68">
        <f>AE29</f>
        <v>4051236749</v>
      </c>
      <c r="AF32" s="328"/>
      <c r="AG32" s="313"/>
      <c r="AH32" s="311"/>
      <c r="AI32" s="77">
        <f>AI29</f>
        <v>4051236749</v>
      </c>
      <c r="AJ32" s="69">
        <f>AJ29</f>
        <v>4051236749</v>
      </c>
      <c r="AK32" s="78"/>
      <c r="AL32" s="79"/>
      <c r="AM32" s="79"/>
      <c r="AN32" s="366"/>
      <c r="AO32" s="366"/>
      <c r="AP32" s="367">
        <f>AP29</f>
        <v>0</v>
      </c>
      <c r="AQ32" s="96">
        <f>AQ29</f>
        <v>0</v>
      </c>
      <c r="AR32" s="367">
        <f>AR29</f>
        <v>0</v>
      </c>
      <c r="AS32" s="96">
        <f>AS29</f>
        <v>0</v>
      </c>
      <c r="AT32" s="60"/>
      <c r="AU32" s="60"/>
      <c r="AV32" s="60"/>
      <c r="AW32" s="60"/>
      <c r="AX32" s="60"/>
      <c r="AY32" s="59"/>
      <c r="AZ32" s="59"/>
      <c r="BA32" s="111"/>
      <c r="BB32" s="330"/>
      <c r="BF32" s="331"/>
    </row>
    <row r="33" spans="1:58" s="316" customFormat="1" ht="63" customHeight="1" x14ac:dyDescent="0.25">
      <c r="A33" s="305" t="s">
        <v>175</v>
      </c>
      <c r="B33" s="305" t="s">
        <v>167</v>
      </c>
      <c r="C33" s="305" t="s">
        <v>168</v>
      </c>
      <c r="D33" s="305" t="s">
        <v>178</v>
      </c>
      <c r="E33" s="306" t="s">
        <v>564</v>
      </c>
      <c r="F33" s="307">
        <v>202500000023180</v>
      </c>
      <c r="G33" s="308" t="s">
        <v>565</v>
      </c>
      <c r="H33" s="308" t="s">
        <v>566</v>
      </c>
      <c r="I33" s="308" t="s">
        <v>567</v>
      </c>
      <c r="J33" s="373">
        <v>0.5</v>
      </c>
      <c r="K33" s="308" t="s">
        <v>568</v>
      </c>
      <c r="L33" s="310" t="s">
        <v>505</v>
      </c>
      <c r="M33" s="308" t="s">
        <v>561</v>
      </c>
      <c r="N33" s="311">
        <v>1</v>
      </c>
      <c r="O33" s="308">
        <v>0</v>
      </c>
      <c r="P33" s="308"/>
      <c r="Q33" s="308"/>
      <c r="R33" s="312"/>
      <c r="S33" s="312">
        <f>SUM(O33:R33)</f>
        <v>0</v>
      </c>
      <c r="T33" s="159">
        <f t="shared" si="1"/>
        <v>0</v>
      </c>
      <c r="U33" s="313" t="s">
        <v>900</v>
      </c>
      <c r="V33" s="308" t="s">
        <v>901</v>
      </c>
      <c r="W33" s="308">
        <v>360</v>
      </c>
      <c r="X33" s="308" t="s">
        <v>507</v>
      </c>
      <c r="Y33" s="308" t="s">
        <v>508</v>
      </c>
      <c r="Z33" s="308" t="s">
        <v>509</v>
      </c>
      <c r="AA33" s="308" t="s">
        <v>562</v>
      </c>
      <c r="AB33" s="308" t="s">
        <v>563</v>
      </c>
      <c r="AC33" s="311" t="s">
        <v>512</v>
      </c>
      <c r="AD33" s="339" t="s">
        <v>927</v>
      </c>
      <c r="AE33" s="171">
        <v>3890925437</v>
      </c>
      <c r="AF33" s="313" t="s">
        <v>531</v>
      </c>
      <c r="AG33" s="313" t="s">
        <v>514</v>
      </c>
      <c r="AH33" s="311" t="s">
        <v>909</v>
      </c>
      <c r="AI33" s="171">
        <v>3890925437</v>
      </c>
      <c r="AJ33" s="171">
        <v>3890925437</v>
      </c>
      <c r="AK33" s="312"/>
      <c r="AL33" s="60"/>
      <c r="AM33" s="60"/>
      <c r="AN33" s="310" t="s">
        <v>569</v>
      </c>
      <c r="AO33" s="313" t="s">
        <v>928</v>
      </c>
      <c r="AP33" s="337">
        <v>0</v>
      </c>
      <c r="AQ33" s="175"/>
      <c r="AR33" s="337">
        <v>0</v>
      </c>
      <c r="AS33" s="175"/>
      <c r="AT33" s="338"/>
      <c r="AU33" s="338"/>
      <c r="AV33" s="338"/>
      <c r="AW33" s="338"/>
      <c r="AX33" s="338"/>
      <c r="AY33" s="59"/>
      <c r="AZ33" s="338"/>
      <c r="BA33" s="338"/>
      <c r="BB33" s="58"/>
      <c r="BF33" s="153"/>
    </row>
    <row r="34" spans="1:58" s="316" customFormat="1" ht="51" customHeight="1" x14ac:dyDescent="0.25">
      <c r="A34" s="305" t="s">
        <v>175</v>
      </c>
      <c r="B34" s="305" t="s">
        <v>167</v>
      </c>
      <c r="C34" s="305" t="s">
        <v>168</v>
      </c>
      <c r="D34" s="305" t="s">
        <v>178</v>
      </c>
      <c r="E34" s="318"/>
      <c r="F34" s="319"/>
      <c r="G34" s="308" t="s">
        <v>565</v>
      </c>
      <c r="H34" s="308" t="s">
        <v>566</v>
      </c>
      <c r="I34" s="308" t="s">
        <v>567</v>
      </c>
      <c r="J34" s="373">
        <v>0.5</v>
      </c>
      <c r="K34" s="308" t="s">
        <v>929</v>
      </c>
      <c r="L34" s="310" t="s">
        <v>505</v>
      </c>
      <c r="M34" s="308" t="s">
        <v>561</v>
      </c>
      <c r="N34" s="311">
        <v>1</v>
      </c>
      <c r="O34" s="308">
        <v>0</v>
      </c>
      <c r="P34" s="308"/>
      <c r="Q34" s="308"/>
      <c r="R34" s="312"/>
      <c r="S34" s="312">
        <f>SUM(O34:R34)</f>
        <v>0</v>
      </c>
      <c r="T34" s="159">
        <f t="shared" si="1"/>
        <v>0</v>
      </c>
      <c r="U34" s="313" t="s">
        <v>900</v>
      </c>
      <c r="V34" s="308" t="s">
        <v>901</v>
      </c>
      <c r="W34" s="308">
        <v>360</v>
      </c>
      <c r="X34" s="308" t="s">
        <v>507</v>
      </c>
      <c r="Y34" s="308" t="s">
        <v>508</v>
      </c>
      <c r="Z34" s="308" t="s">
        <v>509</v>
      </c>
      <c r="AA34" s="308" t="s">
        <v>562</v>
      </c>
      <c r="AB34" s="308" t="s">
        <v>563</v>
      </c>
      <c r="AC34" s="311" t="s">
        <v>512</v>
      </c>
      <c r="AD34" s="339" t="s">
        <v>930</v>
      </c>
      <c r="AE34" s="173"/>
      <c r="AF34" s="313" t="s">
        <v>931</v>
      </c>
      <c r="AG34" s="313" t="s">
        <v>514</v>
      </c>
      <c r="AH34" s="311" t="s">
        <v>909</v>
      </c>
      <c r="AI34" s="173"/>
      <c r="AJ34" s="173"/>
      <c r="AK34" s="312"/>
      <c r="AL34" s="60"/>
      <c r="AM34" s="60"/>
      <c r="AN34" s="310" t="s">
        <v>569</v>
      </c>
      <c r="AO34" s="313" t="s">
        <v>928</v>
      </c>
      <c r="AP34" s="348"/>
      <c r="AQ34" s="177"/>
      <c r="AR34" s="348"/>
      <c r="AS34" s="177"/>
      <c r="AT34" s="338"/>
      <c r="AU34" s="338"/>
      <c r="AV34" s="338"/>
      <c r="AW34" s="338"/>
      <c r="AX34" s="338"/>
      <c r="AY34" s="59"/>
      <c r="AZ34" s="338"/>
      <c r="BA34" s="338"/>
      <c r="BB34" s="58"/>
      <c r="BF34" s="153"/>
    </row>
    <row r="35" spans="1:58" s="316" customFormat="1" ht="60" customHeight="1" x14ac:dyDescent="0.25">
      <c r="A35" s="363" t="s">
        <v>1015</v>
      </c>
      <c r="B35" s="364"/>
      <c r="C35" s="364"/>
      <c r="D35" s="364"/>
      <c r="E35" s="364"/>
      <c r="F35" s="364"/>
      <c r="G35" s="364"/>
      <c r="H35" s="364"/>
      <c r="I35" s="364"/>
      <c r="J35" s="364"/>
      <c r="K35" s="364"/>
      <c r="L35" s="364"/>
      <c r="M35" s="364"/>
      <c r="N35" s="364"/>
      <c r="O35" s="364"/>
      <c r="P35" s="364"/>
      <c r="Q35" s="364"/>
      <c r="R35" s="364"/>
      <c r="S35" s="365"/>
      <c r="T35" s="159">
        <f>AVERAGE(T33:T34)</f>
        <v>0</v>
      </c>
      <c r="U35" s="313"/>
      <c r="V35" s="308"/>
      <c r="W35" s="308"/>
      <c r="X35" s="308"/>
      <c r="Y35" s="308"/>
      <c r="Z35" s="308"/>
      <c r="AA35" s="308"/>
      <c r="AB35" s="326"/>
      <c r="AC35" s="327"/>
      <c r="AD35" s="310"/>
      <c r="AE35" s="68">
        <f>AE33</f>
        <v>3890925437</v>
      </c>
      <c r="AF35" s="328"/>
      <c r="AG35" s="313"/>
      <c r="AH35" s="311"/>
      <c r="AI35" s="77">
        <f>AI33</f>
        <v>3890925437</v>
      </c>
      <c r="AJ35" s="69">
        <f>AJ33</f>
        <v>3890925437</v>
      </c>
      <c r="AK35" s="78"/>
      <c r="AL35" s="79"/>
      <c r="AM35" s="79"/>
      <c r="AN35" s="366"/>
      <c r="AO35" s="366"/>
      <c r="AP35" s="367">
        <f>AP33</f>
        <v>0</v>
      </c>
      <c r="AQ35" s="96">
        <f>AQ33</f>
        <v>0</v>
      </c>
      <c r="AR35" s="367">
        <f>AR33</f>
        <v>0</v>
      </c>
      <c r="AS35" s="96">
        <f>AS33</f>
        <v>0</v>
      </c>
      <c r="AT35" s="60"/>
      <c r="AU35" s="60"/>
      <c r="AV35" s="60"/>
      <c r="AW35" s="60"/>
      <c r="AX35" s="60"/>
      <c r="AY35" s="59"/>
      <c r="AZ35" s="59"/>
      <c r="BA35" s="111"/>
      <c r="BB35" s="330"/>
      <c r="BF35" s="331"/>
    </row>
    <row r="36" spans="1:58" s="316" customFormat="1" ht="41.25" customHeight="1" x14ac:dyDescent="0.25">
      <c r="A36" s="305" t="s">
        <v>175</v>
      </c>
      <c r="B36" s="305" t="s">
        <v>167</v>
      </c>
      <c r="C36" s="305" t="s">
        <v>168</v>
      </c>
      <c r="D36" s="305" t="s">
        <v>178</v>
      </c>
      <c r="E36" s="306" t="s">
        <v>570</v>
      </c>
      <c r="F36" s="307">
        <v>2024130010217</v>
      </c>
      <c r="G36" s="308" t="s">
        <v>571</v>
      </c>
      <c r="H36" s="308" t="s">
        <v>572</v>
      </c>
      <c r="I36" s="308" t="s">
        <v>524</v>
      </c>
      <c r="J36" s="373">
        <v>0.33329999999999999</v>
      </c>
      <c r="K36" s="308" t="s">
        <v>575</v>
      </c>
      <c r="L36" s="310" t="s">
        <v>505</v>
      </c>
      <c r="M36" s="308" t="s">
        <v>573</v>
      </c>
      <c r="N36" s="311">
        <v>1</v>
      </c>
      <c r="O36" s="311">
        <v>0</v>
      </c>
      <c r="P36" s="308"/>
      <c r="Q36" s="308"/>
      <c r="R36" s="312"/>
      <c r="S36" s="312">
        <f>SUM(O36:R36)</f>
        <v>0</v>
      </c>
      <c r="T36" s="159">
        <f t="shared" si="1"/>
        <v>0</v>
      </c>
      <c r="U36" s="313" t="s">
        <v>900</v>
      </c>
      <c r="V36" s="308" t="s">
        <v>901</v>
      </c>
      <c r="W36" s="308">
        <v>360</v>
      </c>
      <c r="X36" s="308" t="s">
        <v>507</v>
      </c>
      <c r="Y36" s="308" t="s">
        <v>508</v>
      </c>
      <c r="Z36" s="308" t="s">
        <v>509</v>
      </c>
      <c r="AA36" s="308" t="s">
        <v>562</v>
      </c>
      <c r="AB36" s="308" t="s">
        <v>574</v>
      </c>
      <c r="AC36" s="311" t="s">
        <v>512</v>
      </c>
      <c r="AD36" s="342" t="s">
        <v>576</v>
      </c>
      <c r="AE36" s="374">
        <v>4051236749</v>
      </c>
      <c r="AF36" s="313" t="s">
        <v>536</v>
      </c>
      <c r="AG36" s="313" t="s">
        <v>514</v>
      </c>
      <c r="AH36" s="311" t="s">
        <v>909</v>
      </c>
      <c r="AI36" s="375">
        <v>4051236749</v>
      </c>
      <c r="AJ36" s="376">
        <v>4051236749</v>
      </c>
      <c r="AK36" s="338"/>
      <c r="AL36" s="338"/>
      <c r="AM36" s="338"/>
      <c r="AN36" s="313" t="s">
        <v>532</v>
      </c>
      <c r="AO36" s="313" t="s">
        <v>932</v>
      </c>
      <c r="AP36" s="337">
        <v>0</v>
      </c>
      <c r="AQ36" s="175"/>
      <c r="AR36" s="337">
        <v>0</v>
      </c>
      <c r="AS36" s="175"/>
      <c r="AT36" s="338"/>
      <c r="AU36" s="338"/>
      <c r="AV36" s="338"/>
      <c r="AW36" s="338"/>
      <c r="AX36" s="338"/>
      <c r="AY36" s="338"/>
      <c r="AZ36" s="338"/>
      <c r="BA36" s="338"/>
      <c r="BB36" s="308"/>
      <c r="BF36" s="377"/>
    </row>
    <row r="37" spans="1:58" s="316" customFormat="1" ht="45.75" customHeight="1" x14ac:dyDescent="0.25">
      <c r="A37" s="305" t="s">
        <v>175</v>
      </c>
      <c r="B37" s="305" t="s">
        <v>167</v>
      </c>
      <c r="C37" s="305" t="s">
        <v>168</v>
      </c>
      <c r="D37" s="305" t="s">
        <v>178</v>
      </c>
      <c r="E37" s="340"/>
      <c r="F37" s="341"/>
      <c r="G37" s="308" t="s">
        <v>571</v>
      </c>
      <c r="H37" s="308" t="s">
        <v>572</v>
      </c>
      <c r="I37" s="308" t="s">
        <v>524</v>
      </c>
      <c r="J37" s="373">
        <v>0.33329999999999999</v>
      </c>
      <c r="K37" s="308" t="s">
        <v>577</v>
      </c>
      <c r="L37" s="310" t="s">
        <v>505</v>
      </c>
      <c r="M37" s="308" t="s">
        <v>573</v>
      </c>
      <c r="N37" s="311">
        <v>1</v>
      </c>
      <c r="O37" s="311">
        <v>0</v>
      </c>
      <c r="P37" s="308"/>
      <c r="Q37" s="308"/>
      <c r="R37" s="312"/>
      <c r="S37" s="312">
        <f t="shared" ref="S37:S38" si="4">SUM(O37:R37)</f>
        <v>0</v>
      </c>
      <c r="T37" s="159">
        <f t="shared" si="1"/>
        <v>0</v>
      </c>
      <c r="U37" s="313" t="s">
        <v>900</v>
      </c>
      <c r="V37" s="308" t="s">
        <v>901</v>
      </c>
      <c r="W37" s="308">
        <v>360</v>
      </c>
      <c r="X37" s="308" t="s">
        <v>507</v>
      </c>
      <c r="Y37" s="308" t="s">
        <v>508</v>
      </c>
      <c r="Z37" s="308" t="s">
        <v>509</v>
      </c>
      <c r="AA37" s="308" t="s">
        <v>562</v>
      </c>
      <c r="AB37" s="308" t="s">
        <v>574</v>
      </c>
      <c r="AC37" s="311" t="s">
        <v>512</v>
      </c>
      <c r="AD37" s="345" t="s">
        <v>578</v>
      </c>
      <c r="AE37" s="378"/>
      <c r="AF37" s="313" t="s">
        <v>536</v>
      </c>
      <c r="AG37" s="313" t="s">
        <v>514</v>
      </c>
      <c r="AH37" s="311" t="s">
        <v>909</v>
      </c>
      <c r="AI37" s="379"/>
      <c r="AJ37" s="380"/>
      <c r="AK37" s="338"/>
      <c r="AL37" s="338"/>
      <c r="AM37" s="338"/>
      <c r="AN37" s="313" t="s">
        <v>532</v>
      </c>
      <c r="AO37" s="313" t="s">
        <v>932</v>
      </c>
      <c r="AP37" s="344"/>
      <c r="AQ37" s="176"/>
      <c r="AR37" s="344"/>
      <c r="AS37" s="176"/>
      <c r="AT37" s="338"/>
      <c r="AU37" s="338"/>
      <c r="AV37" s="338"/>
      <c r="AW37" s="338"/>
      <c r="AX37" s="338"/>
      <c r="AY37" s="59"/>
      <c r="AZ37" s="338"/>
      <c r="BA37" s="338"/>
      <c r="BB37" s="308"/>
      <c r="BF37" s="377"/>
    </row>
    <row r="38" spans="1:58" s="316" customFormat="1" ht="60.75" customHeight="1" x14ac:dyDescent="0.25">
      <c r="A38" s="305" t="s">
        <v>175</v>
      </c>
      <c r="B38" s="305" t="s">
        <v>167</v>
      </c>
      <c r="C38" s="305" t="s">
        <v>168</v>
      </c>
      <c r="D38" s="305" t="s">
        <v>178</v>
      </c>
      <c r="E38" s="318"/>
      <c r="F38" s="319"/>
      <c r="G38" s="308" t="s">
        <v>571</v>
      </c>
      <c r="H38" s="308" t="s">
        <v>572</v>
      </c>
      <c r="I38" s="308" t="s">
        <v>524</v>
      </c>
      <c r="J38" s="373">
        <v>0.33329999999999999</v>
      </c>
      <c r="K38" s="308" t="s">
        <v>579</v>
      </c>
      <c r="L38" s="310" t="s">
        <v>505</v>
      </c>
      <c r="M38" s="308" t="s">
        <v>573</v>
      </c>
      <c r="N38" s="311">
        <v>1</v>
      </c>
      <c r="O38" s="311">
        <v>0</v>
      </c>
      <c r="P38" s="308"/>
      <c r="Q38" s="308"/>
      <c r="R38" s="312"/>
      <c r="S38" s="312">
        <f t="shared" si="4"/>
        <v>0</v>
      </c>
      <c r="T38" s="159">
        <f t="shared" si="1"/>
        <v>0</v>
      </c>
      <c r="U38" s="313" t="s">
        <v>900</v>
      </c>
      <c r="V38" s="308" t="s">
        <v>901</v>
      </c>
      <c r="W38" s="308">
        <v>360</v>
      </c>
      <c r="X38" s="308" t="s">
        <v>507</v>
      </c>
      <c r="Y38" s="308" t="s">
        <v>508</v>
      </c>
      <c r="Z38" s="308" t="s">
        <v>509</v>
      </c>
      <c r="AA38" s="308" t="s">
        <v>562</v>
      </c>
      <c r="AB38" s="308" t="s">
        <v>574</v>
      </c>
      <c r="AC38" s="311" t="s">
        <v>512</v>
      </c>
      <c r="AD38" s="381" t="s">
        <v>580</v>
      </c>
      <c r="AE38" s="382"/>
      <c r="AF38" s="313" t="s">
        <v>537</v>
      </c>
      <c r="AG38" s="313" t="s">
        <v>514</v>
      </c>
      <c r="AH38" s="311" t="s">
        <v>909</v>
      </c>
      <c r="AI38" s="383"/>
      <c r="AJ38" s="384"/>
      <c r="AK38" s="385"/>
      <c r="AL38" s="338"/>
      <c r="AM38" s="338"/>
      <c r="AN38" s="313" t="s">
        <v>532</v>
      </c>
      <c r="AO38" s="313" t="s">
        <v>932</v>
      </c>
      <c r="AP38" s="348"/>
      <c r="AQ38" s="177"/>
      <c r="AR38" s="348"/>
      <c r="AS38" s="177"/>
      <c r="AT38" s="338"/>
      <c r="AU38" s="338"/>
      <c r="AV38" s="338"/>
      <c r="AW38" s="338"/>
      <c r="AX38" s="338"/>
      <c r="AY38" s="338"/>
      <c r="AZ38" s="338"/>
      <c r="BA38" s="338"/>
      <c r="BB38" s="308"/>
      <c r="BF38" s="377"/>
    </row>
    <row r="39" spans="1:58" s="316" customFormat="1" ht="54.75" customHeight="1" x14ac:dyDescent="0.25">
      <c r="A39" s="363" t="s">
        <v>1016</v>
      </c>
      <c r="B39" s="364"/>
      <c r="C39" s="364"/>
      <c r="D39" s="364"/>
      <c r="E39" s="364"/>
      <c r="F39" s="364"/>
      <c r="G39" s="364"/>
      <c r="H39" s="364"/>
      <c r="I39" s="364"/>
      <c r="J39" s="364"/>
      <c r="K39" s="364"/>
      <c r="L39" s="364"/>
      <c r="M39" s="364"/>
      <c r="N39" s="364"/>
      <c r="O39" s="364"/>
      <c r="P39" s="364"/>
      <c r="Q39" s="364"/>
      <c r="R39" s="364"/>
      <c r="S39" s="365"/>
      <c r="T39" s="159">
        <f>AVERAGE(T36:T38)</f>
        <v>0</v>
      </c>
      <c r="U39" s="313"/>
      <c r="V39" s="308"/>
      <c r="W39" s="308"/>
      <c r="X39" s="308"/>
      <c r="Y39" s="308"/>
      <c r="Z39" s="308"/>
      <c r="AA39" s="308"/>
      <c r="AB39" s="326"/>
      <c r="AC39" s="327"/>
      <c r="AD39" s="310"/>
      <c r="AE39" s="107">
        <f>AE36</f>
        <v>4051236749</v>
      </c>
      <c r="AF39" s="328"/>
      <c r="AG39" s="313"/>
      <c r="AH39" s="311"/>
      <c r="AI39" s="82">
        <f>AI36</f>
        <v>4051236749</v>
      </c>
      <c r="AJ39" s="109">
        <f>AJ36</f>
        <v>4051236749</v>
      </c>
      <c r="AK39" s="78"/>
      <c r="AL39" s="79"/>
      <c r="AM39" s="79"/>
      <c r="AN39" s="366"/>
      <c r="AO39" s="366"/>
      <c r="AP39" s="367">
        <f>AP36</f>
        <v>0</v>
      </c>
      <c r="AQ39" s="96">
        <f>AQ36</f>
        <v>0</v>
      </c>
      <c r="AR39" s="367">
        <f>AR36</f>
        <v>0</v>
      </c>
      <c r="AS39" s="96">
        <f>AS36</f>
        <v>0</v>
      </c>
      <c r="AT39" s="60"/>
      <c r="AU39" s="60"/>
      <c r="AV39" s="60"/>
      <c r="AW39" s="60"/>
      <c r="AX39" s="60"/>
      <c r="AY39" s="59"/>
      <c r="AZ39" s="59"/>
      <c r="BA39" s="111"/>
      <c r="BB39" s="330"/>
      <c r="BF39" s="331"/>
    </row>
    <row r="40" spans="1:58" s="316" customFormat="1" ht="42.75" customHeight="1" x14ac:dyDescent="0.25">
      <c r="A40" s="305" t="s">
        <v>175</v>
      </c>
      <c r="B40" s="305" t="s">
        <v>167</v>
      </c>
      <c r="C40" s="305" t="s">
        <v>168</v>
      </c>
      <c r="D40" s="305" t="s">
        <v>178</v>
      </c>
      <c r="E40" s="306" t="s">
        <v>581</v>
      </c>
      <c r="F40" s="386" t="s">
        <v>582</v>
      </c>
      <c r="G40" s="386" t="s">
        <v>583</v>
      </c>
      <c r="H40" s="386" t="s">
        <v>584</v>
      </c>
      <c r="I40" s="386" t="s">
        <v>524</v>
      </c>
      <c r="J40" s="373">
        <v>0.2</v>
      </c>
      <c r="K40" s="308" t="s">
        <v>585</v>
      </c>
      <c r="L40" s="310" t="s">
        <v>505</v>
      </c>
      <c r="M40" s="308" t="s">
        <v>586</v>
      </c>
      <c r="N40" s="311">
        <v>5</v>
      </c>
      <c r="O40" s="311">
        <v>12</v>
      </c>
      <c r="P40" s="311"/>
      <c r="Q40" s="311"/>
      <c r="R40" s="312"/>
      <c r="S40" s="312">
        <f>SUM(O40:R40)</f>
        <v>12</v>
      </c>
      <c r="T40" s="159">
        <f t="shared" si="1"/>
        <v>1</v>
      </c>
      <c r="U40" s="313" t="s">
        <v>900</v>
      </c>
      <c r="V40" s="308" t="s">
        <v>901</v>
      </c>
      <c r="W40" s="308">
        <v>360</v>
      </c>
      <c r="X40" s="308" t="s">
        <v>587</v>
      </c>
      <c r="Y40" s="308" t="s">
        <v>508</v>
      </c>
      <c r="Z40" s="308" t="s">
        <v>509</v>
      </c>
      <c r="AA40" s="308" t="s">
        <v>588</v>
      </c>
      <c r="AB40" s="308" t="s">
        <v>589</v>
      </c>
      <c r="AC40" s="311" t="s">
        <v>512</v>
      </c>
      <c r="AD40" s="310" t="s">
        <v>590</v>
      </c>
      <c r="AE40" s="387">
        <v>4051236749</v>
      </c>
      <c r="AF40" s="313" t="s">
        <v>513</v>
      </c>
      <c r="AG40" s="313" t="s">
        <v>514</v>
      </c>
      <c r="AH40" s="311" t="s">
        <v>909</v>
      </c>
      <c r="AI40" s="388">
        <v>4051236749</v>
      </c>
      <c r="AJ40" s="389">
        <v>4051236749</v>
      </c>
      <c r="AK40" s="385"/>
      <c r="AL40" s="338"/>
      <c r="AM40" s="338"/>
      <c r="AN40" s="313" t="s">
        <v>532</v>
      </c>
      <c r="AO40" s="313" t="s">
        <v>933</v>
      </c>
      <c r="AP40" s="171">
        <v>358500000</v>
      </c>
      <c r="AQ40" s="182">
        <f>AP40/AJ40</f>
        <v>8.8491495859503028E-2</v>
      </c>
      <c r="AR40" s="171">
        <v>103500000</v>
      </c>
      <c r="AS40" s="182">
        <f>AR40/AJ40</f>
        <v>2.5547754034751919E-2</v>
      </c>
      <c r="AT40" s="60"/>
      <c r="AU40" s="60"/>
      <c r="AV40" s="370"/>
      <c r="AW40" s="370"/>
      <c r="AX40" s="370"/>
      <c r="AY40" s="370"/>
      <c r="AZ40" s="370"/>
      <c r="BA40" s="370"/>
      <c r="BB40" s="390"/>
      <c r="BC40" s="61"/>
      <c r="BF40" s="391" t="s">
        <v>934</v>
      </c>
    </row>
    <row r="41" spans="1:58" s="316" customFormat="1" ht="46.5" customHeight="1" x14ac:dyDescent="0.25">
      <c r="A41" s="305" t="s">
        <v>175</v>
      </c>
      <c r="B41" s="305" t="s">
        <v>167</v>
      </c>
      <c r="C41" s="305" t="s">
        <v>168</v>
      </c>
      <c r="D41" s="305" t="s">
        <v>178</v>
      </c>
      <c r="E41" s="340"/>
      <c r="F41" s="392"/>
      <c r="G41" s="392"/>
      <c r="H41" s="392"/>
      <c r="I41" s="392"/>
      <c r="J41" s="373">
        <v>0.2</v>
      </c>
      <c r="K41" s="308" t="s">
        <v>591</v>
      </c>
      <c r="L41" s="310" t="s">
        <v>505</v>
      </c>
      <c r="M41" s="308" t="s">
        <v>586</v>
      </c>
      <c r="N41" s="311">
        <v>1</v>
      </c>
      <c r="O41" s="311">
        <v>0</v>
      </c>
      <c r="P41" s="311"/>
      <c r="Q41" s="311"/>
      <c r="R41" s="312"/>
      <c r="S41" s="312">
        <f t="shared" ref="S41:S43" si="5">SUM(O41:R41)</f>
        <v>0</v>
      </c>
      <c r="T41" s="159">
        <f t="shared" si="1"/>
        <v>0</v>
      </c>
      <c r="U41" s="313" t="s">
        <v>900</v>
      </c>
      <c r="V41" s="308" t="s">
        <v>901</v>
      </c>
      <c r="W41" s="308">
        <v>360</v>
      </c>
      <c r="X41" s="308" t="s">
        <v>587</v>
      </c>
      <c r="Y41" s="308" t="s">
        <v>508</v>
      </c>
      <c r="Z41" s="308" t="s">
        <v>509</v>
      </c>
      <c r="AA41" s="308" t="s">
        <v>588</v>
      </c>
      <c r="AB41" s="308" t="s">
        <v>589</v>
      </c>
      <c r="AC41" s="311" t="s">
        <v>512</v>
      </c>
      <c r="AD41" s="393" t="s">
        <v>592</v>
      </c>
      <c r="AE41" s="394"/>
      <c r="AF41" s="313" t="s">
        <v>531</v>
      </c>
      <c r="AG41" s="313" t="s">
        <v>514</v>
      </c>
      <c r="AH41" s="311" t="s">
        <v>909</v>
      </c>
      <c r="AI41" s="388"/>
      <c r="AJ41" s="395"/>
      <c r="AK41" s="385"/>
      <c r="AL41" s="338"/>
      <c r="AM41" s="338"/>
      <c r="AN41" s="313" t="s">
        <v>532</v>
      </c>
      <c r="AO41" s="313" t="s">
        <v>933</v>
      </c>
      <c r="AP41" s="172"/>
      <c r="AQ41" s="183"/>
      <c r="AR41" s="172"/>
      <c r="AS41" s="183"/>
      <c r="AT41" s="338"/>
      <c r="AU41" s="338"/>
      <c r="AV41" s="338"/>
      <c r="AW41" s="338"/>
      <c r="AX41" s="338"/>
      <c r="AY41" s="59"/>
      <c r="AZ41" s="59"/>
      <c r="BA41" s="59"/>
      <c r="BB41" s="390"/>
      <c r="BC41" s="396"/>
      <c r="BF41" s="391"/>
    </row>
    <row r="42" spans="1:58" s="316" customFormat="1" ht="53.25" customHeight="1" x14ac:dyDescent="0.25">
      <c r="A42" s="305" t="s">
        <v>175</v>
      </c>
      <c r="B42" s="305" t="s">
        <v>167</v>
      </c>
      <c r="C42" s="305" t="s">
        <v>168</v>
      </c>
      <c r="D42" s="305" t="s">
        <v>178</v>
      </c>
      <c r="E42" s="340"/>
      <c r="F42" s="392"/>
      <c r="G42" s="392"/>
      <c r="H42" s="392"/>
      <c r="I42" s="392"/>
      <c r="J42" s="373">
        <v>0.2</v>
      </c>
      <c r="K42" s="308" t="s">
        <v>593</v>
      </c>
      <c r="L42" s="310" t="s">
        <v>505</v>
      </c>
      <c r="M42" s="308" t="s">
        <v>586</v>
      </c>
      <c r="N42" s="311">
        <v>1</v>
      </c>
      <c r="O42" s="311">
        <v>0</v>
      </c>
      <c r="P42" s="311"/>
      <c r="Q42" s="311"/>
      <c r="R42" s="312"/>
      <c r="S42" s="312">
        <f t="shared" si="5"/>
        <v>0</v>
      </c>
      <c r="T42" s="159">
        <f t="shared" si="1"/>
        <v>0</v>
      </c>
      <c r="U42" s="313" t="s">
        <v>900</v>
      </c>
      <c r="V42" s="308" t="s">
        <v>901</v>
      </c>
      <c r="W42" s="308">
        <v>360</v>
      </c>
      <c r="X42" s="308" t="s">
        <v>507</v>
      </c>
      <c r="Y42" s="308" t="s">
        <v>508</v>
      </c>
      <c r="Z42" s="308" t="s">
        <v>509</v>
      </c>
      <c r="AA42" s="308" t="s">
        <v>588</v>
      </c>
      <c r="AB42" s="308" t="s">
        <v>589</v>
      </c>
      <c r="AC42" s="311" t="s">
        <v>512</v>
      </c>
      <c r="AD42" s="308" t="s">
        <v>594</v>
      </c>
      <c r="AE42" s="394"/>
      <c r="AF42" s="313" t="s">
        <v>537</v>
      </c>
      <c r="AG42" s="313" t="s">
        <v>514</v>
      </c>
      <c r="AH42" s="311" t="s">
        <v>909</v>
      </c>
      <c r="AI42" s="388"/>
      <c r="AJ42" s="395"/>
      <c r="AK42" s="385"/>
      <c r="AL42" s="338"/>
      <c r="AM42" s="338"/>
      <c r="AN42" s="313" t="s">
        <v>532</v>
      </c>
      <c r="AO42" s="313" t="s">
        <v>933</v>
      </c>
      <c r="AP42" s="172"/>
      <c r="AQ42" s="183"/>
      <c r="AR42" s="172"/>
      <c r="AS42" s="183"/>
      <c r="AT42" s="338"/>
      <c r="AU42" s="338"/>
      <c r="AV42" s="338"/>
      <c r="AW42" s="338"/>
      <c r="AX42" s="338"/>
      <c r="AY42" s="59"/>
      <c r="AZ42" s="59"/>
      <c r="BA42" s="59"/>
      <c r="BB42" s="390"/>
      <c r="BC42" s="396"/>
      <c r="BF42" s="391"/>
    </row>
    <row r="43" spans="1:58" s="316" customFormat="1" ht="36" customHeight="1" x14ac:dyDescent="0.25">
      <c r="A43" s="305" t="s">
        <v>175</v>
      </c>
      <c r="B43" s="305" t="s">
        <v>167</v>
      </c>
      <c r="C43" s="305" t="s">
        <v>168</v>
      </c>
      <c r="D43" s="305" t="s">
        <v>178</v>
      </c>
      <c r="E43" s="340"/>
      <c r="F43" s="392"/>
      <c r="G43" s="392"/>
      <c r="H43" s="392"/>
      <c r="I43" s="392"/>
      <c r="J43" s="373">
        <v>0.2</v>
      </c>
      <c r="K43" s="308" t="s">
        <v>935</v>
      </c>
      <c r="L43" s="310" t="s">
        <v>505</v>
      </c>
      <c r="M43" s="308" t="s">
        <v>586</v>
      </c>
      <c r="N43" s="311">
        <v>1</v>
      </c>
      <c r="O43" s="308">
        <v>0</v>
      </c>
      <c r="P43" s="308"/>
      <c r="Q43" s="308"/>
      <c r="R43" s="312"/>
      <c r="S43" s="312">
        <f t="shared" si="5"/>
        <v>0</v>
      </c>
      <c r="T43" s="159">
        <f t="shared" si="1"/>
        <v>0</v>
      </c>
      <c r="U43" s="313" t="s">
        <v>900</v>
      </c>
      <c r="V43" s="308" t="s">
        <v>901</v>
      </c>
      <c r="W43" s="308">
        <v>360</v>
      </c>
      <c r="X43" s="308" t="s">
        <v>587</v>
      </c>
      <c r="Y43" s="308" t="s">
        <v>516</v>
      </c>
      <c r="Z43" s="308" t="s">
        <v>509</v>
      </c>
      <c r="AA43" s="308" t="s">
        <v>588</v>
      </c>
      <c r="AB43" s="308" t="s">
        <v>589</v>
      </c>
      <c r="AC43" s="311" t="s">
        <v>512</v>
      </c>
      <c r="AD43" s="308" t="s">
        <v>935</v>
      </c>
      <c r="AE43" s="394"/>
      <c r="AF43" s="313" t="s">
        <v>537</v>
      </c>
      <c r="AG43" s="313" t="s">
        <v>514</v>
      </c>
      <c r="AH43" s="311" t="s">
        <v>909</v>
      </c>
      <c r="AI43" s="388"/>
      <c r="AJ43" s="395"/>
      <c r="AK43" s="385"/>
      <c r="AL43" s="338"/>
      <c r="AM43" s="338"/>
      <c r="AN43" s="313" t="s">
        <v>532</v>
      </c>
      <c r="AO43" s="313" t="s">
        <v>933</v>
      </c>
      <c r="AP43" s="172"/>
      <c r="AQ43" s="183"/>
      <c r="AR43" s="172"/>
      <c r="AS43" s="183"/>
      <c r="AT43" s="338"/>
      <c r="AU43" s="338"/>
      <c r="AV43" s="338"/>
      <c r="AW43" s="338"/>
      <c r="AX43" s="338"/>
      <c r="AY43" s="338"/>
      <c r="AZ43" s="338"/>
      <c r="BA43" s="338"/>
      <c r="BB43" s="390"/>
      <c r="BC43" s="396"/>
      <c r="BF43" s="391"/>
    </row>
    <row r="44" spans="1:58" s="316" customFormat="1" ht="52.5" customHeight="1" x14ac:dyDescent="0.25">
      <c r="A44" s="305" t="s">
        <v>175</v>
      </c>
      <c r="B44" s="305" t="s">
        <v>167</v>
      </c>
      <c r="C44" s="305" t="s">
        <v>168</v>
      </c>
      <c r="D44" s="305" t="s">
        <v>178</v>
      </c>
      <c r="E44" s="318"/>
      <c r="F44" s="397"/>
      <c r="G44" s="397"/>
      <c r="H44" s="397"/>
      <c r="I44" s="397"/>
      <c r="J44" s="373">
        <v>0.2</v>
      </c>
      <c r="K44" s="308" t="s">
        <v>597</v>
      </c>
      <c r="L44" s="310" t="s">
        <v>505</v>
      </c>
      <c r="M44" s="308" t="s">
        <v>586</v>
      </c>
      <c r="N44" s="311">
        <v>1</v>
      </c>
      <c r="O44" s="308">
        <v>0</v>
      </c>
      <c r="P44" s="308"/>
      <c r="Q44" s="308"/>
      <c r="R44" s="312"/>
      <c r="S44" s="312">
        <f>SUM(O44:R44)</f>
        <v>0</v>
      </c>
      <c r="T44" s="159">
        <f t="shared" si="1"/>
        <v>0</v>
      </c>
      <c r="U44" s="313" t="s">
        <v>900</v>
      </c>
      <c r="V44" s="308" t="s">
        <v>901</v>
      </c>
      <c r="W44" s="308">
        <v>360</v>
      </c>
      <c r="X44" s="308" t="s">
        <v>507</v>
      </c>
      <c r="Y44" s="308" t="s">
        <v>516</v>
      </c>
      <c r="Z44" s="308" t="s">
        <v>509</v>
      </c>
      <c r="AA44" s="308" t="s">
        <v>588</v>
      </c>
      <c r="AB44" s="308" t="s">
        <v>589</v>
      </c>
      <c r="AC44" s="311" t="s">
        <v>512</v>
      </c>
      <c r="AD44" s="308" t="s">
        <v>597</v>
      </c>
      <c r="AE44" s="398"/>
      <c r="AF44" s="313" t="s">
        <v>560</v>
      </c>
      <c r="AG44" s="313" t="s">
        <v>514</v>
      </c>
      <c r="AH44" s="311" t="s">
        <v>909</v>
      </c>
      <c r="AI44" s="388"/>
      <c r="AJ44" s="399"/>
      <c r="AK44" s="385"/>
      <c r="AL44" s="338"/>
      <c r="AM44" s="338"/>
      <c r="AN44" s="313" t="s">
        <v>532</v>
      </c>
      <c r="AO44" s="313" t="s">
        <v>933</v>
      </c>
      <c r="AP44" s="173"/>
      <c r="AQ44" s="184"/>
      <c r="AR44" s="173"/>
      <c r="AS44" s="184"/>
      <c r="AT44" s="338"/>
      <c r="AU44" s="338"/>
      <c r="AV44" s="338"/>
      <c r="AW44" s="338"/>
      <c r="AX44" s="338"/>
      <c r="AY44" s="338"/>
      <c r="AZ44" s="338"/>
      <c r="BA44" s="338"/>
      <c r="BB44" s="308"/>
      <c r="BF44" s="377"/>
    </row>
    <row r="45" spans="1:58" s="316" customFormat="1" ht="61.5" customHeight="1" x14ac:dyDescent="0.25">
      <c r="A45" s="363" t="s">
        <v>1017</v>
      </c>
      <c r="B45" s="364"/>
      <c r="C45" s="364"/>
      <c r="D45" s="364"/>
      <c r="E45" s="364"/>
      <c r="F45" s="364"/>
      <c r="G45" s="364"/>
      <c r="H45" s="364"/>
      <c r="I45" s="364"/>
      <c r="J45" s="364"/>
      <c r="K45" s="364"/>
      <c r="L45" s="364"/>
      <c r="M45" s="364"/>
      <c r="N45" s="364"/>
      <c r="O45" s="364"/>
      <c r="P45" s="364"/>
      <c r="Q45" s="364"/>
      <c r="R45" s="364"/>
      <c r="S45" s="365"/>
      <c r="T45" s="159">
        <f>AVERAGE(T40:T44)</f>
        <v>0.2</v>
      </c>
      <c r="U45" s="313"/>
      <c r="V45" s="308"/>
      <c r="W45" s="308"/>
      <c r="X45" s="308"/>
      <c r="Y45" s="308"/>
      <c r="Z45" s="308"/>
      <c r="AA45" s="308"/>
      <c r="AB45" s="326"/>
      <c r="AC45" s="327"/>
      <c r="AD45" s="310"/>
      <c r="AE45" s="107">
        <f>AE40</f>
        <v>4051236749</v>
      </c>
      <c r="AF45" s="328"/>
      <c r="AG45" s="313"/>
      <c r="AH45" s="311"/>
      <c r="AI45" s="82">
        <f>AI40</f>
        <v>4051236749</v>
      </c>
      <c r="AJ45" s="109">
        <f>AJ40</f>
        <v>4051236749</v>
      </c>
      <c r="AK45" s="78"/>
      <c r="AL45" s="79"/>
      <c r="AM45" s="79"/>
      <c r="AN45" s="366"/>
      <c r="AO45" s="366"/>
      <c r="AP45" s="367">
        <f>AP40</f>
        <v>358500000</v>
      </c>
      <c r="AQ45" s="96">
        <f>AQ40</f>
        <v>8.8491495859503028E-2</v>
      </c>
      <c r="AR45" s="367">
        <f>AR40</f>
        <v>103500000</v>
      </c>
      <c r="AS45" s="96">
        <f>AS40</f>
        <v>2.5547754034751919E-2</v>
      </c>
      <c r="AT45" s="60"/>
      <c r="AU45" s="60"/>
      <c r="AV45" s="60"/>
      <c r="AW45" s="60"/>
      <c r="AX45" s="60"/>
      <c r="AY45" s="59"/>
      <c r="AZ45" s="59"/>
      <c r="BA45" s="111"/>
      <c r="BB45" s="330"/>
      <c r="BF45" s="331"/>
    </row>
    <row r="46" spans="1:58" s="316" customFormat="1" ht="60.75" customHeight="1" x14ac:dyDescent="0.25">
      <c r="A46" s="386" t="s">
        <v>193</v>
      </c>
      <c r="B46" s="386" t="s">
        <v>187</v>
      </c>
      <c r="C46" s="386" t="s">
        <v>188</v>
      </c>
      <c r="D46" s="386" t="s">
        <v>196</v>
      </c>
      <c r="E46" s="306" t="s">
        <v>598</v>
      </c>
      <c r="F46" s="307">
        <v>2024130010044</v>
      </c>
      <c r="G46" s="386" t="s">
        <v>599</v>
      </c>
      <c r="H46" s="400" t="s">
        <v>600</v>
      </c>
      <c r="I46" s="400" t="s">
        <v>601</v>
      </c>
      <c r="J46" s="309">
        <v>0.16669999999999999</v>
      </c>
      <c r="K46" s="308" t="s">
        <v>602</v>
      </c>
      <c r="L46" s="310" t="s">
        <v>603</v>
      </c>
      <c r="M46" s="308" t="s">
        <v>936</v>
      </c>
      <c r="N46" s="311">
        <v>1</v>
      </c>
      <c r="O46" s="311">
        <v>0</v>
      </c>
      <c r="P46" s="311"/>
      <c r="Q46" s="311"/>
      <c r="R46" s="312"/>
      <c r="S46" s="312">
        <f>SUM(O46:R46)</f>
        <v>0</v>
      </c>
      <c r="T46" s="159">
        <f t="shared" si="1"/>
        <v>0</v>
      </c>
      <c r="U46" s="313" t="s">
        <v>900</v>
      </c>
      <c r="V46" s="308" t="s">
        <v>901</v>
      </c>
      <c r="W46" s="308">
        <v>360</v>
      </c>
      <c r="X46" s="308" t="s">
        <v>507</v>
      </c>
      <c r="Y46" s="308" t="s">
        <v>604</v>
      </c>
      <c r="Z46" s="308" t="s">
        <v>605</v>
      </c>
      <c r="AA46" s="308" t="s">
        <v>606</v>
      </c>
      <c r="AB46" s="308" t="s">
        <v>607</v>
      </c>
      <c r="AC46" s="311" t="s">
        <v>512</v>
      </c>
      <c r="AD46" s="310" t="s">
        <v>608</v>
      </c>
      <c r="AE46" s="171">
        <v>13001880976</v>
      </c>
      <c r="AF46" s="313" t="s">
        <v>560</v>
      </c>
      <c r="AG46" s="313" t="s">
        <v>514</v>
      </c>
      <c r="AH46" s="311" t="s">
        <v>909</v>
      </c>
      <c r="AI46" s="178">
        <v>13001880976</v>
      </c>
      <c r="AJ46" s="181">
        <v>13001880976</v>
      </c>
      <c r="AK46" s="83"/>
      <c r="AL46" s="60"/>
      <c r="AM46" s="60"/>
      <c r="AN46" s="313" t="s">
        <v>609</v>
      </c>
      <c r="AO46" s="313" t="s">
        <v>937</v>
      </c>
      <c r="AP46" s="507">
        <v>3947588393</v>
      </c>
      <c r="AQ46" s="175">
        <f>AP46/AJ46</f>
        <v>0.30361671517273547</v>
      </c>
      <c r="AR46" s="337">
        <v>749683333</v>
      </c>
      <c r="AS46" s="175">
        <f>AR46/AJ46</f>
        <v>5.7659605897318285E-2</v>
      </c>
      <c r="AT46" s="338"/>
      <c r="AU46" s="338"/>
      <c r="AV46" s="338"/>
      <c r="AW46" s="338"/>
      <c r="AX46" s="338"/>
      <c r="AY46" s="338"/>
      <c r="AZ46" s="338"/>
      <c r="BA46" s="338"/>
      <c r="BB46" s="311"/>
      <c r="BF46" s="401"/>
    </row>
    <row r="47" spans="1:58" s="316" customFormat="1" ht="52.5" customHeight="1" x14ac:dyDescent="0.25">
      <c r="A47" s="392"/>
      <c r="B47" s="392"/>
      <c r="C47" s="392"/>
      <c r="D47" s="392"/>
      <c r="E47" s="340"/>
      <c r="F47" s="341"/>
      <c r="G47" s="392"/>
      <c r="H47" s="402"/>
      <c r="I47" s="402"/>
      <c r="J47" s="309">
        <v>0.16669999999999999</v>
      </c>
      <c r="K47" s="308" t="s">
        <v>614</v>
      </c>
      <c r="L47" s="310" t="s">
        <v>603</v>
      </c>
      <c r="M47" s="308" t="s">
        <v>615</v>
      </c>
      <c r="N47" s="311">
        <v>1</v>
      </c>
      <c r="O47" s="311">
        <v>0</v>
      </c>
      <c r="P47" s="403"/>
      <c r="Q47" s="403"/>
      <c r="R47" s="312"/>
      <c r="S47" s="312">
        <f t="shared" ref="S47:S50" si="6">SUM(O47:R47)</f>
        <v>0</v>
      </c>
      <c r="T47" s="159">
        <f t="shared" si="1"/>
        <v>0</v>
      </c>
      <c r="U47" s="313" t="s">
        <v>900</v>
      </c>
      <c r="V47" s="308" t="s">
        <v>901</v>
      </c>
      <c r="W47" s="308">
        <v>360</v>
      </c>
      <c r="X47" s="308" t="s">
        <v>507</v>
      </c>
      <c r="Y47" s="308" t="s">
        <v>610</v>
      </c>
      <c r="Z47" s="308" t="s">
        <v>605</v>
      </c>
      <c r="AA47" s="308" t="s">
        <v>611</v>
      </c>
      <c r="AB47" s="308" t="s">
        <v>612</v>
      </c>
      <c r="AC47" s="311" t="s">
        <v>512</v>
      </c>
      <c r="AD47" s="310" t="s">
        <v>616</v>
      </c>
      <c r="AE47" s="172"/>
      <c r="AF47" s="313" t="s">
        <v>517</v>
      </c>
      <c r="AG47" s="313" t="s">
        <v>514</v>
      </c>
      <c r="AH47" s="311" t="s">
        <v>909</v>
      </c>
      <c r="AI47" s="179"/>
      <c r="AJ47" s="181"/>
      <c r="AK47" s="404"/>
      <c r="AL47" s="370"/>
      <c r="AM47" s="405"/>
      <c r="AN47" s="313" t="s">
        <v>609</v>
      </c>
      <c r="AO47" s="313" t="s">
        <v>937</v>
      </c>
      <c r="AP47" s="508"/>
      <c r="AQ47" s="176"/>
      <c r="AR47" s="344"/>
      <c r="AS47" s="176"/>
      <c r="AT47" s="338"/>
      <c r="AU47" s="338"/>
      <c r="AV47" s="338"/>
      <c r="AW47" s="338"/>
      <c r="AX47" s="338"/>
      <c r="AY47" s="338"/>
      <c r="AZ47" s="338"/>
      <c r="BA47" s="338"/>
      <c r="BB47" s="62"/>
      <c r="BC47" s="396"/>
      <c r="BF47" s="154"/>
    </row>
    <row r="48" spans="1:58" s="316" customFormat="1" ht="33" customHeight="1" x14ac:dyDescent="0.25">
      <c r="A48" s="392"/>
      <c r="B48" s="392"/>
      <c r="C48" s="392"/>
      <c r="D48" s="392"/>
      <c r="E48" s="340"/>
      <c r="F48" s="341"/>
      <c r="G48" s="392"/>
      <c r="H48" s="402"/>
      <c r="I48" s="402"/>
      <c r="J48" s="309">
        <v>0.16669999999999999</v>
      </c>
      <c r="K48" s="308" t="s">
        <v>617</v>
      </c>
      <c r="L48" s="310" t="s">
        <v>603</v>
      </c>
      <c r="M48" s="308" t="s">
        <v>618</v>
      </c>
      <c r="N48" s="311">
        <v>50</v>
      </c>
      <c r="O48" s="311">
        <v>139</v>
      </c>
      <c r="P48" s="311"/>
      <c r="Q48" s="311"/>
      <c r="R48" s="312"/>
      <c r="S48" s="312">
        <f t="shared" si="6"/>
        <v>139</v>
      </c>
      <c r="T48" s="159">
        <f t="shared" si="1"/>
        <v>1</v>
      </c>
      <c r="U48" s="313" t="s">
        <v>900</v>
      </c>
      <c r="V48" s="308" t="s">
        <v>901</v>
      </c>
      <c r="W48" s="308">
        <v>360</v>
      </c>
      <c r="X48" s="308">
        <v>50</v>
      </c>
      <c r="Y48" s="308" t="s">
        <v>610</v>
      </c>
      <c r="Z48" s="308" t="s">
        <v>605</v>
      </c>
      <c r="AA48" s="308" t="s">
        <v>611</v>
      </c>
      <c r="AB48" s="308" t="s">
        <v>612</v>
      </c>
      <c r="AC48" s="311" t="s">
        <v>512</v>
      </c>
      <c r="AD48" s="310" t="s">
        <v>619</v>
      </c>
      <c r="AE48" s="172"/>
      <c r="AF48" s="313" t="s">
        <v>513</v>
      </c>
      <c r="AG48" s="313" t="s">
        <v>514</v>
      </c>
      <c r="AH48" s="311" t="s">
        <v>909</v>
      </c>
      <c r="AI48" s="179"/>
      <c r="AJ48" s="181"/>
      <c r="AK48" s="83"/>
      <c r="AL48" s="60"/>
      <c r="AM48" s="60"/>
      <c r="AN48" s="313" t="s">
        <v>609</v>
      </c>
      <c r="AO48" s="313" t="s">
        <v>937</v>
      </c>
      <c r="AP48" s="508"/>
      <c r="AQ48" s="176"/>
      <c r="AR48" s="344"/>
      <c r="AS48" s="176"/>
      <c r="AT48" s="60"/>
      <c r="AU48" s="60"/>
      <c r="AV48" s="60"/>
      <c r="AW48" s="60"/>
      <c r="AX48" s="60"/>
      <c r="AY48" s="60"/>
      <c r="AZ48" s="60"/>
      <c r="BA48" s="60"/>
      <c r="BB48" s="390"/>
      <c r="BC48" s="396"/>
      <c r="BF48" s="391" t="s">
        <v>938</v>
      </c>
    </row>
    <row r="49" spans="1:58" s="316" customFormat="1" ht="56.25" customHeight="1" x14ac:dyDescent="0.25">
      <c r="A49" s="392"/>
      <c r="B49" s="392"/>
      <c r="C49" s="392"/>
      <c r="D49" s="392"/>
      <c r="E49" s="340"/>
      <c r="F49" s="341"/>
      <c r="G49" s="392"/>
      <c r="H49" s="402"/>
      <c r="I49" s="402"/>
      <c r="J49" s="309">
        <v>0.16669999999999999</v>
      </c>
      <c r="K49" s="339" t="s">
        <v>620</v>
      </c>
      <c r="L49" s="310" t="s">
        <v>603</v>
      </c>
      <c r="M49" s="308" t="s">
        <v>613</v>
      </c>
      <c r="N49" s="311">
        <v>1</v>
      </c>
      <c r="O49" s="403">
        <v>1</v>
      </c>
      <c r="P49" s="403"/>
      <c r="Q49" s="403"/>
      <c r="R49" s="403"/>
      <c r="S49" s="312">
        <f t="shared" si="6"/>
        <v>1</v>
      </c>
      <c r="T49" s="159">
        <f t="shared" si="1"/>
        <v>1</v>
      </c>
      <c r="U49" s="313" t="s">
        <v>900</v>
      </c>
      <c r="V49" s="308" t="s">
        <v>901</v>
      </c>
      <c r="W49" s="308">
        <v>360</v>
      </c>
      <c r="X49" s="308" t="s">
        <v>507</v>
      </c>
      <c r="Y49" s="308" t="s">
        <v>610</v>
      </c>
      <c r="Z49" s="308" t="s">
        <v>605</v>
      </c>
      <c r="AA49" s="308" t="s">
        <v>611</v>
      </c>
      <c r="AB49" s="308" t="s">
        <v>612</v>
      </c>
      <c r="AC49" s="311" t="s">
        <v>512</v>
      </c>
      <c r="AD49" s="339" t="s">
        <v>620</v>
      </c>
      <c r="AE49" s="172"/>
      <c r="AF49" s="313" t="s">
        <v>595</v>
      </c>
      <c r="AG49" s="313" t="s">
        <v>514</v>
      </c>
      <c r="AH49" s="311" t="s">
        <v>909</v>
      </c>
      <c r="AI49" s="179"/>
      <c r="AJ49" s="181"/>
      <c r="AK49" s="335"/>
      <c r="AL49" s="338"/>
      <c r="AM49" s="385"/>
      <c r="AN49" s="313" t="s">
        <v>624</v>
      </c>
      <c r="AO49" s="313" t="s">
        <v>937</v>
      </c>
      <c r="AP49" s="508"/>
      <c r="AQ49" s="176"/>
      <c r="AR49" s="344"/>
      <c r="AS49" s="176"/>
      <c r="AT49" s="338"/>
      <c r="AU49" s="338"/>
      <c r="AV49" s="338"/>
      <c r="AW49" s="338"/>
      <c r="AX49" s="338"/>
      <c r="AY49" s="60"/>
      <c r="AZ49" s="338"/>
      <c r="BA49" s="338"/>
      <c r="BB49" s="311"/>
      <c r="BF49" s="401" t="s">
        <v>939</v>
      </c>
    </row>
    <row r="50" spans="1:58" s="316" customFormat="1" ht="63" customHeight="1" x14ac:dyDescent="0.25">
      <c r="A50" s="392"/>
      <c r="B50" s="392"/>
      <c r="C50" s="392"/>
      <c r="D50" s="392"/>
      <c r="E50" s="340"/>
      <c r="F50" s="341"/>
      <c r="G50" s="392"/>
      <c r="H50" s="402"/>
      <c r="I50" s="402"/>
      <c r="J50" s="309">
        <v>0.16669999999999999</v>
      </c>
      <c r="K50" s="339" t="s">
        <v>621</v>
      </c>
      <c r="L50" s="310" t="s">
        <v>603</v>
      </c>
      <c r="M50" s="308" t="s">
        <v>613</v>
      </c>
      <c r="N50" s="311">
        <v>1</v>
      </c>
      <c r="O50" s="403">
        <v>1</v>
      </c>
      <c r="P50" s="403"/>
      <c r="Q50" s="403"/>
      <c r="R50" s="312"/>
      <c r="S50" s="312">
        <f t="shared" si="6"/>
        <v>1</v>
      </c>
      <c r="T50" s="159">
        <f t="shared" si="1"/>
        <v>1</v>
      </c>
      <c r="U50" s="313" t="s">
        <v>900</v>
      </c>
      <c r="V50" s="308" t="s">
        <v>901</v>
      </c>
      <c r="W50" s="308">
        <v>360</v>
      </c>
      <c r="X50" s="308" t="s">
        <v>507</v>
      </c>
      <c r="Y50" s="308" t="s">
        <v>610</v>
      </c>
      <c r="Z50" s="308" t="s">
        <v>605</v>
      </c>
      <c r="AA50" s="308" t="s">
        <v>611</v>
      </c>
      <c r="AB50" s="308" t="s">
        <v>612</v>
      </c>
      <c r="AC50" s="311" t="s">
        <v>512</v>
      </c>
      <c r="AD50" s="339" t="s">
        <v>622</v>
      </c>
      <c r="AE50" s="172"/>
      <c r="AF50" s="313" t="s">
        <v>623</v>
      </c>
      <c r="AG50" s="313" t="s">
        <v>514</v>
      </c>
      <c r="AH50" s="311" t="s">
        <v>909</v>
      </c>
      <c r="AI50" s="179"/>
      <c r="AJ50" s="181"/>
      <c r="AK50" s="335"/>
      <c r="AL50" s="338"/>
      <c r="AM50" s="385"/>
      <c r="AN50" s="313" t="s">
        <v>609</v>
      </c>
      <c r="AO50" s="313" t="s">
        <v>937</v>
      </c>
      <c r="AP50" s="508"/>
      <c r="AQ50" s="176"/>
      <c r="AR50" s="344"/>
      <c r="AS50" s="176"/>
      <c r="AT50" s="338"/>
      <c r="AU50" s="338"/>
      <c r="AV50" s="338"/>
      <c r="AW50" s="338"/>
      <c r="AX50" s="338"/>
      <c r="AY50" s="60"/>
      <c r="AZ50" s="338"/>
      <c r="BA50" s="338"/>
      <c r="BB50" s="63"/>
      <c r="BF50" s="155" t="s">
        <v>940</v>
      </c>
    </row>
    <row r="51" spans="1:58" s="316" customFormat="1" ht="51" customHeight="1" x14ac:dyDescent="0.25">
      <c r="A51" s="397"/>
      <c r="B51" s="397"/>
      <c r="C51" s="397"/>
      <c r="D51" s="397"/>
      <c r="E51" s="318"/>
      <c r="F51" s="319"/>
      <c r="G51" s="397"/>
      <c r="H51" s="406"/>
      <c r="I51" s="406"/>
      <c r="J51" s="309">
        <v>0.16669999999999999</v>
      </c>
      <c r="K51" s="339" t="s">
        <v>941</v>
      </c>
      <c r="L51" s="407" t="s">
        <v>603</v>
      </c>
      <c r="M51" s="308" t="s">
        <v>613</v>
      </c>
      <c r="N51" s="311">
        <v>1</v>
      </c>
      <c r="O51" s="403">
        <v>0</v>
      </c>
      <c r="P51" s="403"/>
      <c r="Q51" s="403"/>
      <c r="R51" s="312"/>
      <c r="S51" s="312">
        <f>SUM(O51:R51)</f>
        <v>0</v>
      </c>
      <c r="T51" s="159">
        <f t="shared" si="1"/>
        <v>0</v>
      </c>
      <c r="U51" s="313" t="s">
        <v>900</v>
      </c>
      <c r="V51" s="308" t="s">
        <v>901</v>
      </c>
      <c r="W51" s="308">
        <v>360</v>
      </c>
      <c r="X51" s="308" t="s">
        <v>507</v>
      </c>
      <c r="Y51" s="308" t="s">
        <v>610</v>
      </c>
      <c r="Z51" s="308" t="s">
        <v>605</v>
      </c>
      <c r="AA51" s="308" t="s">
        <v>611</v>
      </c>
      <c r="AB51" s="308" t="s">
        <v>612</v>
      </c>
      <c r="AC51" s="311" t="s">
        <v>512</v>
      </c>
      <c r="AD51" s="339" t="s">
        <v>942</v>
      </c>
      <c r="AE51" s="173"/>
      <c r="AF51" s="313" t="s">
        <v>926</v>
      </c>
      <c r="AG51" s="313" t="s">
        <v>514</v>
      </c>
      <c r="AH51" s="311" t="s">
        <v>909</v>
      </c>
      <c r="AI51" s="180"/>
      <c r="AJ51" s="181"/>
      <c r="AK51" s="346"/>
      <c r="AL51" s="338"/>
      <c r="AM51" s="408"/>
      <c r="AN51" s="313" t="s">
        <v>609</v>
      </c>
      <c r="AO51" s="313" t="s">
        <v>937</v>
      </c>
      <c r="AP51" s="509"/>
      <c r="AQ51" s="177"/>
      <c r="AR51" s="348"/>
      <c r="AS51" s="177"/>
      <c r="AT51" s="338"/>
      <c r="AU51" s="338"/>
      <c r="AV51" s="338"/>
      <c r="AW51" s="338"/>
      <c r="AX51" s="338"/>
      <c r="AY51" s="338"/>
      <c r="AZ51" s="338"/>
      <c r="BA51" s="338"/>
      <c r="BB51" s="311"/>
      <c r="BF51" s="401"/>
    </row>
    <row r="52" spans="1:58" s="316" customFormat="1" ht="63" customHeight="1" x14ac:dyDescent="0.25">
      <c r="A52" s="363" t="s">
        <v>1018</v>
      </c>
      <c r="B52" s="364"/>
      <c r="C52" s="364"/>
      <c r="D52" s="364"/>
      <c r="E52" s="364"/>
      <c r="F52" s="364"/>
      <c r="G52" s="364"/>
      <c r="H52" s="364"/>
      <c r="I52" s="364"/>
      <c r="J52" s="364"/>
      <c r="K52" s="364"/>
      <c r="L52" s="364"/>
      <c r="M52" s="364"/>
      <c r="N52" s="364"/>
      <c r="O52" s="364"/>
      <c r="P52" s="364"/>
      <c r="Q52" s="364"/>
      <c r="R52" s="364"/>
      <c r="S52" s="365"/>
      <c r="T52" s="159">
        <f>AVERAGE(T46:T51)</f>
        <v>0.5</v>
      </c>
      <c r="U52" s="313"/>
      <c r="V52" s="308"/>
      <c r="W52" s="308"/>
      <c r="X52" s="308"/>
      <c r="Y52" s="308"/>
      <c r="Z52" s="308"/>
      <c r="AA52" s="308"/>
      <c r="AB52" s="326"/>
      <c r="AC52" s="327"/>
      <c r="AD52" s="310"/>
      <c r="AE52" s="68">
        <f>AE46</f>
        <v>13001880976</v>
      </c>
      <c r="AF52" s="328"/>
      <c r="AG52" s="313"/>
      <c r="AH52" s="311"/>
      <c r="AI52" s="77">
        <f>AI46</f>
        <v>13001880976</v>
      </c>
      <c r="AJ52" s="69">
        <f>AJ46</f>
        <v>13001880976</v>
      </c>
      <c r="AK52" s="78"/>
      <c r="AL52" s="79"/>
      <c r="AM52" s="79"/>
      <c r="AN52" s="366"/>
      <c r="AO52" s="366"/>
      <c r="AP52" s="80">
        <f>AP46</f>
        <v>3947588393</v>
      </c>
      <c r="AQ52" s="95">
        <f>AQ46</f>
        <v>0.30361671517273547</v>
      </c>
      <c r="AR52" s="367">
        <f>AR46</f>
        <v>749683333</v>
      </c>
      <c r="AS52" s="96">
        <f>AS46</f>
        <v>5.7659605897318285E-2</v>
      </c>
      <c r="AT52" s="60"/>
      <c r="AU52" s="60"/>
      <c r="AV52" s="60"/>
      <c r="AW52" s="60"/>
      <c r="AX52" s="60"/>
      <c r="AY52" s="59"/>
      <c r="AZ52" s="59"/>
      <c r="BA52" s="111"/>
      <c r="BB52" s="330"/>
      <c r="BF52" s="331"/>
    </row>
    <row r="53" spans="1:58" s="316" customFormat="1" ht="48" customHeight="1" x14ac:dyDescent="0.25">
      <c r="A53" s="386" t="s">
        <v>202</v>
      </c>
      <c r="B53" s="386" t="s">
        <v>203</v>
      </c>
      <c r="C53" s="386" t="s">
        <v>204</v>
      </c>
      <c r="D53" s="386" t="s">
        <v>207</v>
      </c>
      <c r="E53" s="409" t="s">
        <v>625</v>
      </c>
      <c r="F53" s="410">
        <v>2024130010179</v>
      </c>
      <c r="G53" s="411" t="s">
        <v>626</v>
      </c>
      <c r="H53" s="386" t="s">
        <v>627</v>
      </c>
      <c r="I53" s="386" t="s">
        <v>628</v>
      </c>
      <c r="J53" s="309">
        <v>0.3333333</v>
      </c>
      <c r="K53" s="308" t="s">
        <v>629</v>
      </c>
      <c r="L53" s="310" t="s">
        <v>505</v>
      </c>
      <c r="M53" s="308" t="s">
        <v>630</v>
      </c>
      <c r="N53" s="311">
        <v>1</v>
      </c>
      <c r="O53" s="311">
        <v>0</v>
      </c>
      <c r="P53" s="311"/>
      <c r="Q53" s="311"/>
      <c r="R53" s="312"/>
      <c r="S53" s="312">
        <f>SUM(O53:R53)</f>
        <v>0</v>
      </c>
      <c r="T53" s="159">
        <f t="shared" si="1"/>
        <v>0</v>
      </c>
      <c r="U53" s="313" t="s">
        <v>900</v>
      </c>
      <c r="V53" s="308" t="s">
        <v>901</v>
      </c>
      <c r="W53" s="308">
        <v>360</v>
      </c>
      <c r="X53" s="308" t="s">
        <v>507</v>
      </c>
      <c r="Y53" s="308" t="s">
        <v>610</v>
      </c>
      <c r="Z53" s="308" t="s">
        <v>509</v>
      </c>
      <c r="AA53" s="308" t="s">
        <v>631</v>
      </c>
      <c r="AB53" s="308" t="s">
        <v>632</v>
      </c>
      <c r="AC53" s="311" t="s">
        <v>512</v>
      </c>
      <c r="AD53" s="310" t="s">
        <v>633</v>
      </c>
      <c r="AE53" s="171">
        <v>1296880805</v>
      </c>
      <c r="AF53" s="313" t="s">
        <v>623</v>
      </c>
      <c r="AG53" s="313" t="s">
        <v>514</v>
      </c>
      <c r="AH53" s="311" t="s">
        <v>909</v>
      </c>
      <c r="AI53" s="171">
        <v>1296880805</v>
      </c>
      <c r="AJ53" s="171">
        <v>1296880805</v>
      </c>
      <c r="AK53" s="338"/>
      <c r="AL53" s="338"/>
      <c r="AM53" s="60"/>
      <c r="AN53" s="393" t="s">
        <v>515</v>
      </c>
      <c r="AO53" s="313" t="s">
        <v>943</v>
      </c>
      <c r="AP53" s="507">
        <v>946900000</v>
      </c>
      <c r="AQ53" s="175">
        <f>AP53/AJ53</f>
        <v>0.73013649083964971</v>
      </c>
      <c r="AR53" s="337">
        <v>265700000</v>
      </c>
      <c r="AS53" s="175">
        <f>AR53/AJ53</f>
        <v>0.20487619137828167</v>
      </c>
      <c r="AT53" s="338"/>
      <c r="AU53" s="338"/>
      <c r="AV53" s="338"/>
      <c r="AW53" s="338"/>
      <c r="AX53" s="338"/>
      <c r="AY53" s="338"/>
      <c r="AZ53" s="338"/>
      <c r="BA53" s="338"/>
      <c r="BB53" s="62"/>
      <c r="BF53" s="154"/>
    </row>
    <row r="54" spans="1:58" s="316" customFormat="1" ht="59.25" customHeight="1" x14ac:dyDescent="0.25">
      <c r="A54" s="392"/>
      <c r="B54" s="392"/>
      <c r="C54" s="392"/>
      <c r="D54" s="392"/>
      <c r="E54" s="409"/>
      <c r="F54" s="410"/>
      <c r="G54" s="411"/>
      <c r="H54" s="392"/>
      <c r="I54" s="392"/>
      <c r="J54" s="309">
        <v>0.3333333</v>
      </c>
      <c r="K54" s="308" t="s">
        <v>634</v>
      </c>
      <c r="L54" s="310" t="s">
        <v>505</v>
      </c>
      <c r="M54" s="308" t="s">
        <v>635</v>
      </c>
      <c r="N54" s="311">
        <v>12</v>
      </c>
      <c r="O54" s="311">
        <v>0</v>
      </c>
      <c r="P54" s="311"/>
      <c r="Q54" s="311"/>
      <c r="R54" s="312"/>
      <c r="S54" s="312">
        <f t="shared" ref="S54:S57" si="7">SUM(O54:R54)</f>
        <v>0</v>
      </c>
      <c r="T54" s="159">
        <f t="shared" si="1"/>
        <v>0</v>
      </c>
      <c r="U54" s="313" t="s">
        <v>900</v>
      </c>
      <c r="V54" s="308" t="s">
        <v>901</v>
      </c>
      <c r="W54" s="308">
        <v>360</v>
      </c>
      <c r="X54" s="308" t="s">
        <v>636</v>
      </c>
      <c r="Y54" s="308" t="s">
        <v>610</v>
      </c>
      <c r="Z54" s="308" t="s">
        <v>509</v>
      </c>
      <c r="AA54" s="308" t="s">
        <v>631</v>
      </c>
      <c r="AB54" s="308" t="s">
        <v>632</v>
      </c>
      <c r="AC54" s="311" t="s">
        <v>596</v>
      </c>
      <c r="AD54" s="310" t="s">
        <v>637</v>
      </c>
      <c r="AE54" s="172"/>
      <c r="AF54" s="310" t="s">
        <v>308</v>
      </c>
      <c r="AG54" s="313" t="s">
        <v>514</v>
      </c>
      <c r="AH54" s="311" t="s">
        <v>903</v>
      </c>
      <c r="AI54" s="172"/>
      <c r="AJ54" s="172"/>
      <c r="AK54" s="338"/>
      <c r="AL54" s="338"/>
      <c r="AM54" s="60"/>
      <c r="AN54" s="393" t="s">
        <v>638</v>
      </c>
      <c r="AO54" s="313" t="s">
        <v>943</v>
      </c>
      <c r="AP54" s="508"/>
      <c r="AQ54" s="176"/>
      <c r="AR54" s="344"/>
      <c r="AS54" s="176"/>
      <c r="AT54" s="338"/>
      <c r="AU54" s="338"/>
      <c r="AV54" s="338"/>
      <c r="AW54" s="338"/>
      <c r="AX54" s="338"/>
      <c r="AY54" s="59"/>
      <c r="AZ54" s="59"/>
      <c r="BA54" s="59"/>
      <c r="BB54" s="311"/>
      <c r="BF54" s="401"/>
    </row>
    <row r="55" spans="1:58" s="316" customFormat="1" ht="46.5" customHeight="1" x14ac:dyDescent="0.25">
      <c r="A55" s="397"/>
      <c r="B55" s="397"/>
      <c r="C55" s="397"/>
      <c r="D55" s="397"/>
      <c r="E55" s="409"/>
      <c r="F55" s="410"/>
      <c r="G55" s="411"/>
      <c r="H55" s="397"/>
      <c r="I55" s="397"/>
      <c r="J55" s="309">
        <v>0.3333333</v>
      </c>
      <c r="K55" s="308" t="s">
        <v>639</v>
      </c>
      <c r="L55" s="310" t="s">
        <v>505</v>
      </c>
      <c r="M55" s="308" t="s">
        <v>635</v>
      </c>
      <c r="N55" s="311">
        <v>12</v>
      </c>
      <c r="O55" s="311">
        <v>0</v>
      </c>
      <c r="P55" s="311"/>
      <c r="Q55" s="311"/>
      <c r="R55" s="312"/>
      <c r="S55" s="312">
        <f t="shared" si="7"/>
        <v>0</v>
      </c>
      <c r="T55" s="159">
        <f t="shared" si="1"/>
        <v>0</v>
      </c>
      <c r="U55" s="313" t="s">
        <v>900</v>
      </c>
      <c r="V55" s="308" t="s">
        <v>901</v>
      </c>
      <c r="W55" s="308">
        <v>360</v>
      </c>
      <c r="X55" s="308" t="s">
        <v>636</v>
      </c>
      <c r="Y55" s="308" t="s">
        <v>610</v>
      </c>
      <c r="Z55" s="308" t="s">
        <v>509</v>
      </c>
      <c r="AA55" s="308" t="s">
        <v>631</v>
      </c>
      <c r="AB55" s="308" t="s">
        <v>632</v>
      </c>
      <c r="AC55" s="311" t="s">
        <v>596</v>
      </c>
      <c r="AD55" s="310" t="s">
        <v>640</v>
      </c>
      <c r="AE55" s="172"/>
      <c r="AF55" s="310" t="s">
        <v>308</v>
      </c>
      <c r="AG55" s="313" t="s">
        <v>514</v>
      </c>
      <c r="AH55" s="311" t="s">
        <v>903</v>
      </c>
      <c r="AI55" s="172"/>
      <c r="AJ55" s="172"/>
      <c r="AK55" s="338"/>
      <c r="AL55" s="338"/>
      <c r="AM55" s="60"/>
      <c r="AN55" s="393" t="s">
        <v>638</v>
      </c>
      <c r="AO55" s="313" t="s">
        <v>943</v>
      </c>
      <c r="AP55" s="508"/>
      <c r="AQ55" s="176"/>
      <c r="AR55" s="344"/>
      <c r="AS55" s="176"/>
      <c r="AT55" s="338"/>
      <c r="AU55" s="338"/>
      <c r="AV55" s="338"/>
      <c r="AW55" s="338"/>
      <c r="AX55" s="338"/>
      <c r="AY55" s="59"/>
      <c r="AZ55" s="59"/>
      <c r="BA55" s="59"/>
      <c r="BB55" s="311"/>
      <c r="BC55" s="412"/>
      <c r="BF55" s="401"/>
    </row>
    <row r="56" spans="1:58" s="316" customFormat="1" ht="56.25" customHeight="1" x14ac:dyDescent="0.25">
      <c r="A56" s="411" t="s">
        <v>202</v>
      </c>
      <c r="B56" s="411" t="s">
        <v>203</v>
      </c>
      <c r="C56" s="411" t="s">
        <v>204</v>
      </c>
      <c r="D56" s="411" t="s">
        <v>944</v>
      </c>
      <c r="E56" s="409"/>
      <c r="F56" s="410"/>
      <c r="G56" s="411"/>
      <c r="H56" s="411" t="s">
        <v>647</v>
      </c>
      <c r="I56" s="411" t="s">
        <v>648</v>
      </c>
      <c r="J56" s="309">
        <v>0.5</v>
      </c>
      <c r="K56" s="308" t="s">
        <v>642</v>
      </c>
      <c r="L56" s="310" t="s">
        <v>505</v>
      </c>
      <c r="M56" s="308" t="s">
        <v>643</v>
      </c>
      <c r="N56" s="311">
        <v>2</v>
      </c>
      <c r="O56" s="311">
        <v>3</v>
      </c>
      <c r="P56" s="311"/>
      <c r="Q56" s="311"/>
      <c r="R56" s="312"/>
      <c r="S56" s="312">
        <f t="shared" si="7"/>
        <v>3</v>
      </c>
      <c r="T56" s="159">
        <f t="shared" si="1"/>
        <v>1</v>
      </c>
      <c r="U56" s="313" t="s">
        <v>900</v>
      </c>
      <c r="V56" s="308" t="s">
        <v>901</v>
      </c>
      <c r="W56" s="308">
        <v>360</v>
      </c>
      <c r="X56" s="308" t="s">
        <v>644</v>
      </c>
      <c r="Y56" s="308" t="s">
        <v>610</v>
      </c>
      <c r="Z56" s="308" t="s">
        <v>509</v>
      </c>
      <c r="AA56" s="308" t="s">
        <v>645</v>
      </c>
      <c r="AB56" s="308" t="s">
        <v>646</v>
      </c>
      <c r="AC56" s="311" t="s">
        <v>512</v>
      </c>
      <c r="AD56" s="308" t="s">
        <v>641</v>
      </c>
      <c r="AE56" s="172"/>
      <c r="AF56" s="313" t="s">
        <v>536</v>
      </c>
      <c r="AG56" s="313" t="s">
        <v>514</v>
      </c>
      <c r="AH56" s="311" t="s">
        <v>903</v>
      </c>
      <c r="AI56" s="172"/>
      <c r="AJ56" s="172"/>
      <c r="AK56" s="338"/>
      <c r="AL56" s="338"/>
      <c r="AM56" s="60"/>
      <c r="AN56" s="393" t="s">
        <v>515</v>
      </c>
      <c r="AO56" s="313" t="s">
        <v>943</v>
      </c>
      <c r="AP56" s="508"/>
      <c r="AQ56" s="176"/>
      <c r="AR56" s="344"/>
      <c r="AS56" s="176"/>
      <c r="AT56" s="338"/>
      <c r="AU56" s="338"/>
      <c r="AV56" s="338"/>
      <c r="AW56" s="338"/>
      <c r="AX56" s="338"/>
      <c r="AY56" s="59"/>
      <c r="AZ56" s="64"/>
      <c r="BA56" s="64"/>
      <c r="BB56" s="403"/>
      <c r="BC56" s="396"/>
      <c r="BF56" s="413" t="s">
        <v>945</v>
      </c>
    </row>
    <row r="57" spans="1:58" s="316" customFormat="1" ht="54.75" customHeight="1" x14ac:dyDescent="0.25">
      <c r="A57" s="411"/>
      <c r="B57" s="411"/>
      <c r="C57" s="411"/>
      <c r="D57" s="411"/>
      <c r="E57" s="409"/>
      <c r="F57" s="410"/>
      <c r="G57" s="411"/>
      <c r="H57" s="411"/>
      <c r="I57" s="411"/>
      <c r="J57" s="309">
        <v>0.5</v>
      </c>
      <c r="K57" s="308" t="s">
        <v>649</v>
      </c>
      <c r="L57" s="310" t="s">
        <v>505</v>
      </c>
      <c r="M57" s="308" t="s">
        <v>643</v>
      </c>
      <c r="N57" s="311">
        <v>1</v>
      </c>
      <c r="O57" s="311">
        <v>5</v>
      </c>
      <c r="P57" s="311"/>
      <c r="Q57" s="311"/>
      <c r="R57" s="312"/>
      <c r="S57" s="312">
        <f t="shared" si="7"/>
        <v>5</v>
      </c>
      <c r="T57" s="159">
        <f t="shared" si="1"/>
        <v>1</v>
      </c>
      <c r="U57" s="313" t="s">
        <v>900</v>
      </c>
      <c r="V57" s="308" t="s">
        <v>901</v>
      </c>
      <c r="W57" s="308">
        <v>360</v>
      </c>
      <c r="X57" s="308" t="s">
        <v>650</v>
      </c>
      <c r="Y57" s="308" t="s">
        <v>610</v>
      </c>
      <c r="Z57" s="308" t="s">
        <v>509</v>
      </c>
      <c r="AA57" s="308" t="s">
        <v>651</v>
      </c>
      <c r="AB57" s="308" t="s">
        <v>646</v>
      </c>
      <c r="AC57" s="311" t="s">
        <v>512</v>
      </c>
      <c r="AD57" s="310" t="s">
        <v>652</v>
      </c>
      <c r="AE57" s="173"/>
      <c r="AF57" s="313" t="s">
        <v>537</v>
      </c>
      <c r="AG57" s="313" t="s">
        <v>514</v>
      </c>
      <c r="AH57" s="311" t="s">
        <v>909</v>
      </c>
      <c r="AI57" s="173"/>
      <c r="AJ57" s="173"/>
      <c r="AK57" s="338"/>
      <c r="AL57" s="338"/>
      <c r="AM57" s="60"/>
      <c r="AN57" s="393" t="s">
        <v>638</v>
      </c>
      <c r="AO57" s="313" t="s">
        <v>943</v>
      </c>
      <c r="AP57" s="509"/>
      <c r="AQ57" s="177"/>
      <c r="AR57" s="348"/>
      <c r="AS57" s="177"/>
      <c r="AT57" s="338"/>
      <c r="AU57" s="338"/>
      <c r="AV57" s="338"/>
      <c r="AW57" s="338"/>
      <c r="AX57" s="338"/>
      <c r="AY57" s="338"/>
      <c r="AZ57" s="338"/>
      <c r="BA57" s="338"/>
      <c r="BB57" s="403"/>
      <c r="BF57" s="413"/>
    </row>
    <row r="58" spans="1:58" s="316" customFormat="1" ht="75.75" customHeight="1" x14ac:dyDescent="0.25">
      <c r="A58" s="363" t="s">
        <v>1019</v>
      </c>
      <c r="B58" s="364"/>
      <c r="C58" s="364"/>
      <c r="D58" s="364"/>
      <c r="E58" s="364"/>
      <c r="F58" s="364"/>
      <c r="G58" s="364"/>
      <c r="H58" s="364"/>
      <c r="I58" s="364"/>
      <c r="J58" s="364"/>
      <c r="K58" s="364"/>
      <c r="L58" s="364"/>
      <c r="M58" s="364"/>
      <c r="N58" s="364"/>
      <c r="O58" s="364"/>
      <c r="P58" s="364"/>
      <c r="Q58" s="364"/>
      <c r="R58" s="364"/>
      <c r="S58" s="365"/>
      <c r="T58" s="159">
        <f>AVERAGE(T53:T57)</f>
        <v>0.4</v>
      </c>
      <c r="U58" s="313"/>
      <c r="V58" s="308"/>
      <c r="W58" s="308"/>
      <c r="X58" s="308"/>
      <c r="Y58" s="308"/>
      <c r="Z58" s="308"/>
      <c r="AA58" s="308"/>
      <c r="AB58" s="326"/>
      <c r="AC58" s="327"/>
      <c r="AD58" s="310"/>
      <c r="AE58" s="68">
        <f>AE53</f>
        <v>1296880805</v>
      </c>
      <c r="AF58" s="328"/>
      <c r="AG58" s="313"/>
      <c r="AH58" s="311"/>
      <c r="AI58" s="77">
        <f>AI53</f>
        <v>1296880805</v>
      </c>
      <c r="AJ58" s="69">
        <f>AJ53</f>
        <v>1296880805</v>
      </c>
      <c r="AK58" s="78"/>
      <c r="AL58" s="79"/>
      <c r="AM58" s="79"/>
      <c r="AN58" s="366"/>
      <c r="AO58" s="366"/>
      <c r="AP58" s="80">
        <f>AP53</f>
        <v>946900000</v>
      </c>
      <c r="AQ58" s="95">
        <f>AQ53</f>
        <v>0.73013649083964971</v>
      </c>
      <c r="AR58" s="367">
        <f>AR53</f>
        <v>265700000</v>
      </c>
      <c r="AS58" s="96">
        <f>AS53</f>
        <v>0.20487619137828167</v>
      </c>
      <c r="AT58" s="60"/>
      <c r="AU58" s="60"/>
      <c r="AV58" s="60"/>
      <c r="AW58" s="60"/>
      <c r="AX58" s="60"/>
      <c r="AY58" s="59"/>
      <c r="AZ58" s="59"/>
      <c r="BA58" s="111"/>
      <c r="BB58" s="330"/>
      <c r="BF58" s="331"/>
    </row>
    <row r="59" spans="1:58" s="316" customFormat="1" ht="67.5" customHeight="1" x14ac:dyDescent="0.25">
      <c r="A59" s="308" t="s">
        <v>223</v>
      </c>
      <c r="B59" s="308" t="s">
        <v>214</v>
      </c>
      <c r="C59" s="308" t="s">
        <v>215</v>
      </c>
      <c r="D59" s="308" t="s">
        <v>946</v>
      </c>
      <c r="E59" s="414" t="s">
        <v>653</v>
      </c>
      <c r="F59" s="415">
        <v>2024130010041</v>
      </c>
      <c r="G59" s="305" t="s">
        <v>654</v>
      </c>
      <c r="H59" s="308" t="s">
        <v>655</v>
      </c>
      <c r="I59" s="308" t="s">
        <v>656</v>
      </c>
      <c r="J59" s="373">
        <v>1</v>
      </c>
      <c r="K59" s="308" t="s">
        <v>657</v>
      </c>
      <c r="L59" s="310" t="s">
        <v>519</v>
      </c>
      <c r="M59" s="416" t="s">
        <v>643</v>
      </c>
      <c r="N59" s="311">
        <v>1</v>
      </c>
      <c r="O59" s="311">
        <v>0</v>
      </c>
      <c r="P59" s="311"/>
      <c r="Q59" s="311"/>
      <c r="R59" s="312"/>
      <c r="S59" s="312">
        <f>SUM(O59:R59)</f>
        <v>0</v>
      </c>
      <c r="T59" s="159">
        <f t="shared" si="1"/>
        <v>0</v>
      </c>
      <c r="U59" s="313" t="s">
        <v>900</v>
      </c>
      <c r="V59" s="308" t="s">
        <v>901</v>
      </c>
      <c r="W59" s="308">
        <v>360</v>
      </c>
      <c r="X59" s="308" t="s">
        <v>947</v>
      </c>
      <c r="Y59" s="308" t="s">
        <v>610</v>
      </c>
      <c r="Z59" s="308" t="s">
        <v>509</v>
      </c>
      <c r="AA59" s="308" t="s">
        <v>658</v>
      </c>
      <c r="AB59" s="308" t="s">
        <v>659</v>
      </c>
      <c r="AC59" s="311" t="s">
        <v>512</v>
      </c>
      <c r="AD59" s="310" t="s">
        <v>660</v>
      </c>
      <c r="AE59" s="59">
        <v>600000000</v>
      </c>
      <c r="AF59" s="313" t="s">
        <v>536</v>
      </c>
      <c r="AG59" s="313" t="s">
        <v>514</v>
      </c>
      <c r="AH59" s="311" t="s">
        <v>903</v>
      </c>
      <c r="AI59" s="59">
        <v>600000000</v>
      </c>
      <c r="AJ59" s="417">
        <v>33839000000</v>
      </c>
      <c r="AK59" s="60"/>
      <c r="AL59" s="60"/>
      <c r="AM59" s="60"/>
      <c r="AN59" s="393" t="s">
        <v>948</v>
      </c>
      <c r="AO59" s="313" t="s">
        <v>949</v>
      </c>
      <c r="AP59" s="418">
        <v>584600000</v>
      </c>
      <c r="AQ59" s="101">
        <f>AP59/AJ59</f>
        <v>1.7275924229439403E-2</v>
      </c>
      <c r="AR59" s="418">
        <v>166700000</v>
      </c>
      <c r="AS59" s="101">
        <f>AR59/AJ59</f>
        <v>4.9262685067525637E-3</v>
      </c>
      <c r="AT59" s="64"/>
      <c r="AU59" s="338"/>
      <c r="AV59" s="64"/>
      <c r="AW59" s="64"/>
      <c r="AX59" s="64"/>
      <c r="AY59" s="64"/>
      <c r="AZ59" s="64"/>
      <c r="BA59" s="64"/>
      <c r="BB59" s="403"/>
      <c r="BF59" s="413" t="s">
        <v>950</v>
      </c>
    </row>
    <row r="60" spans="1:58" s="316" customFormat="1" ht="63" customHeight="1" x14ac:dyDescent="0.25">
      <c r="A60" s="363" t="s">
        <v>1020</v>
      </c>
      <c r="B60" s="364"/>
      <c r="C60" s="364"/>
      <c r="D60" s="364"/>
      <c r="E60" s="364"/>
      <c r="F60" s="364"/>
      <c r="G60" s="364"/>
      <c r="H60" s="364"/>
      <c r="I60" s="364"/>
      <c r="J60" s="364"/>
      <c r="K60" s="364"/>
      <c r="L60" s="364"/>
      <c r="M60" s="364"/>
      <c r="N60" s="364"/>
      <c r="O60" s="364"/>
      <c r="P60" s="364"/>
      <c r="Q60" s="364"/>
      <c r="R60" s="364"/>
      <c r="S60" s="365"/>
      <c r="T60" s="159">
        <f>T59</f>
        <v>0</v>
      </c>
      <c r="U60" s="313"/>
      <c r="V60" s="308"/>
      <c r="W60" s="308"/>
      <c r="X60" s="308"/>
      <c r="Y60" s="308"/>
      <c r="Z60" s="308"/>
      <c r="AA60" s="308"/>
      <c r="AB60" s="326"/>
      <c r="AC60" s="327"/>
      <c r="AD60" s="310"/>
      <c r="AE60" s="68">
        <f>AE59</f>
        <v>600000000</v>
      </c>
      <c r="AF60" s="328"/>
      <c r="AG60" s="313"/>
      <c r="AH60" s="311"/>
      <c r="AI60" s="77">
        <f>AI59</f>
        <v>600000000</v>
      </c>
      <c r="AJ60" s="69">
        <f>AJ59</f>
        <v>33839000000</v>
      </c>
      <c r="AK60" s="78"/>
      <c r="AL60" s="79"/>
      <c r="AM60" s="79"/>
      <c r="AN60" s="366"/>
      <c r="AO60" s="366"/>
      <c r="AP60" s="80">
        <f>AP59</f>
        <v>584600000</v>
      </c>
      <c r="AQ60" s="95">
        <f>AQ59</f>
        <v>1.7275924229439403E-2</v>
      </c>
      <c r="AR60" s="419">
        <f>AR59</f>
        <v>166700000</v>
      </c>
      <c r="AS60" s="96">
        <f>AS59</f>
        <v>4.9262685067525637E-3</v>
      </c>
      <c r="AT60" s="60"/>
      <c r="AU60" s="60"/>
      <c r="AV60" s="60"/>
      <c r="AW60" s="60"/>
      <c r="AX60" s="60"/>
      <c r="AY60" s="59"/>
      <c r="AZ60" s="59"/>
      <c r="BA60" s="111"/>
      <c r="BB60" s="330"/>
      <c r="BF60" s="331"/>
    </row>
    <row r="61" spans="1:58" s="316" customFormat="1" ht="45.75" customHeight="1" x14ac:dyDescent="0.25">
      <c r="A61" s="305" t="s">
        <v>213</v>
      </c>
      <c r="B61" s="305" t="s">
        <v>214</v>
      </c>
      <c r="C61" s="305" t="s">
        <v>215</v>
      </c>
      <c r="D61" s="305" t="s">
        <v>218</v>
      </c>
      <c r="E61" s="306" t="s">
        <v>662</v>
      </c>
      <c r="F61" s="307">
        <v>2024130010042</v>
      </c>
      <c r="G61" s="305" t="s">
        <v>663</v>
      </c>
      <c r="H61" s="305" t="s">
        <v>664</v>
      </c>
      <c r="I61" s="369" t="s">
        <v>665</v>
      </c>
      <c r="J61" s="373">
        <v>0.5</v>
      </c>
      <c r="K61" s="308" t="s">
        <v>666</v>
      </c>
      <c r="L61" s="310" t="s">
        <v>519</v>
      </c>
      <c r="M61" s="416" t="s">
        <v>643</v>
      </c>
      <c r="N61" s="311">
        <v>3</v>
      </c>
      <c r="O61" s="311">
        <v>2</v>
      </c>
      <c r="P61" s="311"/>
      <c r="Q61" s="311"/>
      <c r="R61" s="312"/>
      <c r="S61" s="312">
        <f>SUM(O61:R61)</f>
        <v>2</v>
      </c>
      <c r="T61" s="159">
        <f t="shared" si="1"/>
        <v>0.66666666666666663</v>
      </c>
      <c r="U61" s="313" t="s">
        <v>900</v>
      </c>
      <c r="V61" s="308" t="s">
        <v>901</v>
      </c>
      <c r="W61" s="308">
        <v>360</v>
      </c>
      <c r="X61" s="308" t="s">
        <v>507</v>
      </c>
      <c r="Y61" s="308" t="s">
        <v>610</v>
      </c>
      <c r="Z61" s="308" t="s">
        <v>509</v>
      </c>
      <c r="AA61" s="308" t="s">
        <v>667</v>
      </c>
      <c r="AB61" s="308" t="s">
        <v>668</v>
      </c>
      <c r="AC61" s="311" t="s">
        <v>512</v>
      </c>
      <c r="AD61" s="310" t="s">
        <v>669</v>
      </c>
      <c r="AE61" s="171">
        <v>9538292210</v>
      </c>
      <c r="AF61" s="313" t="s">
        <v>513</v>
      </c>
      <c r="AG61" s="313" t="s">
        <v>514</v>
      </c>
      <c r="AH61" s="311" t="s">
        <v>527</v>
      </c>
      <c r="AI61" s="171">
        <v>9538292210</v>
      </c>
      <c r="AJ61" s="171">
        <v>9538292210</v>
      </c>
      <c r="AK61" s="60"/>
      <c r="AL61" s="60"/>
      <c r="AM61" s="60"/>
      <c r="AN61" s="393" t="s">
        <v>951</v>
      </c>
      <c r="AO61" s="313" t="s">
        <v>952</v>
      </c>
      <c r="AP61" s="337">
        <v>5836175352</v>
      </c>
      <c r="AQ61" s="175">
        <f>AP61/AJ61</f>
        <v>0.61186795534333915</v>
      </c>
      <c r="AR61" s="337">
        <v>1160200000</v>
      </c>
      <c r="AS61" s="175">
        <f>AR61/AJ61</f>
        <v>0.12163603027213191</v>
      </c>
      <c r="AT61" s="60"/>
      <c r="AU61" s="60"/>
      <c r="AV61" s="60"/>
      <c r="AW61" s="60"/>
      <c r="AX61" s="60"/>
      <c r="AY61" s="60"/>
      <c r="AZ61" s="60"/>
      <c r="BA61" s="60"/>
      <c r="BB61" s="403"/>
      <c r="BF61" s="413" t="s">
        <v>953</v>
      </c>
    </row>
    <row r="62" spans="1:58" s="316" customFormat="1" ht="44.25" customHeight="1" x14ac:dyDescent="0.25">
      <c r="A62" s="305" t="s">
        <v>213</v>
      </c>
      <c r="B62" s="305" t="s">
        <v>214</v>
      </c>
      <c r="C62" s="305" t="s">
        <v>215</v>
      </c>
      <c r="D62" s="305" t="s">
        <v>218</v>
      </c>
      <c r="E62" s="340"/>
      <c r="F62" s="341"/>
      <c r="G62" s="305" t="s">
        <v>663</v>
      </c>
      <c r="H62" s="305" t="s">
        <v>664</v>
      </c>
      <c r="I62" s="369" t="s">
        <v>665</v>
      </c>
      <c r="J62" s="373">
        <v>0.5</v>
      </c>
      <c r="K62" s="339" t="s">
        <v>670</v>
      </c>
      <c r="L62" s="310" t="s">
        <v>519</v>
      </c>
      <c r="M62" s="416" t="s">
        <v>643</v>
      </c>
      <c r="N62" s="311">
        <v>1</v>
      </c>
      <c r="O62" s="311">
        <v>1</v>
      </c>
      <c r="P62" s="311"/>
      <c r="Q62" s="311"/>
      <c r="R62" s="312"/>
      <c r="S62" s="312">
        <f t="shared" ref="S62:S63" si="8">SUM(O62:R62)</f>
        <v>1</v>
      </c>
      <c r="T62" s="159">
        <f t="shared" si="1"/>
        <v>1</v>
      </c>
      <c r="U62" s="313" t="s">
        <v>900</v>
      </c>
      <c r="V62" s="308" t="s">
        <v>901</v>
      </c>
      <c r="W62" s="308">
        <v>360</v>
      </c>
      <c r="X62" s="308" t="s">
        <v>507</v>
      </c>
      <c r="Y62" s="308" t="s">
        <v>610</v>
      </c>
      <c r="Z62" s="308" t="s">
        <v>509</v>
      </c>
      <c r="AA62" s="308" t="s">
        <v>667</v>
      </c>
      <c r="AB62" s="308" t="s">
        <v>668</v>
      </c>
      <c r="AC62" s="311" t="s">
        <v>512</v>
      </c>
      <c r="AD62" s="420" t="s">
        <v>671</v>
      </c>
      <c r="AE62" s="172"/>
      <c r="AF62" s="313" t="s">
        <v>513</v>
      </c>
      <c r="AG62" s="313" t="s">
        <v>514</v>
      </c>
      <c r="AH62" s="311" t="s">
        <v>903</v>
      </c>
      <c r="AI62" s="172"/>
      <c r="AJ62" s="172"/>
      <c r="AK62" s="60"/>
      <c r="AL62" s="60"/>
      <c r="AM62" s="60"/>
      <c r="AN62" s="393" t="s">
        <v>954</v>
      </c>
      <c r="AO62" s="313" t="s">
        <v>952</v>
      </c>
      <c r="AP62" s="344"/>
      <c r="AQ62" s="176"/>
      <c r="AR62" s="344"/>
      <c r="AS62" s="176"/>
      <c r="AT62" s="338"/>
      <c r="AU62" s="338"/>
      <c r="AV62" s="338"/>
      <c r="AW62" s="338"/>
      <c r="AX62" s="338"/>
      <c r="AY62" s="338"/>
      <c r="AZ62" s="338"/>
      <c r="BA62" s="338"/>
      <c r="BB62" s="63"/>
      <c r="BC62" s="61"/>
      <c r="BF62" s="155" t="s">
        <v>955</v>
      </c>
    </row>
    <row r="63" spans="1:58" s="316" customFormat="1" ht="56.25" customHeight="1" x14ac:dyDescent="0.25">
      <c r="A63" s="305" t="s">
        <v>213</v>
      </c>
      <c r="B63" s="305" t="s">
        <v>214</v>
      </c>
      <c r="C63" s="305" t="s">
        <v>215</v>
      </c>
      <c r="D63" s="305" t="s">
        <v>222</v>
      </c>
      <c r="E63" s="340"/>
      <c r="F63" s="341"/>
      <c r="G63" s="305" t="s">
        <v>663</v>
      </c>
      <c r="H63" s="305" t="s">
        <v>664</v>
      </c>
      <c r="I63" s="420" t="s">
        <v>672</v>
      </c>
      <c r="J63" s="373">
        <v>1</v>
      </c>
      <c r="K63" s="421" t="s">
        <v>673</v>
      </c>
      <c r="L63" s="310" t="s">
        <v>519</v>
      </c>
      <c r="M63" s="422" t="s">
        <v>643</v>
      </c>
      <c r="N63" s="423">
        <v>1</v>
      </c>
      <c r="O63" s="423">
        <v>0</v>
      </c>
      <c r="P63" s="423"/>
      <c r="Q63" s="423"/>
      <c r="R63" s="312"/>
      <c r="S63" s="312">
        <f t="shared" si="8"/>
        <v>0</v>
      </c>
      <c r="T63" s="159">
        <f t="shared" si="1"/>
        <v>0</v>
      </c>
      <c r="U63" s="313" t="s">
        <v>900</v>
      </c>
      <c r="V63" s="308" t="s">
        <v>901</v>
      </c>
      <c r="W63" s="308">
        <v>360</v>
      </c>
      <c r="X63" s="308" t="s">
        <v>674</v>
      </c>
      <c r="Y63" s="308" t="s">
        <v>675</v>
      </c>
      <c r="Z63" s="308" t="s">
        <v>509</v>
      </c>
      <c r="AA63" s="308" t="s">
        <v>667</v>
      </c>
      <c r="AB63" s="308" t="s">
        <v>668</v>
      </c>
      <c r="AC63" s="311" t="s">
        <v>512</v>
      </c>
      <c r="AD63" s="339" t="s">
        <v>676</v>
      </c>
      <c r="AE63" s="173"/>
      <c r="AF63" s="313" t="s">
        <v>531</v>
      </c>
      <c r="AG63" s="313" t="s">
        <v>514</v>
      </c>
      <c r="AH63" s="311" t="s">
        <v>956</v>
      </c>
      <c r="AI63" s="173"/>
      <c r="AJ63" s="173"/>
      <c r="AK63" s="60"/>
      <c r="AL63" s="60"/>
      <c r="AM63" s="60"/>
      <c r="AN63" s="393" t="s">
        <v>954</v>
      </c>
      <c r="AO63" s="313" t="s">
        <v>952</v>
      </c>
      <c r="AP63" s="348"/>
      <c r="AQ63" s="177"/>
      <c r="AR63" s="348"/>
      <c r="AS63" s="177"/>
      <c r="AT63" s="338"/>
      <c r="AU63" s="338"/>
      <c r="AV63" s="338"/>
      <c r="AW63" s="338"/>
      <c r="AX63" s="338"/>
      <c r="AY63" s="338"/>
      <c r="AZ63" s="338"/>
      <c r="BA63" s="338"/>
      <c r="BB63" s="390"/>
      <c r="BC63" s="412"/>
      <c r="BF63" s="391"/>
    </row>
    <row r="64" spans="1:58" s="316" customFormat="1" ht="64.5" customHeight="1" x14ac:dyDescent="0.25">
      <c r="A64" s="363" t="s">
        <v>1021</v>
      </c>
      <c r="B64" s="364"/>
      <c r="C64" s="364"/>
      <c r="D64" s="364"/>
      <c r="E64" s="364"/>
      <c r="F64" s="364"/>
      <c r="G64" s="364"/>
      <c r="H64" s="364"/>
      <c r="I64" s="364"/>
      <c r="J64" s="364"/>
      <c r="K64" s="364"/>
      <c r="L64" s="364"/>
      <c r="M64" s="364"/>
      <c r="N64" s="364"/>
      <c r="O64" s="364"/>
      <c r="P64" s="364"/>
      <c r="Q64" s="364"/>
      <c r="R64" s="364"/>
      <c r="S64" s="365"/>
      <c r="T64" s="159">
        <f>AVERAGE(T61:T63)</f>
        <v>0.55555555555555547</v>
      </c>
      <c r="U64" s="313"/>
      <c r="V64" s="308"/>
      <c r="W64" s="308"/>
      <c r="X64" s="308"/>
      <c r="Y64" s="308"/>
      <c r="Z64" s="308"/>
      <c r="AA64" s="308"/>
      <c r="AB64" s="326"/>
      <c r="AC64" s="327"/>
      <c r="AD64" s="310"/>
      <c r="AE64" s="68">
        <f>AE61</f>
        <v>9538292210</v>
      </c>
      <c r="AF64" s="328"/>
      <c r="AG64" s="313"/>
      <c r="AH64" s="311"/>
      <c r="AI64" s="77">
        <f>AI61</f>
        <v>9538292210</v>
      </c>
      <c r="AJ64" s="69">
        <f>AJ61</f>
        <v>9538292210</v>
      </c>
      <c r="AK64" s="78"/>
      <c r="AL64" s="79"/>
      <c r="AM64" s="79"/>
      <c r="AN64" s="366"/>
      <c r="AO64" s="366"/>
      <c r="AP64" s="80">
        <f>AP61</f>
        <v>5836175352</v>
      </c>
      <c r="AQ64" s="95">
        <f>AQ61</f>
        <v>0.61186795534333915</v>
      </c>
      <c r="AR64" s="367">
        <f>AR61</f>
        <v>1160200000</v>
      </c>
      <c r="AS64" s="96">
        <f>AS61</f>
        <v>0.12163603027213191</v>
      </c>
      <c r="AT64" s="60"/>
      <c r="AU64" s="60"/>
      <c r="AV64" s="60"/>
      <c r="AW64" s="60"/>
      <c r="AX64" s="60"/>
      <c r="AY64" s="59"/>
      <c r="AZ64" s="59"/>
      <c r="BA64" s="111"/>
      <c r="BB64" s="330"/>
      <c r="BF64" s="331"/>
    </row>
    <row r="65" spans="1:58" s="316" customFormat="1" ht="72.75" customHeight="1" x14ac:dyDescent="0.25">
      <c r="A65" s="305" t="s">
        <v>202</v>
      </c>
      <c r="B65" s="305" t="s">
        <v>214</v>
      </c>
      <c r="C65" s="305" t="s">
        <v>215</v>
      </c>
      <c r="D65" s="305" t="s">
        <v>238</v>
      </c>
      <c r="E65" s="414" t="s">
        <v>677</v>
      </c>
      <c r="F65" s="415">
        <v>2024130010048</v>
      </c>
      <c r="G65" s="305" t="s">
        <v>678</v>
      </c>
      <c r="H65" s="305" t="s">
        <v>679</v>
      </c>
      <c r="I65" s="305" t="s">
        <v>680</v>
      </c>
      <c r="J65" s="373">
        <v>1</v>
      </c>
      <c r="K65" s="305" t="s">
        <v>681</v>
      </c>
      <c r="L65" s="310" t="s">
        <v>505</v>
      </c>
      <c r="M65" s="308" t="s">
        <v>643</v>
      </c>
      <c r="N65" s="311">
        <v>33</v>
      </c>
      <c r="O65" s="311">
        <v>33</v>
      </c>
      <c r="P65" s="311"/>
      <c r="Q65" s="311"/>
      <c r="R65" s="312"/>
      <c r="S65" s="312">
        <f>SUM(O65:R65)</f>
        <v>33</v>
      </c>
      <c r="T65" s="159">
        <f t="shared" si="1"/>
        <v>1</v>
      </c>
      <c r="U65" s="313" t="s">
        <v>900</v>
      </c>
      <c r="V65" s="308" t="s">
        <v>901</v>
      </c>
      <c r="W65" s="308">
        <v>360</v>
      </c>
      <c r="X65" s="308" t="s">
        <v>507</v>
      </c>
      <c r="Y65" s="308" t="s">
        <v>610</v>
      </c>
      <c r="Z65" s="308" t="s">
        <v>509</v>
      </c>
      <c r="AA65" s="308" t="s">
        <v>631</v>
      </c>
      <c r="AB65" s="308" t="s">
        <v>682</v>
      </c>
      <c r="AC65" s="311" t="s">
        <v>512</v>
      </c>
      <c r="AD65" s="310" t="s">
        <v>661</v>
      </c>
      <c r="AE65" s="59">
        <v>1000000000</v>
      </c>
      <c r="AF65" s="313" t="s">
        <v>513</v>
      </c>
      <c r="AG65" s="313" t="s">
        <v>514</v>
      </c>
      <c r="AH65" s="311" t="s">
        <v>903</v>
      </c>
      <c r="AI65" s="59">
        <v>1000000000</v>
      </c>
      <c r="AJ65" s="59">
        <v>1000000000</v>
      </c>
      <c r="AK65" s="60"/>
      <c r="AL65" s="60"/>
      <c r="AM65" s="60"/>
      <c r="AN65" s="393" t="s">
        <v>515</v>
      </c>
      <c r="AO65" s="313" t="s">
        <v>957</v>
      </c>
      <c r="AP65" s="338">
        <v>924600000</v>
      </c>
      <c r="AQ65" s="101">
        <f>AP65/AJ65</f>
        <v>0.92459999999999998</v>
      </c>
      <c r="AR65" s="338">
        <v>262100000</v>
      </c>
      <c r="AS65" s="101">
        <f>AR65/AJ65</f>
        <v>0.2621</v>
      </c>
      <c r="AT65" s="60"/>
      <c r="AU65" s="60"/>
      <c r="AV65" s="60"/>
      <c r="AW65" s="60"/>
      <c r="AX65" s="60"/>
      <c r="AY65" s="338"/>
      <c r="AZ65" s="338"/>
      <c r="BA65" s="338"/>
      <c r="BB65" s="403"/>
      <c r="BC65" s="61"/>
      <c r="BF65" s="413" t="s">
        <v>958</v>
      </c>
    </row>
    <row r="66" spans="1:58" s="316" customFormat="1" ht="69" customHeight="1" x14ac:dyDescent="0.25">
      <c r="A66" s="363" t="s">
        <v>1022</v>
      </c>
      <c r="B66" s="424"/>
      <c r="C66" s="424"/>
      <c r="D66" s="424"/>
      <c r="E66" s="424"/>
      <c r="F66" s="424"/>
      <c r="G66" s="424"/>
      <c r="H66" s="424"/>
      <c r="I66" s="424"/>
      <c r="J66" s="424"/>
      <c r="K66" s="424"/>
      <c r="L66" s="424"/>
      <c r="M66" s="424"/>
      <c r="N66" s="424"/>
      <c r="O66" s="424"/>
      <c r="P66" s="424"/>
      <c r="Q66" s="424"/>
      <c r="R66" s="424"/>
      <c r="S66" s="425"/>
      <c r="T66" s="159">
        <f>T65</f>
        <v>1</v>
      </c>
      <c r="U66" s="313"/>
      <c r="V66" s="308"/>
      <c r="W66" s="308"/>
      <c r="X66" s="308"/>
      <c r="Y66" s="308"/>
      <c r="Z66" s="308"/>
      <c r="AA66" s="308"/>
      <c r="AB66" s="326"/>
      <c r="AC66" s="327"/>
      <c r="AD66" s="310"/>
      <c r="AE66" s="68">
        <f>AE65</f>
        <v>1000000000</v>
      </c>
      <c r="AF66" s="426"/>
      <c r="AG66" s="427"/>
      <c r="AH66" s="428"/>
      <c r="AI66" s="68">
        <f>AI65</f>
        <v>1000000000</v>
      </c>
      <c r="AJ66" s="69">
        <f>AJ65</f>
        <v>1000000000</v>
      </c>
      <c r="AK66" s="84"/>
      <c r="AL66" s="85"/>
      <c r="AM66" s="85"/>
      <c r="AN66" s="429"/>
      <c r="AO66" s="429"/>
      <c r="AP66" s="80">
        <f>AP65</f>
        <v>924600000</v>
      </c>
      <c r="AQ66" s="95">
        <f>AQ65</f>
        <v>0.92459999999999998</v>
      </c>
      <c r="AR66" s="419">
        <f>AR65</f>
        <v>262100000</v>
      </c>
      <c r="AS66" s="96">
        <f>AS65</f>
        <v>0.2621</v>
      </c>
      <c r="AT66" s="60"/>
      <c r="AU66" s="60"/>
      <c r="AV66" s="60"/>
      <c r="AW66" s="60"/>
      <c r="AX66" s="60"/>
      <c r="AY66" s="59"/>
      <c r="AZ66" s="59"/>
      <c r="BA66" s="111"/>
      <c r="BB66" s="330"/>
      <c r="BF66" s="331"/>
    </row>
    <row r="67" spans="1:58" s="316" customFormat="1" ht="69.75" customHeight="1" x14ac:dyDescent="0.25">
      <c r="A67" s="308" t="s">
        <v>213</v>
      </c>
      <c r="B67" s="308" t="s">
        <v>240</v>
      </c>
      <c r="C67" s="308" t="s">
        <v>241</v>
      </c>
      <c r="D67" s="308" t="s">
        <v>959</v>
      </c>
      <c r="E67" s="414" t="s">
        <v>683</v>
      </c>
      <c r="F67" s="415">
        <v>2024130010065</v>
      </c>
      <c r="G67" s="305" t="s">
        <v>684</v>
      </c>
      <c r="H67" s="305" t="s">
        <v>685</v>
      </c>
      <c r="I67" s="308" t="s">
        <v>686</v>
      </c>
      <c r="J67" s="373">
        <v>1</v>
      </c>
      <c r="K67" s="308" t="s">
        <v>687</v>
      </c>
      <c r="L67" s="310" t="s">
        <v>505</v>
      </c>
      <c r="M67" s="416" t="s">
        <v>643</v>
      </c>
      <c r="N67" s="311">
        <v>10</v>
      </c>
      <c r="O67" s="311">
        <v>19</v>
      </c>
      <c r="P67" s="311"/>
      <c r="Q67" s="311"/>
      <c r="R67" s="312"/>
      <c r="S67" s="312">
        <f>SUM(O67:R67)</f>
        <v>19</v>
      </c>
      <c r="T67" s="159">
        <f t="shared" si="1"/>
        <v>1</v>
      </c>
      <c r="U67" s="313" t="s">
        <v>900</v>
      </c>
      <c r="V67" s="308" t="s">
        <v>901</v>
      </c>
      <c r="W67" s="308">
        <v>360</v>
      </c>
      <c r="X67" s="305" t="s">
        <v>960</v>
      </c>
      <c r="Y67" s="308" t="s">
        <v>610</v>
      </c>
      <c r="Z67" s="308" t="s">
        <v>509</v>
      </c>
      <c r="AA67" s="308" t="s">
        <v>688</v>
      </c>
      <c r="AB67" s="308" t="s">
        <v>689</v>
      </c>
      <c r="AC67" s="311" t="s">
        <v>512</v>
      </c>
      <c r="AD67" s="310" t="s">
        <v>690</v>
      </c>
      <c r="AE67" s="59">
        <v>400000000</v>
      </c>
      <c r="AF67" s="313" t="s">
        <v>513</v>
      </c>
      <c r="AG67" s="313" t="s">
        <v>514</v>
      </c>
      <c r="AH67" s="311" t="s">
        <v>903</v>
      </c>
      <c r="AI67" s="430">
        <v>400000000</v>
      </c>
      <c r="AJ67" s="430">
        <v>400000000</v>
      </c>
      <c r="AK67" s="102"/>
      <c r="AL67" s="102"/>
      <c r="AM67" s="102"/>
      <c r="AN67" s="407" t="s">
        <v>691</v>
      </c>
      <c r="AO67" s="431" t="s">
        <v>961</v>
      </c>
      <c r="AP67" s="338">
        <v>350300000</v>
      </c>
      <c r="AQ67" s="101">
        <f>AP67/AJ67</f>
        <v>0.87575000000000003</v>
      </c>
      <c r="AR67" s="338">
        <v>101300000</v>
      </c>
      <c r="AS67" s="101">
        <f>AR67/AJ67</f>
        <v>0.25324999999999998</v>
      </c>
      <c r="AT67" s="60"/>
      <c r="AU67" s="60"/>
      <c r="AV67" s="60"/>
      <c r="AW67" s="60"/>
      <c r="AX67" s="60"/>
      <c r="AY67" s="60"/>
      <c r="AZ67" s="60"/>
      <c r="BA67" s="60"/>
      <c r="BB67" s="403"/>
      <c r="BF67" s="413" t="s">
        <v>962</v>
      </c>
    </row>
    <row r="68" spans="1:58" s="316" customFormat="1" ht="57.75" customHeight="1" x14ac:dyDescent="0.25">
      <c r="A68" s="363" t="s">
        <v>693</v>
      </c>
      <c r="B68" s="364"/>
      <c r="C68" s="364"/>
      <c r="D68" s="364"/>
      <c r="E68" s="364"/>
      <c r="F68" s="364"/>
      <c r="G68" s="364"/>
      <c r="H68" s="364"/>
      <c r="I68" s="364"/>
      <c r="J68" s="364"/>
      <c r="K68" s="364"/>
      <c r="L68" s="364"/>
      <c r="M68" s="364"/>
      <c r="N68" s="364"/>
      <c r="O68" s="364"/>
      <c r="P68" s="364"/>
      <c r="Q68" s="364"/>
      <c r="R68" s="364"/>
      <c r="S68" s="365"/>
      <c r="T68" s="159">
        <f>T67</f>
        <v>1</v>
      </c>
      <c r="U68" s="313"/>
      <c r="V68" s="308"/>
      <c r="W68" s="308"/>
      <c r="X68" s="308"/>
      <c r="Y68" s="308"/>
      <c r="Z68" s="308"/>
      <c r="AA68" s="308"/>
      <c r="AB68" s="326"/>
      <c r="AC68" s="327"/>
      <c r="AD68" s="310"/>
      <c r="AE68" s="68">
        <f>AE67</f>
        <v>400000000</v>
      </c>
      <c r="AF68" s="426"/>
      <c r="AG68" s="427"/>
      <c r="AH68" s="428"/>
      <c r="AI68" s="68">
        <f>AI67</f>
        <v>400000000</v>
      </c>
      <c r="AJ68" s="69">
        <f>AJ67</f>
        <v>400000000</v>
      </c>
      <c r="AK68" s="86"/>
      <c r="AL68" s="87"/>
      <c r="AM68" s="87"/>
      <c r="AN68" s="432"/>
      <c r="AO68" s="432"/>
      <c r="AP68" s="71">
        <f>AP67</f>
        <v>350300000</v>
      </c>
      <c r="AQ68" s="93">
        <f>AQ67</f>
        <v>0.87575000000000003</v>
      </c>
      <c r="AR68" s="419">
        <f>AR67</f>
        <v>101300000</v>
      </c>
      <c r="AS68" s="96">
        <f>AS67</f>
        <v>0.25324999999999998</v>
      </c>
      <c r="AT68" s="60"/>
      <c r="AU68" s="60"/>
      <c r="AV68" s="60"/>
      <c r="AW68" s="60"/>
      <c r="AX68" s="60"/>
      <c r="AY68" s="59"/>
      <c r="AZ68" s="59"/>
      <c r="BA68" s="111"/>
      <c r="BB68" s="330"/>
      <c r="BF68" s="331"/>
    </row>
    <row r="69" spans="1:58" s="316" customFormat="1" ht="39" customHeight="1" x14ac:dyDescent="0.25">
      <c r="A69" s="411" t="s">
        <v>213</v>
      </c>
      <c r="B69" s="411" t="s">
        <v>240</v>
      </c>
      <c r="C69" s="411" t="s">
        <v>241</v>
      </c>
      <c r="D69" s="411" t="s">
        <v>694</v>
      </c>
      <c r="E69" s="433" t="s">
        <v>695</v>
      </c>
      <c r="F69" s="410">
        <v>2024130010173</v>
      </c>
      <c r="G69" s="411" t="s">
        <v>696</v>
      </c>
      <c r="H69" s="411" t="s">
        <v>697</v>
      </c>
      <c r="I69" s="411" t="s">
        <v>698</v>
      </c>
      <c r="J69" s="373">
        <v>0.5</v>
      </c>
      <c r="K69" s="326" t="s">
        <v>699</v>
      </c>
      <c r="L69" s="310" t="s">
        <v>505</v>
      </c>
      <c r="M69" s="416" t="s">
        <v>643</v>
      </c>
      <c r="N69" s="311">
        <v>1</v>
      </c>
      <c r="O69" s="311">
        <v>0</v>
      </c>
      <c r="P69" s="311"/>
      <c r="Q69" s="311"/>
      <c r="R69" s="312"/>
      <c r="S69" s="312">
        <f>SUM(O70:R70)</f>
        <v>0</v>
      </c>
      <c r="T69" s="159">
        <f t="shared" si="1"/>
        <v>0</v>
      </c>
      <c r="U69" s="313" t="s">
        <v>900</v>
      </c>
      <c r="V69" s="308" t="s">
        <v>901</v>
      </c>
      <c r="W69" s="308">
        <v>360</v>
      </c>
      <c r="X69" s="308" t="s">
        <v>700</v>
      </c>
      <c r="Y69" s="308" t="s">
        <v>610</v>
      </c>
      <c r="Z69" s="308" t="s">
        <v>509</v>
      </c>
      <c r="AA69" s="308" t="s">
        <v>701</v>
      </c>
      <c r="AB69" s="308" t="s">
        <v>702</v>
      </c>
      <c r="AC69" s="311" t="s">
        <v>512</v>
      </c>
      <c r="AD69" s="310" t="s">
        <v>703</v>
      </c>
      <c r="AE69" s="171">
        <v>400000000</v>
      </c>
      <c r="AF69" s="313" t="s">
        <v>513</v>
      </c>
      <c r="AG69" s="313" t="s">
        <v>514</v>
      </c>
      <c r="AH69" s="311" t="s">
        <v>956</v>
      </c>
      <c r="AI69" s="171">
        <v>400000000</v>
      </c>
      <c r="AJ69" s="171">
        <v>400000000</v>
      </c>
      <c r="AK69" s="60"/>
      <c r="AL69" s="60"/>
      <c r="AM69" s="60"/>
      <c r="AN69" s="393" t="s">
        <v>691</v>
      </c>
      <c r="AO69" s="313" t="s">
        <v>963</v>
      </c>
      <c r="AP69" s="337">
        <v>0</v>
      </c>
      <c r="AQ69" s="175"/>
      <c r="AR69" s="337">
        <v>0</v>
      </c>
      <c r="AS69" s="175"/>
      <c r="AT69" s="338"/>
      <c r="AU69" s="338"/>
      <c r="AV69" s="338"/>
      <c r="AW69" s="338"/>
      <c r="AX69" s="338"/>
      <c r="AY69" s="338"/>
      <c r="AZ69" s="338"/>
      <c r="BA69" s="338"/>
      <c r="BB69" s="311"/>
      <c r="BC69" s="396"/>
      <c r="BF69" s="401"/>
    </row>
    <row r="70" spans="1:58" s="316" customFormat="1" ht="37.5" customHeight="1" x14ac:dyDescent="0.25">
      <c r="A70" s="411"/>
      <c r="B70" s="411"/>
      <c r="C70" s="411"/>
      <c r="D70" s="411"/>
      <c r="E70" s="433"/>
      <c r="F70" s="410"/>
      <c r="G70" s="411"/>
      <c r="H70" s="411"/>
      <c r="I70" s="411"/>
      <c r="J70" s="373">
        <v>0.5</v>
      </c>
      <c r="K70" s="326" t="s">
        <v>704</v>
      </c>
      <c r="L70" s="310" t="s">
        <v>505</v>
      </c>
      <c r="M70" s="416" t="s">
        <v>643</v>
      </c>
      <c r="N70" s="311">
        <v>1</v>
      </c>
      <c r="O70" s="311">
        <v>0</v>
      </c>
      <c r="P70" s="311"/>
      <c r="Q70" s="311"/>
      <c r="R70" s="312"/>
      <c r="S70" s="312">
        <f>SUM(O71:R71)</f>
        <v>0</v>
      </c>
      <c r="T70" s="159">
        <f t="shared" si="1"/>
        <v>0</v>
      </c>
      <c r="U70" s="313" t="s">
        <v>900</v>
      </c>
      <c r="V70" s="308" t="s">
        <v>901</v>
      </c>
      <c r="W70" s="308">
        <v>360</v>
      </c>
      <c r="X70" s="308" t="s">
        <v>705</v>
      </c>
      <c r="Y70" s="308" t="s">
        <v>610</v>
      </c>
      <c r="Z70" s="308" t="s">
        <v>509</v>
      </c>
      <c r="AA70" s="308" t="s">
        <v>706</v>
      </c>
      <c r="AB70" s="308" t="s">
        <v>707</v>
      </c>
      <c r="AC70" s="311" t="s">
        <v>512</v>
      </c>
      <c r="AD70" s="310" t="s">
        <v>708</v>
      </c>
      <c r="AE70" s="173"/>
      <c r="AF70" s="313" t="s">
        <v>513</v>
      </c>
      <c r="AG70" s="313" t="s">
        <v>514</v>
      </c>
      <c r="AH70" s="311" t="s">
        <v>956</v>
      </c>
      <c r="AI70" s="173"/>
      <c r="AJ70" s="173"/>
      <c r="AK70" s="60"/>
      <c r="AL70" s="60"/>
      <c r="AM70" s="60"/>
      <c r="AN70" s="393" t="s">
        <v>691</v>
      </c>
      <c r="AO70" s="313" t="s">
        <v>963</v>
      </c>
      <c r="AP70" s="348"/>
      <c r="AQ70" s="177"/>
      <c r="AR70" s="348"/>
      <c r="AS70" s="177"/>
      <c r="AT70" s="338"/>
      <c r="AU70" s="338"/>
      <c r="AV70" s="338"/>
      <c r="AW70" s="338"/>
      <c r="AX70" s="338"/>
      <c r="AY70" s="338"/>
      <c r="AZ70" s="338"/>
      <c r="BA70" s="338"/>
      <c r="BB70" s="62"/>
      <c r="BF70" s="154"/>
    </row>
    <row r="71" spans="1:58" s="316" customFormat="1" ht="64.5" customHeight="1" x14ac:dyDescent="0.25">
      <c r="A71" s="363" t="s">
        <v>1023</v>
      </c>
      <c r="B71" s="424"/>
      <c r="C71" s="424"/>
      <c r="D71" s="424"/>
      <c r="E71" s="424"/>
      <c r="F71" s="424"/>
      <c r="G71" s="424"/>
      <c r="H71" s="424"/>
      <c r="I71" s="424"/>
      <c r="J71" s="424"/>
      <c r="K71" s="424"/>
      <c r="L71" s="424"/>
      <c r="M71" s="424"/>
      <c r="N71" s="424"/>
      <c r="O71" s="424"/>
      <c r="P71" s="424"/>
      <c r="Q71" s="424"/>
      <c r="R71" s="424"/>
      <c r="S71" s="425"/>
      <c r="T71" s="159">
        <f>AVERAGE(T69:T70)</f>
        <v>0</v>
      </c>
      <c r="U71" s="313"/>
      <c r="V71" s="308"/>
      <c r="W71" s="308"/>
      <c r="X71" s="308"/>
      <c r="Y71" s="308"/>
      <c r="Z71" s="308"/>
      <c r="AA71" s="308"/>
      <c r="AB71" s="326"/>
      <c r="AC71" s="327"/>
      <c r="AD71" s="310"/>
      <c r="AE71" s="68">
        <f>AE69</f>
        <v>400000000</v>
      </c>
      <c r="AF71" s="328"/>
      <c r="AG71" s="313"/>
      <c r="AH71" s="311"/>
      <c r="AI71" s="77">
        <f>AI69</f>
        <v>400000000</v>
      </c>
      <c r="AJ71" s="69">
        <f>AJ69</f>
        <v>400000000</v>
      </c>
      <c r="AK71" s="78"/>
      <c r="AL71" s="79"/>
      <c r="AM71" s="79"/>
      <c r="AN71" s="366"/>
      <c r="AO71" s="366"/>
      <c r="AP71" s="367">
        <f>AP69</f>
        <v>0</v>
      </c>
      <c r="AQ71" s="96">
        <f>AQ70</f>
        <v>0</v>
      </c>
      <c r="AR71" s="367">
        <f>AR69</f>
        <v>0</v>
      </c>
      <c r="AS71" s="96">
        <f>AS69</f>
        <v>0</v>
      </c>
      <c r="AT71" s="60"/>
      <c r="AU71" s="60"/>
      <c r="AV71" s="60"/>
      <c r="AW71" s="60"/>
      <c r="AX71" s="60"/>
      <c r="AY71" s="59"/>
      <c r="AZ71" s="59"/>
      <c r="BA71" s="111"/>
      <c r="BB71" s="330"/>
      <c r="BF71" s="331"/>
    </row>
    <row r="72" spans="1:58" s="316" customFormat="1" ht="44.25" customHeight="1" x14ac:dyDescent="0.25">
      <c r="A72" s="308" t="s">
        <v>252</v>
      </c>
      <c r="B72" s="308" t="s">
        <v>253</v>
      </c>
      <c r="C72" s="308" t="s">
        <v>254</v>
      </c>
      <c r="D72" s="308" t="s">
        <v>964</v>
      </c>
      <c r="E72" s="306" t="s">
        <v>709</v>
      </c>
      <c r="F72" s="307">
        <v>2024130010215</v>
      </c>
      <c r="G72" s="386" t="s">
        <v>710</v>
      </c>
      <c r="H72" s="308" t="s">
        <v>711</v>
      </c>
      <c r="I72" s="308" t="s">
        <v>712</v>
      </c>
      <c r="J72" s="373">
        <v>1</v>
      </c>
      <c r="K72" s="308" t="s">
        <v>713</v>
      </c>
      <c r="L72" s="310" t="s">
        <v>714</v>
      </c>
      <c r="M72" s="308" t="s">
        <v>715</v>
      </c>
      <c r="N72" s="311">
        <v>10</v>
      </c>
      <c r="O72" s="316">
        <v>19</v>
      </c>
      <c r="P72" s="311"/>
      <c r="Q72" s="311"/>
      <c r="R72" s="312"/>
      <c r="S72" s="312">
        <f>SUM(O72:R72)</f>
        <v>19</v>
      </c>
      <c r="T72" s="159">
        <f t="shared" si="1"/>
        <v>1</v>
      </c>
      <c r="U72" s="313" t="s">
        <v>900</v>
      </c>
      <c r="V72" s="308" t="s">
        <v>901</v>
      </c>
      <c r="W72" s="308">
        <v>360</v>
      </c>
      <c r="X72" s="308" t="s">
        <v>965</v>
      </c>
      <c r="Y72" s="308" t="s">
        <v>610</v>
      </c>
      <c r="Z72" s="308" t="s">
        <v>509</v>
      </c>
      <c r="AA72" s="308" t="s">
        <v>716</v>
      </c>
      <c r="AB72" s="308" t="s">
        <v>717</v>
      </c>
      <c r="AC72" s="311" t="s">
        <v>512</v>
      </c>
      <c r="AD72" s="310" t="s">
        <v>718</v>
      </c>
      <c r="AE72" s="171">
        <v>1000000000</v>
      </c>
      <c r="AF72" s="313" t="s">
        <v>513</v>
      </c>
      <c r="AG72" s="313" t="s">
        <v>514</v>
      </c>
      <c r="AH72" s="311" t="s">
        <v>903</v>
      </c>
      <c r="AI72" s="171">
        <v>1000000000</v>
      </c>
      <c r="AJ72" s="171">
        <v>1000000000</v>
      </c>
      <c r="AK72" s="60"/>
      <c r="AL72" s="60"/>
      <c r="AM72" s="60"/>
      <c r="AN72" s="393" t="s">
        <v>691</v>
      </c>
      <c r="AO72" s="313" t="s">
        <v>966</v>
      </c>
      <c r="AP72" s="337">
        <v>406194885</v>
      </c>
      <c r="AQ72" s="175">
        <f>AP72/AJ72</f>
        <v>0.40619488500000001</v>
      </c>
      <c r="AR72" s="337">
        <v>129508332</v>
      </c>
      <c r="AS72" s="175">
        <f>AR72/AJ72</f>
        <v>0.129508332</v>
      </c>
      <c r="AT72" s="175"/>
      <c r="AU72" s="60"/>
      <c r="AV72" s="60"/>
      <c r="AW72" s="60"/>
      <c r="AX72" s="60"/>
      <c r="AY72" s="60"/>
      <c r="AZ72" s="60"/>
      <c r="BA72" s="60"/>
      <c r="BB72" s="390"/>
      <c r="BF72" s="391" t="s">
        <v>967</v>
      </c>
    </row>
    <row r="73" spans="1:58" s="316" customFormat="1" ht="42.75" customHeight="1" x14ac:dyDescent="0.25">
      <c r="A73" s="308" t="s">
        <v>261</v>
      </c>
      <c r="B73" s="308" t="s">
        <v>253</v>
      </c>
      <c r="C73" s="308" t="s">
        <v>254</v>
      </c>
      <c r="D73" s="308" t="s">
        <v>264</v>
      </c>
      <c r="E73" s="340"/>
      <c r="F73" s="341"/>
      <c r="G73" s="392"/>
      <c r="H73" s="308" t="s">
        <v>719</v>
      </c>
      <c r="I73" s="308" t="s">
        <v>720</v>
      </c>
      <c r="J73" s="373">
        <v>0.5</v>
      </c>
      <c r="K73" s="308" t="s">
        <v>721</v>
      </c>
      <c r="L73" s="310" t="s">
        <v>714</v>
      </c>
      <c r="M73" s="308" t="s">
        <v>722</v>
      </c>
      <c r="N73" s="311">
        <v>1</v>
      </c>
      <c r="O73" s="311">
        <v>1</v>
      </c>
      <c r="P73" s="311"/>
      <c r="Q73" s="311"/>
      <c r="R73" s="312"/>
      <c r="S73" s="312">
        <f t="shared" ref="S73:S76" si="9">SUM(O73:R73)</f>
        <v>1</v>
      </c>
      <c r="T73" s="159">
        <f t="shared" si="1"/>
        <v>1</v>
      </c>
      <c r="U73" s="313" t="s">
        <v>900</v>
      </c>
      <c r="V73" s="308" t="s">
        <v>901</v>
      </c>
      <c r="W73" s="308">
        <v>360</v>
      </c>
      <c r="X73" s="308" t="s">
        <v>723</v>
      </c>
      <c r="Y73" s="308" t="s">
        <v>610</v>
      </c>
      <c r="Z73" s="308" t="s">
        <v>509</v>
      </c>
      <c r="AA73" s="308" t="s">
        <v>724</v>
      </c>
      <c r="AB73" s="308" t="s">
        <v>725</v>
      </c>
      <c r="AC73" s="311" t="s">
        <v>596</v>
      </c>
      <c r="AD73" s="310" t="s">
        <v>640</v>
      </c>
      <c r="AE73" s="172"/>
      <c r="AF73" s="310" t="s">
        <v>308</v>
      </c>
      <c r="AG73" s="313" t="s">
        <v>514</v>
      </c>
      <c r="AH73" s="311" t="s">
        <v>903</v>
      </c>
      <c r="AI73" s="172"/>
      <c r="AJ73" s="172"/>
      <c r="AK73" s="70"/>
      <c r="AL73" s="60"/>
      <c r="AM73" s="70"/>
      <c r="AN73" s="393" t="s">
        <v>691</v>
      </c>
      <c r="AO73" s="313" t="s">
        <v>966</v>
      </c>
      <c r="AP73" s="344"/>
      <c r="AQ73" s="176"/>
      <c r="AR73" s="344"/>
      <c r="AS73" s="176"/>
      <c r="AT73" s="176"/>
      <c r="AU73" s="60"/>
      <c r="AV73" s="60"/>
      <c r="AW73" s="60"/>
      <c r="AX73" s="60"/>
      <c r="AY73" s="60"/>
      <c r="AZ73" s="60"/>
      <c r="BA73" s="60"/>
      <c r="BB73" s="390"/>
      <c r="BF73" s="391" t="s">
        <v>968</v>
      </c>
    </row>
    <row r="74" spans="1:58" s="316" customFormat="1" ht="48" customHeight="1" x14ac:dyDescent="0.25">
      <c r="A74" s="308" t="s">
        <v>261</v>
      </c>
      <c r="B74" s="308" t="s">
        <v>253</v>
      </c>
      <c r="C74" s="308" t="s">
        <v>254</v>
      </c>
      <c r="D74" s="308" t="s">
        <v>726</v>
      </c>
      <c r="E74" s="340"/>
      <c r="F74" s="341"/>
      <c r="G74" s="392"/>
      <c r="H74" s="308" t="s">
        <v>719</v>
      </c>
      <c r="I74" s="308" t="s">
        <v>720</v>
      </c>
      <c r="J74" s="373">
        <v>0.5</v>
      </c>
      <c r="K74" s="308" t="s">
        <v>727</v>
      </c>
      <c r="L74" s="310" t="s">
        <v>714</v>
      </c>
      <c r="M74" s="308" t="s">
        <v>728</v>
      </c>
      <c r="N74" s="311">
        <v>1</v>
      </c>
      <c r="O74" s="311">
        <v>0</v>
      </c>
      <c r="P74" s="311"/>
      <c r="Q74" s="311"/>
      <c r="R74" s="312"/>
      <c r="S74" s="312">
        <f t="shared" si="9"/>
        <v>0</v>
      </c>
      <c r="T74" s="159">
        <f t="shared" si="1"/>
        <v>0</v>
      </c>
      <c r="U74" s="313" t="s">
        <v>900</v>
      </c>
      <c r="V74" s="308" t="s">
        <v>901</v>
      </c>
      <c r="W74" s="308">
        <v>360</v>
      </c>
      <c r="X74" s="308" t="s">
        <v>723</v>
      </c>
      <c r="Y74" s="308" t="s">
        <v>610</v>
      </c>
      <c r="Z74" s="308" t="s">
        <v>509</v>
      </c>
      <c r="AA74" s="308" t="s">
        <v>724</v>
      </c>
      <c r="AB74" s="308" t="s">
        <v>725</v>
      </c>
      <c r="AC74" s="311" t="s">
        <v>512</v>
      </c>
      <c r="AD74" s="310" t="s">
        <v>729</v>
      </c>
      <c r="AE74" s="172"/>
      <c r="AF74" s="313" t="s">
        <v>536</v>
      </c>
      <c r="AG74" s="313" t="s">
        <v>514</v>
      </c>
      <c r="AH74" s="311" t="s">
        <v>903</v>
      </c>
      <c r="AI74" s="172"/>
      <c r="AJ74" s="172"/>
      <c r="AK74" s="64"/>
      <c r="AL74" s="64"/>
      <c r="AM74" s="64"/>
      <c r="AN74" s="393" t="s">
        <v>691</v>
      </c>
      <c r="AO74" s="313" t="s">
        <v>966</v>
      </c>
      <c r="AP74" s="344"/>
      <c r="AQ74" s="176"/>
      <c r="AR74" s="344"/>
      <c r="AS74" s="176"/>
      <c r="AT74" s="176"/>
      <c r="AU74" s="338"/>
      <c r="AV74" s="338"/>
      <c r="AW74" s="338"/>
      <c r="AX74" s="338"/>
      <c r="AY74" s="60"/>
      <c r="AZ74" s="60"/>
      <c r="BA74" s="60"/>
      <c r="BB74" s="62"/>
      <c r="BC74" s="61"/>
      <c r="BF74" s="154"/>
    </row>
    <row r="75" spans="1:58" s="316" customFormat="1" ht="53.25" customHeight="1" x14ac:dyDescent="0.25">
      <c r="A75" s="308" t="s">
        <v>252</v>
      </c>
      <c r="B75" s="308" t="s">
        <v>253</v>
      </c>
      <c r="C75" s="308" t="s">
        <v>254</v>
      </c>
      <c r="D75" s="308" t="s">
        <v>270</v>
      </c>
      <c r="E75" s="340"/>
      <c r="F75" s="341"/>
      <c r="G75" s="392"/>
      <c r="H75" s="308" t="s">
        <v>730</v>
      </c>
      <c r="I75" s="308" t="s">
        <v>731</v>
      </c>
      <c r="J75" s="373">
        <v>1</v>
      </c>
      <c r="K75" s="308" t="s">
        <v>732</v>
      </c>
      <c r="L75" s="310" t="s">
        <v>714</v>
      </c>
      <c r="M75" s="308" t="s">
        <v>722</v>
      </c>
      <c r="N75" s="311">
        <v>1</v>
      </c>
      <c r="O75" s="311">
        <v>0</v>
      </c>
      <c r="P75" s="311"/>
      <c r="Q75" s="311"/>
      <c r="R75" s="312"/>
      <c r="S75" s="312">
        <f t="shared" si="9"/>
        <v>0</v>
      </c>
      <c r="T75" s="159">
        <f t="shared" si="1"/>
        <v>0</v>
      </c>
      <c r="U75" s="313" t="s">
        <v>900</v>
      </c>
      <c r="V75" s="308" t="s">
        <v>901</v>
      </c>
      <c r="W75" s="308">
        <v>360</v>
      </c>
      <c r="X75" s="308" t="s">
        <v>733</v>
      </c>
      <c r="Y75" s="308" t="s">
        <v>610</v>
      </c>
      <c r="Z75" s="308" t="s">
        <v>509</v>
      </c>
      <c r="AA75" s="308" t="s">
        <v>724</v>
      </c>
      <c r="AB75" s="308" t="s">
        <v>725</v>
      </c>
      <c r="AC75" s="311" t="s">
        <v>596</v>
      </c>
      <c r="AD75" s="310" t="s">
        <v>640</v>
      </c>
      <c r="AE75" s="172"/>
      <c r="AF75" s="310" t="s">
        <v>308</v>
      </c>
      <c r="AG75" s="313" t="s">
        <v>514</v>
      </c>
      <c r="AH75" s="311" t="s">
        <v>903</v>
      </c>
      <c r="AI75" s="172"/>
      <c r="AJ75" s="172"/>
      <c r="AK75" s="60"/>
      <c r="AL75" s="60"/>
      <c r="AM75" s="60"/>
      <c r="AN75" s="393" t="s">
        <v>691</v>
      </c>
      <c r="AO75" s="313" t="s">
        <v>966</v>
      </c>
      <c r="AP75" s="344"/>
      <c r="AQ75" s="176"/>
      <c r="AR75" s="344"/>
      <c r="AS75" s="176"/>
      <c r="AT75" s="176"/>
      <c r="AU75" s="338"/>
      <c r="AV75" s="338"/>
      <c r="AW75" s="338"/>
      <c r="AX75" s="338"/>
      <c r="AY75" s="60"/>
      <c r="AZ75" s="60"/>
      <c r="BA75" s="60"/>
      <c r="BB75" s="390"/>
      <c r="BC75" s="396"/>
      <c r="BF75" s="391"/>
    </row>
    <row r="76" spans="1:58" s="316" customFormat="1" ht="51" customHeight="1" x14ac:dyDescent="0.25">
      <c r="A76" s="308" t="s">
        <v>252</v>
      </c>
      <c r="B76" s="308" t="s">
        <v>253</v>
      </c>
      <c r="C76" s="308" t="s">
        <v>254</v>
      </c>
      <c r="D76" s="326" t="s">
        <v>289</v>
      </c>
      <c r="E76" s="318"/>
      <c r="F76" s="319"/>
      <c r="G76" s="397"/>
      <c r="H76" s="308" t="s">
        <v>730</v>
      </c>
      <c r="I76" s="308" t="s">
        <v>969</v>
      </c>
      <c r="J76" s="373">
        <v>1</v>
      </c>
      <c r="K76" s="308" t="s">
        <v>289</v>
      </c>
      <c r="L76" s="310" t="s">
        <v>714</v>
      </c>
      <c r="M76" s="308" t="s">
        <v>722</v>
      </c>
      <c r="N76" s="311">
        <v>1</v>
      </c>
      <c r="O76" s="311">
        <v>0</v>
      </c>
      <c r="P76" s="311"/>
      <c r="Q76" s="311"/>
      <c r="R76" s="312"/>
      <c r="S76" s="312">
        <f t="shared" si="9"/>
        <v>0</v>
      </c>
      <c r="T76" s="159">
        <f t="shared" si="1"/>
        <v>0</v>
      </c>
      <c r="U76" s="313" t="s">
        <v>900</v>
      </c>
      <c r="V76" s="308" t="s">
        <v>901</v>
      </c>
      <c r="W76" s="308">
        <v>360</v>
      </c>
      <c r="X76" s="308" t="s">
        <v>970</v>
      </c>
      <c r="Y76" s="308" t="s">
        <v>610</v>
      </c>
      <c r="Z76" s="308" t="s">
        <v>509</v>
      </c>
      <c r="AA76" s="308" t="s">
        <v>724</v>
      </c>
      <c r="AB76" s="308" t="s">
        <v>725</v>
      </c>
      <c r="AC76" s="311" t="s">
        <v>596</v>
      </c>
      <c r="AD76" s="310" t="s">
        <v>640</v>
      </c>
      <c r="AE76" s="173"/>
      <c r="AF76" s="310" t="s">
        <v>308</v>
      </c>
      <c r="AG76" s="313" t="s">
        <v>514</v>
      </c>
      <c r="AH76" s="311" t="s">
        <v>903</v>
      </c>
      <c r="AI76" s="173"/>
      <c r="AJ76" s="173"/>
      <c r="AK76" s="60"/>
      <c r="AL76" s="60"/>
      <c r="AM76" s="60"/>
      <c r="AN76" s="393" t="s">
        <v>691</v>
      </c>
      <c r="AO76" s="313" t="s">
        <v>966</v>
      </c>
      <c r="AP76" s="348"/>
      <c r="AQ76" s="177"/>
      <c r="AR76" s="348"/>
      <c r="AS76" s="177"/>
      <c r="AT76" s="177"/>
      <c r="AU76" s="338"/>
      <c r="AV76" s="338"/>
      <c r="AW76" s="338"/>
      <c r="AX76" s="338"/>
      <c r="AY76" s="60"/>
      <c r="AZ76" s="60"/>
      <c r="BA76" s="60"/>
      <c r="BB76" s="390"/>
      <c r="BC76" s="396"/>
      <c r="BF76" s="391"/>
    </row>
    <row r="77" spans="1:58" s="316" customFormat="1" ht="61.5" customHeight="1" x14ac:dyDescent="0.25">
      <c r="A77" s="363" t="s">
        <v>1024</v>
      </c>
      <c r="B77" s="424"/>
      <c r="C77" s="424"/>
      <c r="D77" s="424"/>
      <c r="E77" s="424"/>
      <c r="F77" s="424"/>
      <c r="G77" s="424"/>
      <c r="H77" s="424"/>
      <c r="I77" s="424"/>
      <c r="J77" s="424"/>
      <c r="K77" s="424"/>
      <c r="L77" s="424"/>
      <c r="M77" s="424"/>
      <c r="N77" s="424"/>
      <c r="O77" s="424"/>
      <c r="P77" s="424"/>
      <c r="Q77" s="424"/>
      <c r="R77" s="424"/>
      <c r="S77" s="425"/>
      <c r="T77" s="159">
        <f>AVERAGE(T72:T76)</f>
        <v>0.4</v>
      </c>
      <c r="U77" s="313"/>
      <c r="V77" s="308"/>
      <c r="W77" s="308"/>
      <c r="X77" s="308"/>
      <c r="Y77" s="308"/>
      <c r="Z77" s="308"/>
      <c r="AA77" s="308"/>
      <c r="AB77" s="326"/>
      <c r="AC77" s="327"/>
      <c r="AD77" s="310"/>
      <c r="AE77" s="77">
        <f>AE72</f>
        <v>1000000000</v>
      </c>
      <c r="AF77" s="429"/>
      <c r="AG77" s="434"/>
      <c r="AH77" s="435"/>
      <c r="AI77" s="77">
        <f>AI72</f>
        <v>1000000000</v>
      </c>
      <c r="AJ77" s="69">
        <f>AJ72</f>
        <v>1000000000</v>
      </c>
      <c r="AK77" s="78"/>
      <c r="AL77" s="79"/>
      <c r="AM77" s="79"/>
      <c r="AN77" s="366"/>
      <c r="AO77" s="366"/>
      <c r="AP77" s="80">
        <f>AP72</f>
        <v>406194885</v>
      </c>
      <c r="AQ77" s="95">
        <f>AQ72</f>
        <v>0.40619488500000001</v>
      </c>
      <c r="AR77" s="419">
        <f>AR72</f>
        <v>129508332</v>
      </c>
      <c r="AS77" s="96">
        <f>AS72</f>
        <v>0.129508332</v>
      </c>
      <c r="AT77" s="60"/>
      <c r="AU77" s="60"/>
      <c r="AV77" s="60"/>
      <c r="AW77" s="60"/>
      <c r="AX77" s="60"/>
      <c r="AY77" s="59"/>
      <c r="AZ77" s="59"/>
      <c r="BA77" s="111"/>
      <c r="BB77" s="330"/>
      <c r="BF77" s="331"/>
    </row>
    <row r="78" spans="1:58" s="316" customFormat="1" ht="51" customHeight="1" x14ac:dyDescent="0.25">
      <c r="A78" s="308" t="s">
        <v>252</v>
      </c>
      <c r="B78" s="308" t="s">
        <v>253</v>
      </c>
      <c r="C78" s="308" t="s">
        <v>254</v>
      </c>
      <c r="D78" s="326" t="s">
        <v>734</v>
      </c>
      <c r="E78" s="306" t="s">
        <v>735</v>
      </c>
      <c r="F78" s="436">
        <v>2024130010210</v>
      </c>
      <c r="G78" s="386" t="s">
        <v>736</v>
      </c>
      <c r="H78" s="308" t="s">
        <v>737</v>
      </c>
      <c r="I78" s="308" t="s">
        <v>738</v>
      </c>
      <c r="J78" s="373">
        <v>1</v>
      </c>
      <c r="K78" s="308" t="s">
        <v>739</v>
      </c>
      <c r="L78" s="310" t="s">
        <v>714</v>
      </c>
      <c r="M78" s="308" t="s">
        <v>740</v>
      </c>
      <c r="N78" s="311">
        <v>2</v>
      </c>
      <c r="O78" s="311">
        <v>0</v>
      </c>
      <c r="P78" s="311"/>
      <c r="Q78" s="311"/>
      <c r="R78" s="312"/>
      <c r="S78" s="312">
        <f>SUM(O78:R78)</f>
        <v>0</v>
      </c>
      <c r="T78" s="159">
        <f t="shared" si="1"/>
        <v>0</v>
      </c>
      <c r="U78" s="313" t="s">
        <v>900</v>
      </c>
      <c r="V78" s="308" t="s">
        <v>901</v>
      </c>
      <c r="W78" s="308">
        <v>360</v>
      </c>
      <c r="X78" s="308" t="s">
        <v>741</v>
      </c>
      <c r="Y78" s="308" t="s">
        <v>610</v>
      </c>
      <c r="Z78" s="308" t="s">
        <v>509</v>
      </c>
      <c r="AA78" s="308" t="s">
        <v>742</v>
      </c>
      <c r="AB78" s="308" t="s">
        <v>743</v>
      </c>
      <c r="AC78" s="311" t="s">
        <v>512</v>
      </c>
      <c r="AD78" s="310" t="s">
        <v>744</v>
      </c>
      <c r="AE78" s="171">
        <v>300000000</v>
      </c>
      <c r="AF78" s="313" t="s">
        <v>513</v>
      </c>
      <c r="AG78" s="313" t="s">
        <v>514</v>
      </c>
      <c r="AH78" s="311" t="s">
        <v>903</v>
      </c>
      <c r="AI78" s="171">
        <v>300000000</v>
      </c>
      <c r="AJ78" s="171">
        <v>300000000</v>
      </c>
      <c r="AK78" s="60"/>
      <c r="AL78" s="60"/>
      <c r="AM78" s="60"/>
      <c r="AN78" s="393" t="s">
        <v>515</v>
      </c>
      <c r="AO78" s="313" t="s">
        <v>971</v>
      </c>
      <c r="AP78" s="337">
        <v>239700000</v>
      </c>
      <c r="AQ78" s="175">
        <f>AP78/AJ78</f>
        <v>0.79900000000000004</v>
      </c>
      <c r="AR78" s="337">
        <v>73400000</v>
      </c>
      <c r="AS78" s="175">
        <f>AR78/AJ78</f>
        <v>0.24466666666666667</v>
      </c>
      <c r="AT78" s="175"/>
      <c r="AU78" s="175"/>
      <c r="AV78" s="60"/>
      <c r="AW78" s="60"/>
      <c r="AX78" s="60"/>
      <c r="AY78" s="60"/>
      <c r="AZ78" s="60"/>
      <c r="BA78" s="66"/>
      <c r="BB78" s="386"/>
      <c r="BC78" s="396"/>
      <c r="BF78" s="437" t="s">
        <v>972</v>
      </c>
    </row>
    <row r="79" spans="1:58" s="316" customFormat="1" ht="42.75" customHeight="1" x14ac:dyDescent="0.25">
      <c r="A79" s="308" t="s">
        <v>252</v>
      </c>
      <c r="B79" s="308" t="s">
        <v>253</v>
      </c>
      <c r="C79" s="308" t="s">
        <v>254</v>
      </c>
      <c r="D79" s="308" t="s">
        <v>292</v>
      </c>
      <c r="E79" s="340"/>
      <c r="F79" s="438"/>
      <c r="G79" s="392"/>
      <c r="H79" s="308" t="s">
        <v>745</v>
      </c>
      <c r="I79" s="308" t="s">
        <v>746</v>
      </c>
      <c r="J79" s="373">
        <v>1</v>
      </c>
      <c r="K79" s="308" t="s">
        <v>747</v>
      </c>
      <c r="L79" s="310" t="s">
        <v>714</v>
      </c>
      <c r="M79" s="308" t="s">
        <v>748</v>
      </c>
      <c r="N79" s="311">
        <v>1</v>
      </c>
      <c r="O79" s="311">
        <v>0</v>
      </c>
      <c r="P79" s="311"/>
      <c r="Q79" s="311"/>
      <c r="R79" s="312"/>
      <c r="S79" s="312">
        <f t="shared" ref="S79:S80" si="10">SUM(O79:R79)</f>
        <v>0</v>
      </c>
      <c r="T79" s="159">
        <f t="shared" si="1"/>
        <v>0</v>
      </c>
      <c r="U79" s="313" t="s">
        <v>900</v>
      </c>
      <c r="V79" s="308" t="s">
        <v>901</v>
      </c>
      <c r="W79" s="308">
        <v>360</v>
      </c>
      <c r="X79" s="308" t="s">
        <v>749</v>
      </c>
      <c r="Y79" s="308" t="s">
        <v>749</v>
      </c>
      <c r="Z79" s="308" t="s">
        <v>509</v>
      </c>
      <c r="AA79" s="308" t="s">
        <v>750</v>
      </c>
      <c r="AB79" s="308" t="s">
        <v>751</v>
      </c>
      <c r="AC79" s="311" t="s">
        <v>512</v>
      </c>
      <c r="AD79" s="310" t="s">
        <v>744</v>
      </c>
      <c r="AE79" s="172"/>
      <c r="AF79" s="313" t="s">
        <v>513</v>
      </c>
      <c r="AG79" s="313" t="s">
        <v>514</v>
      </c>
      <c r="AH79" s="311" t="s">
        <v>903</v>
      </c>
      <c r="AI79" s="172"/>
      <c r="AJ79" s="172"/>
      <c r="AK79" s="60"/>
      <c r="AL79" s="60"/>
      <c r="AM79" s="60"/>
      <c r="AN79" s="393" t="s">
        <v>515</v>
      </c>
      <c r="AO79" s="313" t="s">
        <v>971</v>
      </c>
      <c r="AP79" s="344"/>
      <c r="AQ79" s="176"/>
      <c r="AR79" s="344"/>
      <c r="AS79" s="176"/>
      <c r="AT79" s="176"/>
      <c r="AU79" s="176"/>
      <c r="AV79" s="60"/>
      <c r="AW79" s="338"/>
      <c r="AX79" s="338"/>
      <c r="AY79" s="60"/>
      <c r="AZ79" s="60"/>
      <c r="BA79" s="67"/>
      <c r="BB79" s="392"/>
      <c r="BC79" s="396"/>
      <c r="BF79" s="439"/>
    </row>
    <row r="80" spans="1:58" s="316" customFormat="1" ht="54.75" customHeight="1" x14ac:dyDescent="0.25">
      <c r="A80" s="308" t="s">
        <v>252</v>
      </c>
      <c r="B80" s="308" t="s">
        <v>253</v>
      </c>
      <c r="C80" s="308" t="s">
        <v>254</v>
      </c>
      <c r="D80" s="308" t="s">
        <v>973</v>
      </c>
      <c r="E80" s="318"/>
      <c r="F80" s="440"/>
      <c r="G80" s="397"/>
      <c r="H80" s="308" t="s">
        <v>974</v>
      </c>
      <c r="I80" s="308" t="s">
        <v>766</v>
      </c>
      <c r="J80" s="373">
        <v>1</v>
      </c>
      <c r="K80" s="308" t="s">
        <v>974</v>
      </c>
      <c r="L80" s="310" t="s">
        <v>714</v>
      </c>
      <c r="M80" s="308" t="s">
        <v>752</v>
      </c>
      <c r="N80" s="311">
        <v>2</v>
      </c>
      <c r="O80" s="311">
        <v>0</v>
      </c>
      <c r="P80" s="311"/>
      <c r="Q80" s="311"/>
      <c r="R80" s="312"/>
      <c r="S80" s="312">
        <f t="shared" si="10"/>
        <v>0</v>
      </c>
      <c r="T80" s="159">
        <f t="shared" si="1"/>
        <v>0</v>
      </c>
      <c r="U80" s="313" t="s">
        <v>900</v>
      </c>
      <c r="V80" s="308" t="s">
        <v>901</v>
      </c>
      <c r="W80" s="308">
        <v>360</v>
      </c>
      <c r="X80" s="308" t="s">
        <v>741</v>
      </c>
      <c r="Y80" s="308" t="s">
        <v>610</v>
      </c>
      <c r="Z80" s="308" t="s">
        <v>509</v>
      </c>
      <c r="AA80" s="308" t="s">
        <v>742</v>
      </c>
      <c r="AB80" s="308" t="s">
        <v>743</v>
      </c>
      <c r="AC80" s="311" t="s">
        <v>512</v>
      </c>
      <c r="AD80" s="310" t="s">
        <v>744</v>
      </c>
      <c r="AE80" s="173"/>
      <c r="AF80" s="313" t="s">
        <v>513</v>
      </c>
      <c r="AG80" s="313" t="s">
        <v>514</v>
      </c>
      <c r="AH80" s="311" t="s">
        <v>903</v>
      </c>
      <c r="AI80" s="173"/>
      <c r="AJ80" s="173"/>
      <c r="AK80" s="64"/>
      <c r="AL80" s="64"/>
      <c r="AM80" s="64"/>
      <c r="AN80" s="393" t="s">
        <v>515</v>
      </c>
      <c r="AO80" s="313" t="s">
        <v>971</v>
      </c>
      <c r="AP80" s="348"/>
      <c r="AQ80" s="177"/>
      <c r="AR80" s="348"/>
      <c r="AS80" s="177"/>
      <c r="AT80" s="177"/>
      <c r="AU80" s="177"/>
      <c r="AV80" s="338"/>
      <c r="AW80" s="338"/>
      <c r="AX80" s="338"/>
      <c r="AY80" s="338"/>
      <c r="AZ80" s="338"/>
      <c r="BA80" s="336"/>
      <c r="BB80" s="397"/>
      <c r="BC80" s="396"/>
      <c r="BF80" s="441"/>
    </row>
    <row r="81" spans="1:58" s="316" customFormat="1" ht="63.75" customHeight="1" x14ac:dyDescent="0.25">
      <c r="A81" s="363" t="s">
        <v>1025</v>
      </c>
      <c r="B81" s="424"/>
      <c r="C81" s="424"/>
      <c r="D81" s="424"/>
      <c r="E81" s="424"/>
      <c r="F81" s="424"/>
      <c r="G81" s="424"/>
      <c r="H81" s="424"/>
      <c r="I81" s="424"/>
      <c r="J81" s="424"/>
      <c r="K81" s="424"/>
      <c r="L81" s="424"/>
      <c r="M81" s="424"/>
      <c r="N81" s="424"/>
      <c r="O81" s="424"/>
      <c r="P81" s="424"/>
      <c r="Q81" s="424"/>
      <c r="R81" s="424"/>
      <c r="S81" s="425"/>
      <c r="T81" s="159">
        <f>AVERAGE(T78:T80)</f>
        <v>0</v>
      </c>
      <c r="U81" s="313"/>
      <c r="V81" s="308"/>
      <c r="W81" s="308"/>
      <c r="X81" s="308"/>
      <c r="Y81" s="308"/>
      <c r="Z81" s="308"/>
      <c r="AA81" s="308"/>
      <c r="AB81" s="326"/>
      <c r="AC81" s="327"/>
      <c r="AD81" s="310"/>
      <c r="AE81" s="77">
        <f>AE78</f>
        <v>300000000</v>
      </c>
      <c r="AF81" s="429"/>
      <c r="AG81" s="434"/>
      <c r="AH81" s="435"/>
      <c r="AI81" s="77">
        <f>AI78</f>
        <v>300000000</v>
      </c>
      <c r="AJ81" s="69">
        <f>AJ78</f>
        <v>300000000</v>
      </c>
      <c r="AK81" s="78"/>
      <c r="AL81" s="79"/>
      <c r="AM81" s="79"/>
      <c r="AN81" s="366"/>
      <c r="AO81" s="366"/>
      <c r="AP81" s="80">
        <f>AP78</f>
        <v>239700000</v>
      </c>
      <c r="AQ81" s="95">
        <f>AQ78</f>
        <v>0.79900000000000004</v>
      </c>
      <c r="AR81" s="367">
        <f>AR78</f>
        <v>73400000</v>
      </c>
      <c r="AS81" s="96">
        <f>AS78</f>
        <v>0.24466666666666667</v>
      </c>
      <c r="AT81" s="60"/>
      <c r="AU81" s="60"/>
      <c r="AV81" s="60"/>
      <c r="AW81" s="60"/>
      <c r="AX81" s="60"/>
      <c r="AY81" s="59"/>
      <c r="AZ81" s="59"/>
      <c r="BA81" s="111"/>
      <c r="BB81" s="330"/>
      <c r="BF81" s="331"/>
    </row>
    <row r="82" spans="1:58" s="316" customFormat="1" ht="68.25" customHeight="1" x14ac:dyDescent="0.25">
      <c r="A82" s="308" t="s">
        <v>308</v>
      </c>
      <c r="B82" s="308" t="s">
        <v>309</v>
      </c>
      <c r="C82" s="308" t="s">
        <v>310</v>
      </c>
      <c r="D82" s="308" t="s">
        <v>975</v>
      </c>
      <c r="E82" s="306" t="s">
        <v>753</v>
      </c>
      <c r="F82" s="307">
        <v>2024130010209</v>
      </c>
      <c r="G82" s="386" t="s">
        <v>754</v>
      </c>
      <c r="H82" s="308" t="s">
        <v>765</v>
      </c>
      <c r="I82" s="308" t="s">
        <v>766</v>
      </c>
      <c r="J82" s="373">
        <v>0.5</v>
      </c>
      <c r="K82" s="308" t="s">
        <v>976</v>
      </c>
      <c r="L82" s="310" t="s">
        <v>505</v>
      </c>
      <c r="M82" s="308" t="s">
        <v>643</v>
      </c>
      <c r="N82" s="311">
        <v>4</v>
      </c>
      <c r="O82" s="311">
        <v>3</v>
      </c>
      <c r="P82" s="311"/>
      <c r="Q82" s="311"/>
      <c r="R82" s="312"/>
      <c r="S82" s="312">
        <f>SUM(O82:R82)</f>
        <v>3</v>
      </c>
      <c r="T82" s="159">
        <f>+IF((S82/N82)&gt;100%,100%,(S82/N82))</f>
        <v>0.75</v>
      </c>
      <c r="U82" s="313" t="s">
        <v>900</v>
      </c>
      <c r="V82" s="308" t="s">
        <v>901</v>
      </c>
      <c r="W82" s="308">
        <v>360</v>
      </c>
      <c r="X82" s="308" t="s">
        <v>755</v>
      </c>
      <c r="Y82" s="305" t="s">
        <v>610</v>
      </c>
      <c r="Z82" s="305" t="s">
        <v>509</v>
      </c>
      <c r="AA82" s="305" t="s">
        <v>756</v>
      </c>
      <c r="AB82" s="305" t="s">
        <v>757</v>
      </c>
      <c r="AC82" s="423" t="s">
        <v>512</v>
      </c>
      <c r="AD82" s="442" t="s">
        <v>764</v>
      </c>
      <c r="AE82" s="193">
        <v>300000000</v>
      </c>
      <c r="AF82" s="313" t="s">
        <v>513</v>
      </c>
      <c r="AG82" s="313" t="s">
        <v>514</v>
      </c>
      <c r="AH82" s="311" t="s">
        <v>903</v>
      </c>
      <c r="AI82" s="193">
        <v>300000000</v>
      </c>
      <c r="AJ82" s="193">
        <v>300000000</v>
      </c>
      <c r="AK82" s="64"/>
      <c r="AL82" s="64"/>
      <c r="AM82" s="64"/>
      <c r="AN82" s="393" t="s">
        <v>515</v>
      </c>
      <c r="AO82" s="313" t="s">
        <v>977</v>
      </c>
      <c r="AP82" s="337">
        <v>261200000</v>
      </c>
      <c r="AQ82" s="175">
        <f>AP82/AJ82</f>
        <v>0.8706666666666667</v>
      </c>
      <c r="AR82" s="337">
        <v>64900000</v>
      </c>
      <c r="AS82" s="175">
        <f>AR82/AJ82</f>
        <v>0.21633333333333332</v>
      </c>
      <c r="AT82" s="175"/>
      <c r="AU82" s="175"/>
      <c r="AV82" s="338"/>
      <c r="AW82" s="338"/>
      <c r="AX82" s="338"/>
      <c r="AY82" s="338"/>
      <c r="AZ82" s="338"/>
      <c r="BA82" s="443"/>
      <c r="BB82" s="386"/>
      <c r="BF82" s="437" t="s">
        <v>978</v>
      </c>
    </row>
    <row r="83" spans="1:58" s="316" customFormat="1" ht="67.5" customHeight="1" x14ac:dyDescent="0.25">
      <c r="A83" s="308" t="s">
        <v>308</v>
      </c>
      <c r="B83" s="308" t="s">
        <v>309</v>
      </c>
      <c r="C83" s="308" t="s">
        <v>310</v>
      </c>
      <c r="D83" s="308" t="s">
        <v>315</v>
      </c>
      <c r="E83" s="340"/>
      <c r="F83" s="341"/>
      <c r="G83" s="392"/>
      <c r="H83" s="411" t="s">
        <v>758</v>
      </c>
      <c r="I83" s="411" t="s">
        <v>759</v>
      </c>
      <c r="J83" s="444">
        <v>1</v>
      </c>
      <c r="K83" s="411" t="s">
        <v>760</v>
      </c>
      <c r="L83" s="445" t="s">
        <v>505</v>
      </c>
      <c r="M83" s="411" t="s">
        <v>761</v>
      </c>
      <c r="N83" s="446">
        <v>1</v>
      </c>
      <c r="O83" s="446">
        <v>11</v>
      </c>
      <c r="P83" s="447"/>
      <c r="Q83" s="447"/>
      <c r="R83" s="447"/>
      <c r="S83" s="447">
        <f>SUM(O83:R84)</f>
        <v>11</v>
      </c>
      <c r="T83" s="159">
        <f t="shared" si="1"/>
        <v>1</v>
      </c>
      <c r="U83" s="313" t="s">
        <v>900</v>
      </c>
      <c r="V83" s="308" t="s">
        <v>901</v>
      </c>
      <c r="W83" s="308">
        <v>360</v>
      </c>
      <c r="X83" s="411" t="s">
        <v>723</v>
      </c>
      <c r="Y83" s="411" t="s">
        <v>610</v>
      </c>
      <c r="Z83" s="411" t="s">
        <v>509</v>
      </c>
      <c r="AA83" s="411" t="s">
        <v>762</v>
      </c>
      <c r="AB83" s="411" t="s">
        <v>763</v>
      </c>
      <c r="AC83" s="446" t="s">
        <v>512</v>
      </c>
      <c r="AD83" s="448" t="s">
        <v>764</v>
      </c>
      <c r="AE83" s="194"/>
      <c r="AF83" s="446" t="s">
        <v>513</v>
      </c>
      <c r="AG83" s="446" t="s">
        <v>514</v>
      </c>
      <c r="AH83" s="447" t="s">
        <v>903</v>
      </c>
      <c r="AI83" s="194"/>
      <c r="AJ83" s="194"/>
      <c r="AK83" s="174"/>
      <c r="AL83" s="174"/>
      <c r="AM83" s="174"/>
      <c r="AN83" s="446" t="s">
        <v>515</v>
      </c>
      <c r="AO83" s="449" t="s">
        <v>977</v>
      </c>
      <c r="AP83" s="344"/>
      <c r="AQ83" s="176"/>
      <c r="AR83" s="344"/>
      <c r="AS83" s="176"/>
      <c r="AT83" s="176"/>
      <c r="AU83" s="176"/>
      <c r="AV83" s="174"/>
      <c r="AW83" s="174"/>
      <c r="AX83" s="88"/>
      <c r="AY83" s="174"/>
      <c r="AZ83" s="174"/>
      <c r="BA83" s="450"/>
      <c r="BB83" s="392"/>
      <c r="BF83" s="439"/>
    </row>
    <row r="84" spans="1:58" s="316" customFormat="1" ht="61.5" hidden="1" customHeight="1" x14ac:dyDescent="0.25">
      <c r="A84" s="308" t="s">
        <v>308</v>
      </c>
      <c r="B84" s="308" t="s">
        <v>309</v>
      </c>
      <c r="C84" s="308" t="s">
        <v>310</v>
      </c>
      <c r="D84" s="308" t="s">
        <v>331</v>
      </c>
      <c r="E84" s="340"/>
      <c r="F84" s="341"/>
      <c r="G84" s="392"/>
      <c r="H84" s="411"/>
      <c r="I84" s="411"/>
      <c r="J84" s="451"/>
      <c r="K84" s="411"/>
      <c r="L84" s="452"/>
      <c r="M84" s="411"/>
      <c r="N84" s="446"/>
      <c r="O84" s="446"/>
      <c r="P84" s="453"/>
      <c r="Q84" s="453"/>
      <c r="R84" s="453"/>
      <c r="S84" s="453"/>
      <c r="T84" s="159" t="e">
        <f t="shared" si="1"/>
        <v>#DIV/0!</v>
      </c>
      <c r="U84" s="313" t="s">
        <v>900</v>
      </c>
      <c r="V84" s="308" t="s">
        <v>901</v>
      </c>
      <c r="W84" s="308">
        <v>360</v>
      </c>
      <c r="X84" s="411"/>
      <c r="Y84" s="411"/>
      <c r="Z84" s="411"/>
      <c r="AA84" s="411"/>
      <c r="AB84" s="411"/>
      <c r="AC84" s="446"/>
      <c r="AD84" s="448"/>
      <c r="AE84" s="194"/>
      <c r="AF84" s="446"/>
      <c r="AG84" s="446"/>
      <c r="AH84" s="453"/>
      <c r="AI84" s="194"/>
      <c r="AJ84" s="194"/>
      <c r="AK84" s="174"/>
      <c r="AL84" s="174"/>
      <c r="AM84" s="174"/>
      <c r="AN84" s="446"/>
      <c r="AO84" s="449"/>
      <c r="AP84" s="344"/>
      <c r="AQ84" s="176"/>
      <c r="AR84" s="344"/>
      <c r="AS84" s="176"/>
      <c r="AT84" s="176"/>
      <c r="AU84" s="176"/>
      <c r="AV84" s="174"/>
      <c r="AW84" s="174"/>
      <c r="AX84" s="88"/>
      <c r="AY84" s="174"/>
      <c r="AZ84" s="174"/>
      <c r="BA84" s="450"/>
      <c r="BB84" s="392"/>
      <c r="BF84" s="439"/>
    </row>
    <row r="85" spans="1:58" s="316" customFormat="1" ht="63" customHeight="1" x14ac:dyDescent="0.25">
      <c r="A85" s="308" t="s">
        <v>308</v>
      </c>
      <c r="B85" s="308" t="s">
        <v>309</v>
      </c>
      <c r="C85" s="308" t="s">
        <v>310</v>
      </c>
      <c r="D85" s="308" t="s">
        <v>979</v>
      </c>
      <c r="E85" s="340"/>
      <c r="F85" s="341"/>
      <c r="G85" s="392"/>
      <c r="H85" s="308" t="s">
        <v>765</v>
      </c>
      <c r="I85" s="308" t="s">
        <v>766</v>
      </c>
      <c r="J85" s="373">
        <v>0.5</v>
      </c>
      <c r="K85" s="308" t="s">
        <v>767</v>
      </c>
      <c r="L85" s="310" t="s">
        <v>505</v>
      </c>
      <c r="M85" s="308" t="s">
        <v>643</v>
      </c>
      <c r="N85" s="311">
        <v>2</v>
      </c>
      <c r="O85" s="311">
        <v>3</v>
      </c>
      <c r="P85" s="311"/>
      <c r="Q85" s="311"/>
      <c r="R85" s="312"/>
      <c r="S85" s="312">
        <f>SUM(O85:R85)</f>
        <v>3</v>
      </c>
      <c r="T85" s="159">
        <f t="shared" si="1"/>
        <v>1</v>
      </c>
      <c r="U85" s="313" t="s">
        <v>900</v>
      </c>
      <c r="V85" s="308" t="s">
        <v>901</v>
      </c>
      <c r="W85" s="308">
        <v>360</v>
      </c>
      <c r="X85" s="308" t="s">
        <v>980</v>
      </c>
      <c r="Y85" s="308" t="s">
        <v>610</v>
      </c>
      <c r="Z85" s="308" t="s">
        <v>509</v>
      </c>
      <c r="AA85" s="308" t="s">
        <v>768</v>
      </c>
      <c r="AB85" s="308" t="s">
        <v>769</v>
      </c>
      <c r="AC85" s="311" t="s">
        <v>512</v>
      </c>
      <c r="AD85" s="310" t="s">
        <v>764</v>
      </c>
      <c r="AE85" s="195"/>
      <c r="AF85" s="313" t="s">
        <v>513</v>
      </c>
      <c r="AG85" s="313" t="s">
        <v>514</v>
      </c>
      <c r="AH85" s="311" t="s">
        <v>903</v>
      </c>
      <c r="AI85" s="195"/>
      <c r="AJ85" s="195"/>
      <c r="AK85" s="64"/>
      <c r="AL85" s="64"/>
      <c r="AM85" s="64"/>
      <c r="AN85" s="393" t="s">
        <v>515</v>
      </c>
      <c r="AO85" s="313" t="s">
        <v>977</v>
      </c>
      <c r="AP85" s="348"/>
      <c r="AQ85" s="177"/>
      <c r="AR85" s="348"/>
      <c r="AS85" s="177"/>
      <c r="AT85" s="177"/>
      <c r="AU85" s="177"/>
      <c r="AV85" s="64"/>
      <c r="AW85" s="338"/>
      <c r="AX85" s="338"/>
      <c r="AY85" s="338"/>
      <c r="AZ85" s="338"/>
      <c r="BA85" s="336"/>
      <c r="BB85" s="397"/>
      <c r="BF85" s="441"/>
    </row>
    <row r="86" spans="1:58" s="316" customFormat="1" ht="90.75" customHeight="1" x14ac:dyDescent="0.25">
      <c r="A86" s="363" t="s">
        <v>1026</v>
      </c>
      <c r="B86" s="424"/>
      <c r="C86" s="424"/>
      <c r="D86" s="424"/>
      <c r="E86" s="424"/>
      <c r="F86" s="424"/>
      <c r="G86" s="424"/>
      <c r="H86" s="424"/>
      <c r="I86" s="424"/>
      <c r="J86" s="424"/>
      <c r="K86" s="424"/>
      <c r="L86" s="424"/>
      <c r="M86" s="424"/>
      <c r="N86" s="424"/>
      <c r="O86" s="424"/>
      <c r="P86" s="424"/>
      <c r="Q86" s="424"/>
      <c r="R86" s="424"/>
      <c r="S86" s="425"/>
      <c r="T86" s="159">
        <f>(T82+T83+T85)/3</f>
        <v>0.91666666666666663</v>
      </c>
      <c r="U86" s="313"/>
      <c r="V86" s="308"/>
      <c r="W86" s="308"/>
      <c r="X86" s="308"/>
      <c r="Y86" s="308"/>
      <c r="Z86" s="308"/>
      <c r="AA86" s="308"/>
      <c r="AB86" s="326"/>
      <c r="AC86" s="327"/>
      <c r="AD86" s="310"/>
      <c r="AE86" s="68">
        <f>AE82</f>
        <v>300000000</v>
      </c>
      <c r="AF86" s="328"/>
      <c r="AG86" s="313"/>
      <c r="AH86" s="311"/>
      <c r="AI86" s="68">
        <f>AI82</f>
        <v>300000000</v>
      </c>
      <c r="AJ86" s="69">
        <f>AJ82</f>
        <v>300000000</v>
      </c>
      <c r="AK86" s="78"/>
      <c r="AL86" s="79"/>
      <c r="AM86" s="79"/>
      <c r="AN86" s="366"/>
      <c r="AO86" s="366"/>
      <c r="AP86" s="80">
        <f>AP82</f>
        <v>261200000</v>
      </c>
      <c r="AQ86" s="95">
        <f>AQ82</f>
        <v>0.8706666666666667</v>
      </c>
      <c r="AR86" s="419">
        <f>AR82</f>
        <v>64900000</v>
      </c>
      <c r="AS86" s="96">
        <f>AS82</f>
        <v>0.21633333333333332</v>
      </c>
      <c r="AT86" s="60"/>
      <c r="AU86" s="60"/>
      <c r="AV86" s="60"/>
      <c r="AW86" s="60"/>
      <c r="AX86" s="60"/>
      <c r="AY86" s="59"/>
      <c r="AZ86" s="59"/>
      <c r="BA86" s="111"/>
      <c r="BB86" s="330"/>
      <c r="BF86" s="331"/>
    </row>
    <row r="87" spans="1:58" s="316" customFormat="1" ht="59.25" customHeight="1" x14ac:dyDescent="0.25">
      <c r="A87" s="308" t="s">
        <v>223</v>
      </c>
      <c r="B87" s="308" t="s">
        <v>309</v>
      </c>
      <c r="C87" s="308" t="s">
        <v>310</v>
      </c>
      <c r="D87" s="308" t="s">
        <v>770</v>
      </c>
      <c r="E87" s="454" t="s">
        <v>771</v>
      </c>
      <c r="F87" s="410">
        <v>2024130010195</v>
      </c>
      <c r="G87" s="411" t="s">
        <v>772</v>
      </c>
      <c r="H87" s="308" t="s">
        <v>773</v>
      </c>
      <c r="I87" s="308" t="s">
        <v>759</v>
      </c>
      <c r="J87" s="373">
        <v>1</v>
      </c>
      <c r="K87" s="308" t="s">
        <v>774</v>
      </c>
      <c r="L87" s="310" t="s">
        <v>519</v>
      </c>
      <c r="M87" s="308" t="s">
        <v>775</v>
      </c>
      <c r="N87" s="311">
        <v>1</v>
      </c>
      <c r="O87" s="311">
        <v>1</v>
      </c>
      <c r="P87" s="311"/>
      <c r="Q87" s="311"/>
      <c r="R87" s="312"/>
      <c r="S87" s="312">
        <f>SUM(O87:R87)</f>
        <v>1</v>
      </c>
      <c r="T87" s="159">
        <f>+IF((S87/N87)&gt;100%,100%,(S87/N87))</f>
        <v>1</v>
      </c>
      <c r="U87" s="313" t="s">
        <v>900</v>
      </c>
      <c r="V87" s="308" t="s">
        <v>901</v>
      </c>
      <c r="W87" s="308">
        <v>360</v>
      </c>
      <c r="X87" s="455" t="s">
        <v>776</v>
      </c>
      <c r="Y87" s="308" t="s">
        <v>610</v>
      </c>
      <c r="Z87" s="308" t="s">
        <v>509</v>
      </c>
      <c r="AA87" s="308" t="s">
        <v>742</v>
      </c>
      <c r="AB87" s="308" t="s">
        <v>777</v>
      </c>
      <c r="AC87" s="311" t="s">
        <v>512</v>
      </c>
      <c r="AD87" s="310" t="s">
        <v>782</v>
      </c>
      <c r="AE87" s="456">
        <v>300000000</v>
      </c>
      <c r="AF87" s="313" t="s">
        <v>513</v>
      </c>
      <c r="AG87" s="313" t="s">
        <v>514</v>
      </c>
      <c r="AH87" s="311" t="s">
        <v>903</v>
      </c>
      <c r="AI87" s="457">
        <v>300000000</v>
      </c>
      <c r="AJ87" s="457">
        <v>300000000</v>
      </c>
      <c r="AK87" s="405"/>
      <c r="AL87" s="370"/>
      <c r="AM87" s="405"/>
      <c r="AN87" s="393" t="s">
        <v>515</v>
      </c>
      <c r="AO87" s="310" t="s">
        <v>981</v>
      </c>
      <c r="AP87" s="337">
        <v>237400000</v>
      </c>
      <c r="AQ87" s="175">
        <f>AP87/AJ87</f>
        <v>0.79133333333333333</v>
      </c>
      <c r="AR87" s="337">
        <v>74400000</v>
      </c>
      <c r="AS87" s="175">
        <f>AR87/AJ87</f>
        <v>0.248</v>
      </c>
      <c r="AT87" s="338"/>
      <c r="AU87" s="338"/>
      <c r="AV87" s="338"/>
      <c r="AW87" s="338"/>
      <c r="AX87" s="338"/>
      <c r="AY87" s="338"/>
      <c r="AZ87" s="59"/>
      <c r="BA87" s="170"/>
      <c r="BB87" s="386"/>
      <c r="BC87" s="61"/>
      <c r="BF87" s="437" t="s">
        <v>982</v>
      </c>
    </row>
    <row r="88" spans="1:58" s="316" customFormat="1" ht="49.5" customHeight="1" x14ac:dyDescent="0.25">
      <c r="A88" s="308" t="s">
        <v>223</v>
      </c>
      <c r="B88" s="308" t="s">
        <v>309</v>
      </c>
      <c r="C88" s="308" t="s">
        <v>310</v>
      </c>
      <c r="D88" s="308" t="s">
        <v>327</v>
      </c>
      <c r="E88" s="454"/>
      <c r="F88" s="410"/>
      <c r="G88" s="411"/>
      <c r="H88" s="308" t="s">
        <v>778</v>
      </c>
      <c r="I88" s="308" t="s">
        <v>766</v>
      </c>
      <c r="J88" s="373">
        <v>1</v>
      </c>
      <c r="K88" s="308" t="s">
        <v>779</v>
      </c>
      <c r="L88" s="310" t="s">
        <v>519</v>
      </c>
      <c r="M88" s="308" t="s">
        <v>643</v>
      </c>
      <c r="N88" s="311">
        <v>5</v>
      </c>
      <c r="O88" s="311">
        <v>3</v>
      </c>
      <c r="P88" s="311"/>
      <c r="Q88" s="311"/>
      <c r="R88" s="312"/>
      <c r="S88" s="312">
        <f>SUM(O88:R88)</f>
        <v>3</v>
      </c>
      <c r="T88" s="159">
        <f t="shared" si="1"/>
        <v>0.6</v>
      </c>
      <c r="U88" s="313" t="s">
        <v>900</v>
      </c>
      <c r="V88" s="308" t="s">
        <v>901</v>
      </c>
      <c r="W88" s="308">
        <v>360</v>
      </c>
      <c r="X88" s="308" t="s">
        <v>723</v>
      </c>
      <c r="Y88" s="308" t="s">
        <v>610</v>
      </c>
      <c r="Z88" s="308" t="s">
        <v>509</v>
      </c>
      <c r="AA88" s="308" t="s">
        <v>780</v>
      </c>
      <c r="AB88" s="308" t="s">
        <v>781</v>
      </c>
      <c r="AC88" s="311" t="s">
        <v>512</v>
      </c>
      <c r="AD88" s="310" t="s">
        <v>782</v>
      </c>
      <c r="AE88" s="458"/>
      <c r="AF88" s="313" t="s">
        <v>513</v>
      </c>
      <c r="AG88" s="313" t="s">
        <v>514</v>
      </c>
      <c r="AH88" s="311" t="s">
        <v>903</v>
      </c>
      <c r="AI88" s="459"/>
      <c r="AJ88" s="459"/>
      <c r="AK88" s="405"/>
      <c r="AL88" s="370"/>
      <c r="AM88" s="370"/>
      <c r="AN88" s="393" t="s">
        <v>515</v>
      </c>
      <c r="AO88" s="310" t="s">
        <v>981</v>
      </c>
      <c r="AP88" s="348"/>
      <c r="AQ88" s="177"/>
      <c r="AR88" s="348"/>
      <c r="AS88" s="177"/>
      <c r="AT88" s="338"/>
      <c r="AU88" s="370"/>
      <c r="AV88" s="338"/>
      <c r="AW88" s="338"/>
      <c r="AX88" s="338"/>
      <c r="AY88" s="338"/>
      <c r="AZ88" s="338"/>
      <c r="BA88" s="336"/>
      <c r="BB88" s="397"/>
      <c r="BC88" s="396"/>
      <c r="BF88" s="441"/>
    </row>
    <row r="89" spans="1:58" s="316" customFormat="1" ht="66" customHeight="1" x14ac:dyDescent="0.25">
      <c r="A89" s="363" t="s">
        <v>1027</v>
      </c>
      <c r="B89" s="424"/>
      <c r="C89" s="424"/>
      <c r="D89" s="424"/>
      <c r="E89" s="424"/>
      <c r="F89" s="424"/>
      <c r="G89" s="424"/>
      <c r="H89" s="424"/>
      <c r="I89" s="424"/>
      <c r="J89" s="424"/>
      <c r="K89" s="424"/>
      <c r="L89" s="424"/>
      <c r="M89" s="424"/>
      <c r="N89" s="424"/>
      <c r="O89" s="424"/>
      <c r="P89" s="424"/>
      <c r="Q89" s="424"/>
      <c r="R89" s="424"/>
      <c r="S89" s="425"/>
      <c r="T89" s="159">
        <f>AVERAGE(T87:T88)</f>
        <v>0.8</v>
      </c>
      <c r="U89" s="313"/>
      <c r="V89" s="308"/>
      <c r="W89" s="308"/>
      <c r="X89" s="308"/>
      <c r="Y89" s="308"/>
      <c r="Z89" s="308"/>
      <c r="AA89" s="308"/>
      <c r="AB89" s="326"/>
      <c r="AC89" s="327"/>
      <c r="AD89" s="310"/>
      <c r="AE89" s="107">
        <f>AE87</f>
        <v>300000000</v>
      </c>
      <c r="AF89" s="328"/>
      <c r="AG89" s="313"/>
      <c r="AH89" s="311"/>
      <c r="AI89" s="82">
        <f>AI87</f>
        <v>300000000</v>
      </c>
      <c r="AJ89" s="109">
        <f>AJ87</f>
        <v>300000000</v>
      </c>
      <c r="AK89" s="84"/>
      <c r="AL89" s="85"/>
      <c r="AM89" s="85"/>
      <c r="AN89" s="429"/>
      <c r="AO89" s="429"/>
      <c r="AP89" s="80">
        <f>AP87</f>
        <v>237400000</v>
      </c>
      <c r="AQ89" s="95">
        <f>AQ87</f>
        <v>0.79133333333333333</v>
      </c>
      <c r="AR89" s="419">
        <f>AR87</f>
        <v>74400000</v>
      </c>
      <c r="AS89" s="96">
        <f>AS87</f>
        <v>0.248</v>
      </c>
      <c r="AT89" s="60"/>
      <c r="AU89" s="60"/>
      <c r="AV89" s="60"/>
      <c r="AW89" s="60"/>
      <c r="AX89" s="60"/>
      <c r="AY89" s="59"/>
      <c r="AZ89" s="59"/>
      <c r="BA89" s="111"/>
      <c r="BB89" s="330"/>
      <c r="BF89" s="331"/>
    </row>
    <row r="90" spans="1:58" s="316" customFormat="1" ht="57.75" customHeight="1" x14ac:dyDescent="0.25">
      <c r="A90" s="386" t="s">
        <v>308</v>
      </c>
      <c r="B90" s="386" t="s">
        <v>333</v>
      </c>
      <c r="C90" s="386" t="s">
        <v>334</v>
      </c>
      <c r="D90" s="386" t="s">
        <v>339</v>
      </c>
      <c r="E90" s="306" t="s">
        <v>783</v>
      </c>
      <c r="F90" s="307">
        <v>2024130010043</v>
      </c>
      <c r="G90" s="386" t="s">
        <v>784</v>
      </c>
      <c r="H90" s="386" t="s">
        <v>785</v>
      </c>
      <c r="I90" s="386" t="s">
        <v>786</v>
      </c>
      <c r="J90" s="373">
        <v>0.5</v>
      </c>
      <c r="K90" s="308" t="s">
        <v>787</v>
      </c>
      <c r="L90" s="310" t="s">
        <v>505</v>
      </c>
      <c r="M90" s="308" t="s">
        <v>643</v>
      </c>
      <c r="N90" s="311">
        <v>10</v>
      </c>
      <c r="O90" s="311">
        <v>23</v>
      </c>
      <c r="P90" s="311"/>
      <c r="Q90" s="311"/>
      <c r="R90" s="312"/>
      <c r="S90" s="312">
        <f>SUM(O90:R90)</f>
        <v>23</v>
      </c>
      <c r="T90" s="159">
        <f t="shared" si="1"/>
        <v>1</v>
      </c>
      <c r="U90" s="313" t="s">
        <v>900</v>
      </c>
      <c r="V90" s="308" t="s">
        <v>901</v>
      </c>
      <c r="W90" s="308">
        <v>360</v>
      </c>
      <c r="X90" s="308" t="s">
        <v>788</v>
      </c>
      <c r="Y90" s="308" t="s">
        <v>610</v>
      </c>
      <c r="Z90" s="308" t="s">
        <v>789</v>
      </c>
      <c r="AA90" s="308" t="s">
        <v>790</v>
      </c>
      <c r="AB90" s="308" t="s">
        <v>791</v>
      </c>
      <c r="AC90" s="311" t="s">
        <v>512</v>
      </c>
      <c r="AD90" s="310" t="s">
        <v>792</v>
      </c>
      <c r="AE90" s="456">
        <v>3000000000</v>
      </c>
      <c r="AF90" s="313" t="s">
        <v>513</v>
      </c>
      <c r="AG90" s="313" t="s">
        <v>514</v>
      </c>
      <c r="AH90" s="311" t="s">
        <v>903</v>
      </c>
      <c r="AI90" s="460">
        <v>3000000000</v>
      </c>
      <c r="AJ90" s="388">
        <v>3000000000</v>
      </c>
      <c r="AK90" s="404"/>
      <c r="AL90" s="370"/>
      <c r="AM90" s="370"/>
      <c r="AN90" s="310" t="s">
        <v>793</v>
      </c>
      <c r="AO90" s="310" t="s">
        <v>983</v>
      </c>
      <c r="AP90" s="507">
        <v>2770700000</v>
      </c>
      <c r="AQ90" s="175">
        <f>AP90/AJ90</f>
        <v>0.92356666666666665</v>
      </c>
      <c r="AR90" s="337">
        <v>769700000</v>
      </c>
      <c r="AS90" s="175">
        <f>AR90/AJ90</f>
        <v>0.25656666666666667</v>
      </c>
      <c r="AT90" s="175"/>
      <c r="AU90" s="175"/>
      <c r="AV90" s="338"/>
      <c r="AW90" s="338"/>
      <c r="AX90" s="338"/>
      <c r="AY90" s="338"/>
      <c r="AZ90" s="338"/>
      <c r="BA90" s="338"/>
      <c r="BB90" s="390"/>
      <c r="BF90" s="391" t="s">
        <v>984</v>
      </c>
    </row>
    <row r="91" spans="1:58" s="316" customFormat="1" ht="51.75" customHeight="1" x14ac:dyDescent="0.25">
      <c r="A91" s="392"/>
      <c r="B91" s="392"/>
      <c r="C91" s="392"/>
      <c r="D91" s="392"/>
      <c r="E91" s="340"/>
      <c r="F91" s="341"/>
      <c r="G91" s="392"/>
      <c r="H91" s="392"/>
      <c r="I91" s="392"/>
      <c r="J91" s="373">
        <v>0.5</v>
      </c>
      <c r="K91" s="308" t="s">
        <v>985</v>
      </c>
      <c r="L91" s="310" t="s">
        <v>505</v>
      </c>
      <c r="M91" s="308" t="s">
        <v>643</v>
      </c>
      <c r="N91" s="311">
        <v>1</v>
      </c>
      <c r="O91" s="311">
        <v>1</v>
      </c>
      <c r="P91" s="308"/>
      <c r="Q91" s="308"/>
      <c r="R91" s="308"/>
      <c r="S91" s="312">
        <f>SUM(O91:R91)</f>
        <v>1</v>
      </c>
      <c r="T91" s="159">
        <f t="shared" si="1"/>
        <v>1</v>
      </c>
      <c r="U91" s="313" t="s">
        <v>900</v>
      </c>
      <c r="V91" s="308" t="s">
        <v>901</v>
      </c>
      <c r="W91" s="308">
        <v>360</v>
      </c>
      <c r="X91" s="308" t="s">
        <v>788</v>
      </c>
      <c r="Y91" s="308" t="s">
        <v>610</v>
      </c>
      <c r="Z91" s="308" t="s">
        <v>789</v>
      </c>
      <c r="AA91" s="308" t="s">
        <v>790</v>
      </c>
      <c r="AB91" s="308" t="s">
        <v>791</v>
      </c>
      <c r="AC91" s="311" t="s">
        <v>512</v>
      </c>
      <c r="AD91" s="308" t="s">
        <v>985</v>
      </c>
      <c r="AE91" s="461"/>
      <c r="AF91" s="313" t="s">
        <v>537</v>
      </c>
      <c r="AG91" s="313" t="s">
        <v>514</v>
      </c>
      <c r="AH91" s="311" t="s">
        <v>903</v>
      </c>
      <c r="AI91" s="462"/>
      <c r="AJ91" s="388"/>
      <c r="AK91" s="404"/>
      <c r="AL91" s="370"/>
      <c r="AM91" s="370"/>
      <c r="AN91" s="310" t="s">
        <v>793</v>
      </c>
      <c r="AO91" s="310" t="s">
        <v>983</v>
      </c>
      <c r="AP91" s="508"/>
      <c r="AQ91" s="176"/>
      <c r="AR91" s="344"/>
      <c r="AS91" s="176"/>
      <c r="AT91" s="176"/>
      <c r="AU91" s="176"/>
      <c r="AV91" s="338"/>
      <c r="AW91" s="338"/>
      <c r="AX91" s="338"/>
      <c r="AY91" s="338"/>
      <c r="AZ91" s="338"/>
      <c r="BA91" s="338"/>
      <c r="BB91" s="463"/>
      <c r="BF91" s="156" t="s">
        <v>986</v>
      </c>
    </row>
    <row r="92" spans="1:58" s="316" customFormat="1" ht="69.75" customHeight="1" x14ac:dyDescent="0.25">
      <c r="A92" s="386" t="s">
        <v>308</v>
      </c>
      <c r="B92" s="386" t="s">
        <v>333</v>
      </c>
      <c r="C92" s="386" t="s">
        <v>334</v>
      </c>
      <c r="D92" s="386" t="s">
        <v>342</v>
      </c>
      <c r="E92" s="340"/>
      <c r="F92" s="341"/>
      <c r="G92" s="392"/>
      <c r="H92" s="305" t="s">
        <v>987</v>
      </c>
      <c r="I92" s="305" t="s">
        <v>988</v>
      </c>
      <c r="J92" s="373">
        <v>0.5</v>
      </c>
      <c r="K92" s="308" t="s">
        <v>794</v>
      </c>
      <c r="L92" s="310" t="s">
        <v>505</v>
      </c>
      <c r="M92" s="308" t="s">
        <v>643</v>
      </c>
      <c r="N92" s="311">
        <v>1</v>
      </c>
      <c r="O92" s="311">
        <v>0</v>
      </c>
      <c r="P92" s="311"/>
      <c r="Q92" s="311"/>
      <c r="R92" s="312"/>
      <c r="S92" s="312">
        <f>SUM(O92:R92)</f>
        <v>0</v>
      </c>
      <c r="T92" s="159">
        <f t="shared" ref="T92" si="11">+IF((S92/N92)&gt;100%,100%,(S92/N92))</f>
        <v>0</v>
      </c>
      <c r="U92" s="313" t="s">
        <v>900</v>
      </c>
      <c r="V92" s="308" t="s">
        <v>901</v>
      </c>
      <c r="W92" s="308">
        <v>360</v>
      </c>
      <c r="X92" s="308" t="s">
        <v>795</v>
      </c>
      <c r="Y92" s="308" t="s">
        <v>610</v>
      </c>
      <c r="Z92" s="308" t="s">
        <v>789</v>
      </c>
      <c r="AA92" s="308" t="s">
        <v>796</v>
      </c>
      <c r="AB92" s="308" t="s">
        <v>797</v>
      </c>
      <c r="AC92" s="311" t="s">
        <v>512</v>
      </c>
      <c r="AD92" s="310" t="s">
        <v>798</v>
      </c>
      <c r="AE92" s="461"/>
      <c r="AF92" s="313" t="s">
        <v>513</v>
      </c>
      <c r="AG92" s="313" t="s">
        <v>514</v>
      </c>
      <c r="AH92" s="311" t="s">
        <v>903</v>
      </c>
      <c r="AI92" s="462"/>
      <c r="AJ92" s="388"/>
      <c r="AK92" s="464"/>
      <c r="AL92" s="370"/>
      <c r="AM92" s="312"/>
      <c r="AN92" s="310" t="s">
        <v>793</v>
      </c>
      <c r="AO92" s="310" t="s">
        <v>983</v>
      </c>
      <c r="AP92" s="508"/>
      <c r="AQ92" s="176"/>
      <c r="AR92" s="344"/>
      <c r="AS92" s="176"/>
      <c r="AT92" s="176"/>
      <c r="AU92" s="176"/>
      <c r="AV92" s="338"/>
      <c r="AW92" s="338"/>
      <c r="AX92" s="338"/>
      <c r="AY92" s="338"/>
      <c r="AZ92" s="338"/>
      <c r="BA92" s="338"/>
      <c r="BB92" s="311"/>
      <c r="BF92" s="401"/>
    </row>
    <row r="93" spans="1:58" s="316" customFormat="1" ht="67.5" customHeight="1" x14ac:dyDescent="0.25">
      <c r="A93" s="397"/>
      <c r="B93" s="397"/>
      <c r="C93" s="397"/>
      <c r="D93" s="397"/>
      <c r="E93" s="318"/>
      <c r="F93" s="319"/>
      <c r="G93" s="397"/>
      <c r="H93" s="305" t="s">
        <v>987</v>
      </c>
      <c r="I93" s="305" t="s">
        <v>988</v>
      </c>
      <c r="J93" s="373">
        <v>0.5</v>
      </c>
      <c r="K93" s="308" t="s">
        <v>799</v>
      </c>
      <c r="L93" s="310" t="s">
        <v>505</v>
      </c>
      <c r="M93" s="308" t="s">
        <v>643</v>
      </c>
      <c r="N93" s="311">
        <v>1</v>
      </c>
      <c r="O93" s="311">
        <v>1</v>
      </c>
      <c r="P93" s="311"/>
      <c r="Q93" s="311"/>
      <c r="R93" s="312"/>
      <c r="S93" s="312">
        <f>SUM(O93:R93)</f>
        <v>1</v>
      </c>
      <c r="T93" s="159">
        <f t="shared" si="1"/>
        <v>1</v>
      </c>
      <c r="U93" s="313" t="s">
        <v>900</v>
      </c>
      <c r="V93" s="308" t="s">
        <v>901</v>
      </c>
      <c r="W93" s="308">
        <v>360</v>
      </c>
      <c r="X93" s="308" t="s">
        <v>800</v>
      </c>
      <c r="Y93" s="308" t="s">
        <v>610</v>
      </c>
      <c r="Z93" s="308" t="s">
        <v>789</v>
      </c>
      <c r="AA93" s="308" t="s">
        <v>790</v>
      </c>
      <c r="AB93" s="308" t="s">
        <v>791</v>
      </c>
      <c r="AC93" s="311" t="s">
        <v>512</v>
      </c>
      <c r="AD93" s="310" t="s">
        <v>799</v>
      </c>
      <c r="AE93" s="458"/>
      <c r="AF93" s="313" t="s">
        <v>513</v>
      </c>
      <c r="AG93" s="313" t="s">
        <v>514</v>
      </c>
      <c r="AH93" s="311" t="s">
        <v>903</v>
      </c>
      <c r="AI93" s="465"/>
      <c r="AJ93" s="388"/>
      <c r="AK93" s="464"/>
      <c r="AL93" s="370"/>
      <c r="AM93" s="370"/>
      <c r="AN93" s="310" t="s">
        <v>793</v>
      </c>
      <c r="AO93" s="310" t="s">
        <v>983</v>
      </c>
      <c r="AP93" s="509"/>
      <c r="AQ93" s="177"/>
      <c r="AR93" s="348"/>
      <c r="AS93" s="177"/>
      <c r="AT93" s="177"/>
      <c r="AU93" s="177"/>
      <c r="AV93" s="370"/>
      <c r="AW93" s="370"/>
      <c r="AX93" s="370"/>
      <c r="AY93" s="370"/>
      <c r="AZ93" s="370"/>
      <c r="BA93" s="370"/>
      <c r="BB93" s="63"/>
      <c r="BF93" s="155" t="s">
        <v>989</v>
      </c>
    </row>
    <row r="94" spans="1:58" s="316" customFormat="1" ht="69.75" customHeight="1" x14ac:dyDescent="0.25">
      <c r="A94" s="363" t="s">
        <v>1028</v>
      </c>
      <c r="B94" s="424"/>
      <c r="C94" s="424"/>
      <c r="D94" s="424"/>
      <c r="E94" s="424"/>
      <c r="F94" s="424"/>
      <c r="G94" s="424"/>
      <c r="H94" s="424"/>
      <c r="I94" s="424"/>
      <c r="J94" s="424"/>
      <c r="K94" s="424"/>
      <c r="L94" s="424"/>
      <c r="M94" s="424"/>
      <c r="N94" s="424"/>
      <c r="O94" s="424"/>
      <c r="P94" s="424"/>
      <c r="Q94" s="424"/>
      <c r="R94" s="424"/>
      <c r="S94" s="425"/>
      <c r="T94" s="159">
        <f>AVERAGE(T90:T93)</f>
        <v>0.75</v>
      </c>
      <c r="U94" s="313"/>
      <c r="V94" s="308"/>
      <c r="W94" s="308"/>
      <c r="X94" s="308"/>
      <c r="Y94" s="308"/>
      <c r="Z94" s="308"/>
      <c r="AA94" s="308"/>
      <c r="AB94" s="326"/>
      <c r="AC94" s="327"/>
      <c r="AD94" s="310"/>
      <c r="AE94" s="107">
        <f>AE90</f>
        <v>3000000000</v>
      </c>
      <c r="AF94" s="328"/>
      <c r="AG94" s="313"/>
      <c r="AH94" s="311"/>
      <c r="AI94" s="82">
        <f>AI90</f>
        <v>3000000000</v>
      </c>
      <c r="AJ94" s="109">
        <f>AJ90</f>
        <v>3000000000</v>
      </c>
      <c r="AK94" s="78"/>
      <c r="AL94" s="79"/>
      <c r="AM94" s="79"/>
      <c r="AN94" s="366"/>
      <c r="AO94" s="366"/>
      <c r="AP94" s="80">
        <f>AP90</f>
        <v>2770700000</v>
      </c>
      <c r="AQ94" s="95">
        <f>AQ90</f>
        <v>0.92356666666666665</v>
      </c>
      <c r="AR94" s="367">
        <f>AR90</f>
        <v>769700000</v>
      </c>
      <c r="AS94" s="96">
        <f>AS90</f>
        <v>0.25656666666666667</v>
      </c>
      <c r="AT94" s="60"/>
      <c r="AU94" s="60"/>
      <c r="AV94" s="60"/>
      <c r="AW94" s="60"/>
      <c r="AX94" s="60"/>
      <c r="AY94" s="59"/>
      <c r="AZ94" s="59"/>
      <c r="BA94" s="111"/>
      <c r="BB94" s="330"/>
      <c r="BF94" s="331"/>
    </row>
    <row r="95" spans="1:58" s="316" customFormat="1" ht="45.75" customHeight="1" x14ac:dyDescent="0.25">
      <c r="A95" s="308" t="s">
        <v>345</v>
      </c>
      <c r="B95" s="308" t="s">
        <v>346</v>
      </c>
      <c r="C95" s="308" t="s">
        <v>347</v>
      </c>
      <c r="D95" s="308" t="s">
        <v>350</v>
      </c>
      <c r="E95" s="433" t="s">
        <v>801</v>
      </c>
      <c r="F95" s="307">
        <v>2024130010067</v>
      </c>
      <c r="G95" s="386" t="s">
        <v>802</v>
      </c>
      <c r="H95" s="308" t="s">
        <v>803</v>
      </c>
      <c r="I95" s="308" t="s">
        <v>804</v>
      </c>
      <c r="J95" s="373">
        <v>1</v>
      </c>
      <c r="K95" s="308" t="s">
        <v>805</v>
      </c>
      <c r="L95" s="310" t="s">
        <v>519</v>
      </c>
      <c r="M95" s="308" t="s">
        <v>806</v>
      </c>
      <c r="N95" s="311">
        <v>5</v>
      </c>
      <c r="O95" s="311">
        <v>11</v>
      </c>
      <c r="P95" s="311"/>
      <c r="Q95" s="311"/>
      <c r="R95" s="312"/>
      <c r="S95" s="312">
        <f>SUM(O95:R95)</f>
        <v>11</v>
      </c>
      <c r="T95" s="159">
        <f t="shared" ref="T95" si="12">+IF((S95/N95)&gt;100%,100%,(S95/N95))</f>
        <v>1</v>
      </c>
      <c r="U95" s="313" t="s">
        <v>900</v>
      </c>
      <c r="V95" s="308" t="s">
        <v>901</v>
      </c>
      <c r="W95" s="308">
        <v>360</v>
      </c>
      <c r="X95" s="308" t="s">
        <v>807</v>
      </c>
      <c r="Y95" s="308" t="s">
        <v>610</v>
      </c>
      <c r="Z95" s="308" t="s">
        <v>509</v>
      </c>
      <c r="AA95" s="308" t="s">
        <v>808</v>
      </c>
      <c r="AB95" s="308" t="s">
        <v>809</v>
      </c>
      <c r="AC95" s="311" t="s">
        <v>512</v>
      </c>
      <c r="AD95" s="466" t="s">
        <v>792</v>
      </c>
      <c r="AE95" s="456">
        <v>300000000</v>
      </c>
      <c r="AF95" s="313" t="s">
        <v>513</v>
      </c>
      <c r="AG95" s="313" t="s">
        <v>514</v>
      </c>
      <c r="AH95" s="311" t="s">
        <v>527</v>
      </c>
      <c r="AI95" s="457">
        <v>300000000</v>
      </c>
      <c r="AJ95" s="467">
        <v>300000000</v>
      </c>
      <c r="AK95" s="370"/>
      <c r="AL95" s="370"/>
      <c r="AM95" s="370"/>
      <c r="AN95" s="310" t="s">
        <v>793</v>
      </c>
      <c r="AO95" s="313" t="s">
        <v>990</v>
      </c>
      <c r="AP95" s="467">
        <v>257600000</v>
      </c>
      <c r="AQ95" s="182">
        <f>AP95/AJ95</f>
        <v>0.85866666666666669</v>
      </c>
      <c r="AR95" s="456">
        <v>74900000</v>
      </c>
      <c r="AS95" s="182">
        <f>AR95/AJ95</f>
        <v>0.24966666666666668</v>
      </c>
      <c r="AT95" s="182"/>
      <c r="AU95" s="182"/>
      <c r="AV95" s="370"/>
      <c r="AW95" s="370"/>
      <c r="AX95" s="370"/>
      <c r="AY95" s="370"/>
      <c r="AZ95" s="59"/>
      <c r="BA95" s="170"/>
      <c r="BB95" s="386"/>
      <c r="BC95" s="396"/>
      <c r="BF95" s="437" t="s">
        <v>991</v>
      </c>
    </row>
    <row r="96" spans="1:58" s="316" customFormat="1" ht="52.5" customHeight="1" x14ac:dyDescent="0.25">
      <c r="A96" s="308" t="s">
        <v>345</v>
      </c>
      <c r="B96" s="308" t="s">
        <v>346</v>
      </c>
      <c r="C96" s="308" t="s">
        <v>347</v>
      </c>
      <c r="D96" s="308" t="s">
        <v>353</v>
      </c>
      <c r="E96" s="433"/>
      <c r="F96" s="319"/>
      <c r="G96" s="397"/>
      <c r="H96" s="308" t="s">
        <v>810</v>
      </c>
      <c r="I96" s="308" t="s">
        <v>811</v>
      </c>
      <c r="J96" s="309">
        <v>1</v>
      </c>
      <c r="K96" s="308" t="s">
        <v>812</v>
      </c>
      <c r="L96" s="310" t="s">
        <v>519</v>
      </c>
      <c r="M96" s="308" t="s">
        <v>813</v>
      </c>
      <c r="N96" s="311">
        <v>2</v>
      </c>
      <c r="O96" s="311">
        <v>3</v>
      </c>
      <c r="P96" s="311"/>
      <c r="Q96" s="311"/>
      <c r="R96" s="312"/>
      <c r="S96" s="312">
        <f>SUM(O96:R96)</f>
        <v>3</v>
      </c>
      <c r="T96" s="159">
        <f t="shared" si="1"/>
        <v>1</v>
      </c>
      <c r="U96" s="313" t="s">
        <v>900</v>
      </c>
      <c r="V96" s="308" t="s">
        <v>901</v>
      </c>
      <c r="W96" s="308">
        <v>360</v>
      </c>
      <c r="X96" s="308" t="s">
        <v>814</v>
      </c>
      <c r="Y96" s="308" t="s">
        <v>610</v>
      </c>
      <c r="Z96" s="308" t="s">
        <v>509</v>
      </c>
      <c r="AA96" s="308" t="s">
        <v>815</v>
      </c>
      <c r="AB96" s="308" t="s">
        <v>816</v>
      </c>
      <c r="AC96" s="311" t="s">
        <v>512</v>
      </c>
      <c r="AD96" s="466" t="s">
        <v>792</v>
      </c>
      <c r="AE96" s="458"/>
      <c r="AF96" s="313" t="s">
        <v>513</v>
      </c>
      <c r="AG96" s="313" t="s">
        <v>514</v>
      </c>
      <c r="AH96" s="311" t="s">
        <v>527</v>
      </c>
      <c r="AI96" s="459"/>
      <c r="AJ96" s="468"/>
      <c r="AK96" s="469"/>
      <c r="AL96" s="370"/>
      <c r="AM96" s="370"/>
      <c r="AN96" s="313" t="s">
        <v>515</v>
      </c>
      <c r="AO96" s="313" t="s">
        <v>990</v>
      </c>
      <c r="AP96" s="468"/>
      <c r="AQ96" s="184"/>
      <c r="AR96" s="458"/>
      <c r="AS96" s="184"/>
      <c r="AT96" s="184"/>
      <c r="AU96" s="184"/>
      <c r="AV96" s="338"/>
      <c r="AW96" s="338"/>
      <c r="AX96" s="338"/>
      <c r="AY96" s="338"/>
      <c r="AZ96" s="338"/>
      <c r="BA96" s="336"/>
      <c r="BB96" s="397"/>
      <c r="BC96" s="61"/>
      <c r="BF96" s="441"/>
    </row>
    <row r="97" spans="1:92" s="475" customFormat="1" ht="68.25" customHeight="1" x14ac:dyDescent="0.25">
      <c r="A97" s="363" t="s">
        <v>1029</v>
      </c>
      <c r="B97" s="424"/>
      <c r="C97" s="424"/>
      <c r="D97" s="424"/>
      <c r="E97" s="424"/>
      <c r="F97" s="424"/>
      <c r="G97" s="424"/>
      <c r="H97" s="424"/>
      <c r="I97" s="424"/>
      <c r="J97" s="424"/>
      <c r="K97" s="424"/>
      <c r="L97" s="424"/>
      <c r="M97" s="424"/>
      <c r="N97" s="424"/>
      <c r="O97" s="424"/>
      <c r="P97" s="424"/>
      <c r="Q97" s="424"/>
      <c r="R97" s="424"/>
      <c r="S97" s="425"/>
      <c r="T97" s="95">
        <f>AVERAGE(T95:T96)</f>
        <v>1</v>
      </c>
      <c r="U97" s="434"/>
      <c r="V97" s="470"/>
      <c r="W97" s="470"/>
      <c r="X97" s="470"/>
      <c r="Y97" s="470"/>
      <c r="Z97" s="470"/>
      <c r="AA97" s="470"/>
      <c r="AB97" s="471"/>
      <c r="AC97" s="472"/>
      <c r="AD97" s="473"/>
      <c r="AE97" s="82">
        <f>AE95</f>
        <v>300000000</v>
      </c>
      <c r="AF97" s="429"/>
      <c r="AG97" s="434"/>
      <c r="AH97" s="435"/>
      <c r="AI97" s="82">
        <f>AI95</f>
        <v>300000000</v>
      </c>
      <c r="AJ97" s="109">
        <f>AJ95</f>
        <v>300000000</v>
      </c>
      <c r="AK97" s="78"/>
      <c r="AL97" s="79"/>
      <c r="AM97" s="79"/>
      <c r="AN97" s="366"/>
      <c r="AO97" s="366"/>
      <c r="AP97" s="80">
        <f>AP95</f>
        <v>257600000</v>
      </c>
      <c r="AQ97" s="95">
        <f t="shared" ref="AQ97:AS97" si="13">AQ95</f>
        <v>0.85866666666666669</v>
      </c>
      <c r="AR97" s="80">
        <f t="shared" si="13"/>
        <v>74900000</v>
      </c>
      <c r="AS97" s="95">
        <f t="shared" si="13"/>
        <v>0.24966666666666668</v>
      </c>
      <c r="AT97" s="89"/>
      <c r="AU97" s="89"/>
      <c r="AV97" s="89"/>
      <c r="AW97" s="89"/>
      <c r="AX97" s="89"/>
      <c r="AY97" s="80"/>
      <c r="AZ97" s="80"/>
      <c r="BA97" s="79"/>
      <c r="BB97" s="474"/>
      <c r="BF97" s="476"/>
    </row>
    <row r="98" spans="1:92" s="316" customFormat="1" ht="78" customHeight="1" x14ac:dyDescent="0.25">
      <c r="A98" s="310" t="s">
        <v>359</v>
      </c>
      <c r="B98" s="377" t="s">
        <v>360</v>
      </c>
      <c r="C98" s="312" t="s">
        <v>361</v>
      </c>
      <c r="D98" s="308" t="s">
        <v>992</v>
      </c>
      <c r="E98" s="306" t="s">
        <v>817</v>
      </c>
      <c r="F98" s="436">
        <v>2024130010096</v>
      </c>
      <c r="G98" s="386" t="s">
        <v>835</v>
      </c>
      <c r="H98" s="308" t="s">
        <v>818</v>
      </c>
      <c r="I98" s="308" t="s">
        <v>766</v>
      </c>
      <c r="J98" s="309">
        <v>1</v>
      </c>
      <c r="K98" s="308" t="s">
        <v>819</v>
      </c>
      <c r="L98" s="310" t="s">
        <v>692</v>
      </c>
      <c r="M98" s="308" t="s">
        <v>820</v>
      </c>
      <c r="N98" s="311">
        <v>1</v>
      </c>
      <c r="O98" s="311">
        <v>3</v>
      </c>
      <c r="P98" s="311"/>
      <c r="Q98" s="311"/>
      <c r="R98" s="312"/>
      <c r="S98" s="312">
        <f>SUM(O98:R98)</f>
        <v>3</v>
      </c>
      <c r="T98" s="159">
        <f t="shared" ref="T98:T108" si="14">+IF((S98/N98)&gt;100%,100%,(S98/N98))</f>
        <v>1</v>
      </c>
      <c r="U98" s="313" t="s">
        <v>900</v>
      </c>
      <c r="V98" s="308" t="s">
        <v>901</v>
      </c>
      <c r="W98" s="308">
        <v>360</v>
      </c>
      <c r="X98" s="308" t="s">
        <v>821</v>
      </c>
      <c r="Y98" s="308" t="s">
        <v>610</v>
      </c>
      <c r="Z98" s="308" t="s">
        <v>822</v>
      </c>
      <c r="AA98" s="308" t="s">
        <v>631</v>
      </c>
      <c r="AB98" s="308" t="s">
        <v>823</v>
      </c>
      <c r="AC98" s="311" t="s">
        <v>512</v>
      </c>
      <c r="AD98" s="308" t="s">
        <v>827</v>
      </c>
      <c r="AE98" s="477">
        <v>350000000</v>
      </c>
      <c r="AF98" s="313" t="s">
        <v>513</v>
      </c>
      <c r="AG98" s="313" t="s">
        <v>514</v>
      </c>
      <c r="AH98" s="311" t="s">
        <v>903</v>
      </c>
      <c r="AI98" s="477">
        <v>350000000</v>
      </c>
      <c r="AJ98" s="477">
        <v>350000000</v>
      </c>
      <c r="AK98" s="469"/>
      <c r="AL98" s="469"/>
      <c r="AM98" s="469"/>
      <c r="AN98" s="313" t="s">
        <v>515</v>
      </c>
      <c r="AO98" s="313" t="s">
        <v>993</v>
      </c>
      <c r="AP98" s="337">
        <v>213000000</v>
      </c>
      <c r="AQ98" s="175">
        <f>AP98/AJ98</f>
        <v>0.60857142857142854</v>
      </c>
      <c r="AR98" s="337">
        <v>63500000</v>
      </c>
      <c r="AS98" s="175">
        <f>AR98/AJ98</f>
        <v>0.18142857142857144</v>
      </c>
      <c r="AT98" s="175"/>
      <c r="AU98" s="175"/>
      <c r="AV98" s="338"/>
      <c r="AW98" s="338"/>
      <c r="AX98" s="338"/>
      <c r="AY98" s="478"/>
      <c r="AZ98" s="312"/>
      <c r="BA98" s="312"/>
      <c r="BB98" s="411"/>
      <c r="BF98" s="479" t="s">
        <v>994</v>
      </c>
    </row>
    <row r="99" spans="1:92" s="316" customFormat="1" ht="74.25" customHeight="1" x14ac:dyDescent="0.25">
      <c r="A99" s="310" t="s">
        <v>359</v>
      </c>
      <c r="B99" s="377" t="s">
        <v>360</v>
      </c>
      <c r="C99" s="312" t="s">
        <v>361</v>
      </c>
      <c r="D99" s="308" t="s">
        <v>995</v>
      </c>
      <c r="E99" s="340"/>
      <c r="F99" s="438"/>
      <c r="G99" s="392"/>
      <c r="H99" s="308" t="s">
        <v>824</v>
      </c>
      <c r="I99" s="308" t="s">
        <v>759</v>
      </c>
      <c r="J99" s="480">
        <v>1</v>
      </c>
      <c r="K99" s="308" t="s">
        <v>825</v>
      </c>
      <c r="L99" s="310" t="s">
        <v>692</v>
      </c>
      <c r="M99" s="308" t="s">
        <v>820</v>
      </c>
      <c r="N99" s="311">
        <v>1</v>
      </c>
      <c r="O99" s="311">
        <v>2</v>
      </c>
      <c r="P99" s="311"/>
      <c r="Q99" s="311"/>
      <c r="R99" s="312"/>
      <c r="S99" s="312">
        <f t="shared" ref="S99:S103" si="15">SUM(O99:R99)</f>
        <v>2</v>
      </c>
      <c r="T99" s="159">
        <f t="shared" si="14"/>
        <v>1</v>
      </c>
      <c r="U99" s="313" t="s">
        <v>900</v>
      </c>
      <c r="V99" s="308" t="s">
        <v>901</v>
      </c>
      <c r="W99" s="308">
        <v>360</v>
      </c>
      <c r="X99" s="312" t="s">
        <v>826</v>
      </c>
      <c r="Y99" s="308" t="s">
        <v>610</v>
      </c>
      <c r="Z99" s="308" t="s">
        <v>822</v>
      </c>
      <c r="AA99" s="308" t="s">
        <v>631</v>
      </c>
      <c r="AB99" s="308" t="s">
        <v>823</v>
      </c>
      <c r="AC99" s="311" t="s">
        <v>512</v>
      </c>
      <c r="AD99" s="308" t="s">
        <v>827</v>
      </c>
      <c r="AE99" s="481"/>
      <c r="AF99" s="313" t="s">
        <v>513</v>
      </c>
      <c r="AG99" s="313" t="s">
        <v>514</v>
      </c>
      <c r="AH99" s="311" t="s">
        <v>903</v>
      </c>
      <c r="AI99" s="481"/>
      <c r="AJ99" s="481"/>
      <c r="AK99" s="469"/>
      <c r="AL99" s="469"/>
      <c r="AM99" s="469"/>
      <c r="AN99" s="313" t="s">
        <v>515</v>
      </c>
      <c r="AO99" s="313" t="s">
        <v>993</v>
      </c>
      <c r="AP99" s="344"/>
      <c r="AQ99" s="176"/>
      <c r="AR99" s="344"/>
      <c r="AS99" s="176"/>
      <c r="AT99" s="176"/>
      <c r="AU99" s="176"/>
      <c r="AV99" s="469"/>
      <c r="AW99" s="469"/>
      <c r="AX99" s="469"/>
      <c r="AY99" s="469"/>
      <c r="AZ99" s="469"/>
      <c r="BA99" s="469"/>
      <c r="BB99" s="411"/>
      <c r="BC99" s="61"/>
      <c r="BF99" s="479"/>
    </row>
    <row r="100" spans="1:92" s="316" customFormat="1" ht="63" customHeight="1" x14ac:dyDescent="0.25">
      <c r="A100" s="310" t="s">
        <v>359</v>
      </c>
      <c r="B100" s="377" t="s">
        <v>360</v>
      </c>
      <c r="C100" s="312" t="s">
        <v>361</v>
      </c>
      <c r="D100" s="308" t="s">
        <v>373</v>
      </c>
      <c r="E100" s="340"/>
      <c r="F100" s="438"/>
      <c r="G100" s="392"/>
      <c r="H100" s="308" t="s">
        <v>828</v>
      </c>
      <c r="I100" s="308" t="s">
        <v>829</v>
      </c>
      <c r="J100" s="480">
        <v>0.33329999999999999</v>
      </c>
      <c r="K100" s="308" t="s">
        <v>830</v>
      </c>
      <c r="L100" s="310" t="s">
        <v>692</v>
      </c>
      <c r="M100" s="308" t="s">
        <v>820</v>
      </c>
      <c r="N100" s="311">
        <v>1</v>
      </c>
      <c r="O100" s="311">
        <v>1</v>
      </c>
      <c r="P100" s="311"/>
      <c r="Q100" s="311"/>
      <c r="R100" s="312"/>
      <c r="S100" s="312">
        <f t="shared" si="15"/>
        <v>1</v>
      </c>
      <c r="T100" s="159">
        <f t="shared" si="14"/>
        <v>1</v>
      </c>
      <c r="U100" s="313" t="s">
        <v>900</v>
      </c>
      <c r="V100" s="308" t="s">
        <v>901</v>
      </c>
      <c r="W100" s="308">
        <v>360</v>
      </c>
      <c r="X100" s="308" t="s">
        <v>507</v>
      </c>
      <c r="Y100" s="308" t="s">
        <v>610</v>
      </c>
      <c r="Z100" s="308" t="s">
        <v>822</v>
      </c>
      <c r="AA100" s="308" t="s">
        <v>631</v>
      </c>
      <c r="AB100" s="308" t="s">
        <v>823</v>
      </c>
      <c r="AC100" s="311" t="s">
        <v>512</v>
      </c>
      <c r="AD100" s="308" t="s">
        <v>827</v>
      </c>
      <c r="AE100" s="481"/>
      <c r="AF100" s="313" t="s">
        <v>513</v>
      </c>
      <c r="AG100" s="313" t="s">
        <v>514</v>
      </c>
      <c r="AH100" s="311" t="s">
        <v>903</v>
      </c>
      <c r="AI100" s="481"/>
      <c r="AJ100" s="481"/>
      <c r="AK100" s="469"/>
      <c r="AL100" s="469"/>
      <c r="AM100" s="469"/>
      <c r="AN100" s="313" t="s">
        <v>515</v>
      </c>
      <c r="AO100" s="313" t="s">
        <v>993</v>
      </c>
      <c r="AP100" s="344"/>
      <c r="AQ100" s="176"/>
      <c r="AR100" s="344"/>
      <c r="AS100" s="176"/>
      <c r="AT100" s="176"/>
      <c r="AU100" s="176"/>
      <c r="AV100" s="469"/>
      <c r="AW100" s="338"/>
      <c r="AX100" s="338"/>
      <c r="AY100" s="469"/>
      <c r="AZ100" s="469"/>
      <c r="BA100" s="469"/>
      <c r="BB100" s="411"/>
      <c r="BC100" s="396"/>
      <c r="BF100" s="479"/>
    </row>
    <row r="101" spans="1:92" s="316" customFormat="1" ht="51.75" customHeight="1" x14ac:dyDescent="0.25">
      <c r="A101" s="310" t="s">
        <v>359</v>
      </c>
      <c r="B101" s="377" t="s">
        <v>360</v>
      </c>
      <c r="C101" s="312" t="s">
        <v>361</v>
      </c>
      <c r="D101" s="308" t="s">
        <v>385</v>
      </c>
      <c r="E101" s="340"/>
      <c r="F101" s="438"/>
      <c r="G101" s="392"/>
      <c r="H101" s="308" t="s">
        <v>828</v>
      </c>
      <c r="I101" s="308" t="s">
        <v>829</v>
      </c>
      <c r="J101" s="480">
        <v>0.33329999999999999</v>
      </c>
      <c r="K101" s="308" t="s">
        <v>831</v>
      </c>
      <c r="L101" s="310" t="s">
        <v>692</v>
      </c>
      <c r="M101" s="308" t="s">
        <v>820</v>
      </c>
      <c r="N101" s="311">
        <v>1</v>
      </c>
      <c r="O101" s="311">
        <v>1</v>
      </c>
      <c r="P101" s="311"/>
      <c r="Q101" s="311"/>
      <c r="R101" s="312"/>
      <c r="S101" s="312">
        <f t="shared" si="15"/>
        <v>1</v>
      </c>
      <c r="T101" s="159">
        <f t="shared" si="14"/>
        <v>1</v>
      </c>
      <c r="U101" s="313" t="s">
        <v>900</v>
      </c>
      <c r="V101" s="308" t="s">
        <v>901</v>
      </c>
      <c r="W101" s="308">
        <v>360</v>
      </c>
      <c r="X101" s="308" t="s">
        <v>832</v>
      </c>
      <c r="Y101" s="308" t="s">
        <v>833</v>
      </c>
      <c r="Z101" s="308" t="s">
        <v>822</v>
      </c>
      <c r="AA101" s="308" t="s">
        <v>631</v>
      </c>
      <c r="AB101" s="308" t="s">
        <v>823</v>
      </c>
      <c r="AC101" s="311" t="s">
        <v>512</v>
      </c>
      <c r="AD101" s="308" t="s">
        <v>827</v>
      </c>
      <c r="AE101" s="481"/>
      <c r="AF101" s="313" t="s">
        <v>513</v>
      </c>
      <c r="AG101" s="313" t="s">
        <v>514</v>
      </c>
      <c r="AH101" s="311" t="s">
        <v>903</v>
      </c>
      <c r="AI101" s="481"/>
      <c r="AJ101" s="481"/>
      <c r="AK101" s="469"/>
      <c r="AL101" s="469"/>
      <c r="AM101" s="469"/>
      <c r="AN101" s="313" t="s">
        <v>515</v>
      </c>
      <c r="AO101" s="313" t="s">
        <v>993</v>
      </c>
      <c r="AP101" s="344"/>
      <c r="AQ101" s="176"/>
      <c r="AR101" s="344"/>
      <c r="AS101" s="176"/>
      <c r="AT101" s="176"/>
      <c r="AU101" s="176"/>
      <c r="AV101" s="338"/>
      <c r="AW101" s="338"/>
      <c r="AX101" s="338"/>
      <c r="AY101" s="469"/>
      <c r="AZ101" s="469"/>
      <c r="BA101" s="469"/>
      <c r="BB101" s="411"/>
      <c r="BF101" s="479"/>
    </row>
    <row r="102" spans="1:92" s="316" customFormat="1" ht="68.25" customHeight="1" x14ac:dyDescent="0.25">
      <c r="A102" s="310" t="s">
        <v>359</v>
      </c>
      <c r="B102" s="377" t="s">
        <v>360</v>
      </c>
      <c r="C102" s="312" t="s">
        <v>361</v>
      </c>
      <c r="D102" s="305" t="s">
        <v>375</v>
      </c>
      <c r="E102" s="340"/>
      <c r="F102" s="438"/>
      <c r="G102" s="392"/>
      <c r="H102" s="308" t="s">
        <v>828</v>
      </c>
      <c r="I102" s="308" t="s">
        <v>829</v>
      </c>
      <c r="J102" s="480">
        <v>0.33329999999999999</v>
      </c>
      <c r="K102" s="308" t="s">
        <v>996</v>
      </c>
      <c r="L102" s="310" t="s">
        <v>692</v>
      </c>
      <c r="M102" s="308" t="s">
        <v>820</v>
      </c>
      <c r="N102" s="311">
        <v>1</v>
      </c>
      <c r="O102" s="311">
        <v>0</v>
      </c>
      <c r="P102" s="311"/>
      <c r="Q102" s="311"/>
      <c r="R102" s="312"/>
      <c r="S102" s="312">
        <f t="shared" si="15"/>
        <v>0</v>
      </c>
      <c r="T102" s="159">
        <f t="shared" si="14"/>
        <v>0</v>
      </c>
      <c r="U102" s="313" t="s">
        <v>900</v>
      </c>
      <c r="V102" s="308" t="s">
        <v>901</v>
      </c>
      <c r="W102" s="308">
        <v>360</v>
      </c>
      <c r="X102" s="308" t="s">
        <v>832</v>
      </c>
      <c r="Y102" s="308" t="s">
        <v>833</v>
      </c>
      <c r="Z102" s="308" t="s">
        <v>822</v>
      </c>
      <c r="AA102" s="308" t="s">
        <v>631</v>
      </c>
      <c r="AB102" s="308" t="s">
        <v>823</v>
      </c>
      <c r="AC102" s="311" t="s">
        <v>512</v>
      </c>
      <c r="AD102" s="308" t="s">
        <v>827</v>
      </c>
      <c r="AE102" s="481"/>
      <c r="AF102" s="313" t="s">
        <v>513</v>
      </c>
      <c r="AG102" s="313" t="s">
        <v>514</v>
      </c>
      <c r="AH102" s="311" t="s">
        <v>903</v>
      </c>
      <c r="AI102" s="481"/>
      <c r="AJ102" s="481"/>
      <c r="AK102" s="469"/>
      <c r="AL102" s="469"/>
      <c r="AM102" s="469"/>
      <c r="AN102" s="313" t="s">
        <v>515</v>
      </c>
      <c r="AO102" s="313" t="s">
        <v>993</v>
      </c>
      <c r="AP102" s="344"/>
      <c r="AQ102" s="176"/>
      <c r="AR102" s="344"/>
      <c r="AS102" s="176"/>
      <c r="AT102" s="176"/>
      <c r="AU102" s="176"/>
      <c r="AV102" s="338"/>
      <c r="AW102" s="338"/>
      <c r="AX102" s="338"/>
      <c r="AY102" s="469"/>
      <c r="AZ102" s="469"/>
      <c r="BA102" s="469"/>
      <c r="BB102" s="308"/>
      <c r="BF102" s="377"/>
    </row>
    <row r="103" spans="1:92" s="316" customFormat="1" ht="71.25" customHeight="1" x14ac:dyDescent="0.25">
      <c r="A103" s="310" t="s">
        <v>359</v>
      </c>
      <c r="B103" s="377" t="s">
        <v>360</v>
      </c>
      <c r="C103" s="312" t="s">
        <v>361</v>
      </c>
      <c r="D103" s="305" t="s">
        <v>997</v>
      </c>
      <c r="E103" s="318"/>
      <c r="F103" s="440"/>
      <c r="G103" s="397"/>
      <c r="H103" s="308" t="s">
        <v>998</v>
      </c>
      <c r="I103" s="308" t="s">
        <v>999</v>
      </c>
      <c r="J103" s="480">
        <v>1</v>
      </c>
      <c r="K103" s="308" t="s">
        <v>1000</v>
      </c>
      <c r="L103" s="310" t="s">
        <v>692</v>
      </c>
      <c r="M103" s="308" t="s">
        <v>820</v>
      </c>
      <c r="N103" s="311">
        <v>3</v>
      </c>
      <c r="O103" s="311">
        <v>1</v>
      </c>
      <c r="P103" s="311"/>
      <c r="Q103" s="311"/>
      <c r="R103" s="312"/>
      <c r="S103" s="312">
        <f t="shared" si="15"/>
        <v>1</v>
      </c>
      <c r="T103" s="159">
        <f t="shared" si="14"/>
        <v>0.33333333333333331</v>
      </c>
      <c r="U103" s="313" t="s">
        <v>900</v>
      </c>
      <c r="V103" s="308" t="s">
        <v>901</v>
      </c>
      <c r="W103" s="308">
        <v>360</v>
      </c>
      <c r="X103" s="308" t="s">
        <v>1001</v>
      </c>
      <c r="Y103" s="308" t="s">
        <v>833</v>
      </c>
      <c r="Z103" s="308" t="s">
        <v>822</v>
      </c>
      <c r="AA103" s="308" t="s">
        <v>631</v>
      </c>
      <c r="AB103" s="308" t="s">
        <v>823</v>
      </c>
      <c r="AC103" s="311" t="s">
        <v>512</v>
      </c>
      <c r="AD103" s="308" t="s">
        <v>827</v>
      </c>
      <c r="AE103" s="482"/>
      <c r="AF103" s="313" t="s">
        <v>513</v>
      </c>
      <c r="AG103" s="313" t="s">
        <v>514</v>
      </c>
      <c r="AH103" s="311" t="s">
        <v>903</v>
      </c>
      <c r="AI103" s="482"/>
      <c r="AJ103" s="482"/>
      <c r="AK103" s="469"/>
      <c r="AL103" s="469"/>
      <c r="AM103" s="469"/>
      <c r="AN103" s="313" t="s">
        <v>515</v>
      </c>
      <c r="AO103" s="313" t="s">
        <v>993</v>
      </c>
      <c r="AP103" s="348"/>
      <c r="AQ103" s="177"/>
      <c r="AR103" s="348"/>
      <c r="AS103" s="177"/>
      <c r="AT103" s="177"/>
      <c r="AU103" s="177"/>
      <c r="AV103" s="338"/>
      <c r="AW103" s="338"/>
      <c r="AX103" s="338"/>
      <c r="AY103" s="469"/>
      <c r="AZ103" s="469"/>
      <c r="BA103" s="469"/>
      <c r="BB103" s="308"/>
      <c r="BF103" s="377"/>
    </row>
    <row r="104" spans="1:92" s="316" customFormat="1" ht="66" customHeight="1" x14ac:dyDescent="0.25">
      <c r="A104" s="363" t="s">
        <v>1030</v>
      </c>
      <c r="B104" s="424"/>
      <c r="C104" s="424"/>
      <c r="D104" s="424"/>
      <c r="E104" s="424"/>
      <c r="F104" s="424"/>
      <c r="G104" s="424"/>
      <c r="H104" s="424"/>
      <c r="I104" s="424"/>
      <c r="J104" s="424"/>
      <c r="K104" s="424"/>
      <c r="L104" s="424"/>
      <c r="M104" s="424"/>
      <c r="N104" s="424"/>
      <c r="O104" s="424"/>
      <c r="P104" s="424"/>
      <c r="Q104" s="424"/>
      <c r="R104" s="424"/>
      <c r="S104" s="425"/>
      <c r="T104" s="159">
        <f>AVERAGE(T98:T103)</f>
        <v>0.72222222222222221</v>
      </c>
      <c r="U104" s="313"/>
      <c r="V104" s="308"/>
      <c r="W104" s="308"/>
      <c r="X104" s="308"/>
      <c r="Y104" s="308"/>
      <c r="Z104" s="308"/>
      <c r="AA104" s="308"/>
      <c r="AB104" s="326"/>
      <c r="AC104" s="327"/>
      <c r="AD104" s="310"/>
      <c r="AE104" s="107">
        <f>AE98</f>
        <v>350000000</v>
      </c>
      <c r="AF104" s="328"/>
      <c r="AG104" s="313"/>
      <c r="AH104" s="311"/>
      <c r="AI104" s="82">
        <f>AI98</f>
        <v>350000000</v>
      </c>
      <c r="AJ104" s="109">
        <f>AJ98</f>
        <v>350000000</v>
      </c>
      <c r="AK104" s="78"/>
      <c r="AL104" s="79"/>
      <c r="AM104" s="79"/>
      <c r="AN104" s="366"/>
      <c r="AO104" s="366"/>
      <c r="AP104" s="80">
        <f>AP98</f>
        <v>213000000</v>
      </c>
      <c r="AQ104" s="95">
        <f>AQ98</f>
        <v>0.60857142857142854</v>
      </c>
      <c r="AR104" s="419">
        <f>AR98</f>
        <v>63500000</v>
      </c>
      <c r="AS104" s="96">
        <f>AS98</f>
        <v>0.18142857142857144</v>
      </c>
      <c r="AT104" s="60"/>
      <c r="AU104" s="60"/>
      <c r="AV104" s="60"/>
      <c r="AW104" s="60"/>
      <c r="AX104" s="60"/>
      <c r="AY104" s="59"/>
      <c r="AZ104" s="59"/>
      <c r="BA104" s="111"/>
      <c r="BB104" s="330"/>
      <c r="BF104" s="331"/>
    </row>
    <row r="105" spans="1:92" s="316" customFormat="1" ht="66" customHeight="1" x14ac:dyDescent="0.25">
      <c r="A105" s="483" t="s">
        <v>388</v>
      </c>
      <c r="B105" s="305" t="s">
        <v>389</v>
      </c>
      <c r="C105" s="484" t="s">
        <v>390</v>
      </c>
      <c r="D105" s="305" t="s">
        <v>408</v>
      </c>
      <c r="E105" s="433" t="s">
        <v>834</v>
      </c>
      <c r="F105" s="485">
        <v>2024130010080</v>
      </c>
      <c r="G105" s="411" t="s">
        <v>1002</v>
      </c>
      <c r="H105" s="308" t="s">
        <v>1003</v>
      </c>
      <c r="I105" s="308" t="s">
        <v>1004</v>
      </c>
      <c r="J105" s="480">
        <v>1</v>
      </c>
      <c r="K105" s="308" t="s">
        <v>1005</v>
      </c>
      <c r="L105" s="310" t="s">
        <v>692</v>
      </c>
      <c r="M105" s="310" t="s">
        <v>820</v>
      </c>
      <c r="N105" s="311">
        <v>6</v>
      </c>
      <c r="O105" s="311">
        <v>0</v>
      </c>
      <c r="P105" s="311"/>
      <c r="Q105" s="311"/>
      <c r="R105" s="312"/>
      <c r="S105" s="312">
        <f>SUM(O105:R105)</f>
        <v>0</v>
      </c>
      <c r="T105" s="159">
        <f t="shared" si="14"/>
        <v>0</v>
      </c>
      <c r="U105" s="313" t="s">
        <v>900</v>
      </c>
      <c r="V105" s="308" t="s">
        <v>901</v>
      </c>
      <c r="W105" s="308">
        <v>360</v>
      </c>
      <c r="X105" s="308" t="s">
        <v>1006</v>
      </c>
      <c r="Y105" s="308" t="s">
        <v>836</v>
      </c>
      <c r="Z105" s="308" t="s">
        <v>822</v>
      </c>
      <c r="AA105" s="308" t="s">
        <v>837</v>
      </c>
      <c r="AB105" s="308" t="s">
        <v>838</v>
      </c>
      <c r="AC105" s="311" t="s">
        <v>512</v>
      </c>
      <c r="AD105" s="308" t="s">
        <v>843</v>
      </c>
      <c r="AE105" s="199">
        <v>350000000</v>
      </c>
      <c r="AF105" s="313" t="s">
        <v>513</v>
      </c>
      <c r="AG105" s="313" t="s">
        <v>514</v>
      </c>
      <c r="AH105" s="311" t="s">
        <v>903</v>
      </c>
      <c r="AI105" s="199">
        <v>35000000000</v>
      </c>
      <c r="AJ105" s="199">
        <v>350000000</v>
      </c>
      <c r="AK105" s="65"/>
      <c r="AL105" s="65"/>
      <c r="AM105" s="65"/>
      <c r="AN105" s="313" t="s">
        <v>515</v>
      </c>
      <c r="AO105" s="313" t="s">
        <v>1007</v>
      </c>
      <c r="AP105" s="337">
        <v>105000000</v>
      </c>
      <c r="AQ105" s="202">
        <f>AP105/AJ105</f>
        <v>0.3</v>
      </c>
      <c r="AR105" s="337">
        <v>19000000</v>
      </c>
      <c r="AS105" s="205">
        <f>AR105/AJ105</f>
        <v>5.4285714285714284E-2</v>
      </c>
      <c r="AT105" s="175"/>
      <c r="AU105" s="338"/>
      <c r="AV105" s="338"/>
      <c r="AW105" s="338"/>
      <c r="AX105" s="338"/>
      <c r="AY105" s="338"/>
      <c r="AZ105" s="338"/>
      <c r="BA105" s="443"/>
      <c r="BB105" s="386"/>
      <c r="BC105" s="61"/>
      <c r="BF105" s="437" t="s">
        <v>1008</v>
      </c>
    </row>
    <row r="106" spans="1:92" s="316" customFormat="1" ht="76.5" customHeight="1" x14ac:dyDescent="0.25">
      <c r="A106" s="390" t="s">
        <v>388</v>
      </c>
      <c r="B106" s="308" t="s">
        <v>389</v>
      </c>
      <c r="C106" s="312" t="s">
        <v>390</v>
      </c>
      <c r="D106" s="308" t="s">
        <v>839</v>
      </c>
      <c r="E106" s="433"/>
      <c r="F106" s="485"/>
      <c r="G106" s="411"/>
      <c r="H106" s="308" t="s">
        <v>1009</v>
      </c>
      <c r="I106" s="308" t="s">
        <v>1010</v>
      </c>
      <c r="J106" s="480">
        <v>0.33329999999999999</v>
      </c>
      <c r="K106" s="308" t="s">
        <v>840</v>
      </c>
      <c r="L106" s="310" t="s">
        <v>692</v>
      </c>
      <c r="M106" s="310" t="s">
        <v>820</v>
      </c>
      <c r="N106" s="311">
        <v>2</v>
      </c>
      <c r="O106" s="311">
        <v>0</v>
      </c>
      <c r="P106" s="311"/>
      <c r="Q106" s="311"/>
      <c r="R106" s="312"/>
      <c r="S106" s="312">
        <f t="shared" ref="S106:S108" si="16">SUM(O106:R106)</f>
        <v>0</v>
      </c>
      <c r="T106" s="159">
        <f t="shared" si="14"/>
        <v>0</v>
      </c>
      <c r="U106" s="313" t="s">
        <v>900</v>
      </c>
      <c r="V106" s="308" t="s">
        <v>901</v>
      </c>
      <c r="W106" s="308">
        <v>360</v>
      </c>
      <c r="X106" s="313" t="s">
        <v>841</v>
      </c>
      <c r="Y106" s="308" t="s">
        <v>836</v>
      </c>
      <c r="Z106" s="308" t="s">
        <v>822</v>
      </c>
      <c r="AA106" s="308" t="s">
        <v>631</v>
      </c>
      <c r="AB106" s="308" t="s">
        <v>842</v>
      </c>
      <c r="AC106" s="311" t="s">
        <v>512</v>
      </c>
      <c r="AD106" s="308" t="s">
        <v>843</v>
      </c>
      <c r="AE106" s="200"/>
      <c r="AF106" s="313" t="s">
        <v>513</v>
      </c>
      <c r="AG106" s="313" t="s">
        <v>514</v>
      </c>
      <c r="AH106" s="311" t="s">
        <v>903</v>
      </c>
      <c r="AI106" s="200"/>
      <c r="AJ106" s="200"/>
      <c r="AK106" s="65"/>
      <c r="AL106" s="65"/>
      <c r="AM106" s="65"/>
      <c r="AN106" s="313" t="s">
        <v>515</v>
      </c>
      <c r="AO106" s="313" t="s">
        <v>1007</v>
      </c>
      <c r="AP106" s="344"/>
      <c r="AQ106" s="203"/>
      <c r="AR106" s="344"/>
      <c r="AS106" s="206"/>
      <c r="AT106" s="176"/>
      <c r="AU106" s="338"/>
      <c r="AV106" s="338"/>
      <c r="AW106" s="338"/>
      <c r="AX106" s="338"/>
      <c r="AY106" s="338"/>
      <c r="AZ106" s="338"/>
      <c r="BA106" s="336"/>
      <c r="BB106" s="397"/>
      <c r="BC106" s="396"/>
      <c r="BF106" s="441"/>
    </row>
    <row r="107" spans="1:92" s="316" customFormat="1" ht="64.5" customHeight="1" x14ac:dyDescent="0.25">
      <c r="A107" s="390" t="s">
        <v>388</v>
      </c>
      <c r="B107" s="308" t="s">
        <v>389</v>
      </c>
      <c r="C107" s="312" t="s">
        <v>390</v>
      </c>
      <c r="D107" s="308" t="s">
        <v>844</v>
      </c>
      <c r="E107" s="433"/>
      <c r="F107" s="485"/>
      <c r="G107" s="411"/>
      <c r="H107" s="308" t="s">
        <v>1009</v>
      </c>
      <c r="I107" s="308" t="s">
        <v>1010</v>
      </c>
      <c r="J107" s="480">
        <v>0.33329999999999999</v>
      </c>
      <c r="K107" s="313" t="s">
        <v>845</v>
      </c>
      <c r="L107" s="310" t="s">
        <v>692</v>
      </c>
      <c r="M107" s="310" t="s">
        <v>820</v>
      </c>
      <c r="N107" s="311">
        <v>1</v>
      </c>
      <c r="O107" s="311">
        <v>0</v>
      </c>
      <c r="P107" s="311"/>
      <c r="Q107" s="311"/>
      <c r="R107" s="312"/>
      <c r="S107" s="312">
        <f t="shared" si="16"/>
        <v>0</v>
      </c>
      <c r="T107" s="159">
        <f t="shared" si="14"/>
        <v>0</v>
      </c>
      <c r="U107" s="313" t="s">
        <v>900</v>
      </c>
      <c r="V107" s="308" t="s">
        <v>901</v>
      </c>
      <c r="W107" s="308">
        <v>360</v>
      </c>
      <c r="X107" s="313" t="s">
        <v>841</v>
      </c>
      <c r="Y107" s="308" t="s">
        <v>836</v>
      </c>
      <c r="Z107" s="308" t="s">
        <v>822</v>
      </c>
      <c r="AA107" s="308" t="s">
        <v>631</v>
      </c>
      <c r="AB107" s="308" t="s">
        <v>842</v>
      </c>
      <c r="AC107" s="311" t="s">
        <v>512</v>
      </c>
      <c r="AD107" s="313" t="s">
        <v>846</v>
      </c>
      <c r="AE107" s="200"/>
      <c r="AF107" s="313" t="s">
        <v>537</v>
      </c>
      <c r="AG107" s="313" t="s">
        <v>514</v>
      </c>
      <c r="AH107" s="311" t="s">
        <v>956</v>
      </c>
      <c r="AI107" s="200"/>
      <c r="AJ107" s="200"/>
      <c r="AK107" s="65"/>
      <c r="AL107" s="65"/>
      <c r="AM107" s="65"/>
      <c r="AN107" s="313" t="s">
        <v>515</v>
      </c>
      <c r="AO107" s="313" t="s">
        <v>1007</v>
      </c>
      <c r="AP107" s="344"/>
      <c r="AQ107" s="203"/>
      <c r="AR107" s="344"/>
      <c r="AS107" s="206"/>
      <c r="AT107" s="176"/>
      <c r="AU107" s="338"/>
      <c r="AV107" s="338"/>
      <c r="AW107" s="338"/>
      <c r="AX107" s="338"/>
      <c r="AY107" s="65"/>
      <c r="AZ107" s="65"/>
      <c r="BA107" s="65"/>
      <c r="BB107" s="62"/>
      <c r="BC107" s="396"/>
      <c r="BF107" s="154"/>
    </row>
    <row r="108" spans="1:92" s="316" customFormat="1" ht="75" customHeight="1" x14ac:dyDescent="0.25">
      <c r="A108" s="390" t="s">
        <v>388</v>
      </c>
      <c r="B108" s="308" t="s">
        <v>389</v>
      </c>
      <c r="C108" s="312" t="s">
        <v>390</v>
      </c>
      <c r="D108" s="308" t="s">
        <v>847</v>
      </c>
      <c r="E108" s="433"/>
      <c r="F108" s="485"/>
      <c r="G108" s="411"/>
      <c r="H108" s="308" t="s">
        <v>1011</v>
      </c>
      <c r="I108" s="308" t="s">
        <v>1012</v>
      </c>
      <c r="J108" s="480">
        <v>0.33329999999999999</v>
      </c>
      <c r="K108" s="308" t="s">
        <v>848</v>
      </c>
      <c r="L108" s="310" t="s">
        <v>692</v>
      </c>
      <c r="M108" s="310" t="s">
        <v>820</v>
      </c>
      <c r="N108" s="311">
        <v>1</v>
      </c>
      <c r="O108" s="311">
        <v>0</v>
      </c>
      <c r="P108" s="311"/>
      <c r="Q108" s="311"/>
      <c r="R108" s="312"/>
      <c r="S108" s="312">
        <f t="shared" si="16"/>
        <v>0</v>
      </c>
      <c r="T108" s="159">
        <f t="shared" si="14"/>
        <v>0</v>
      </c>
      <c r="U108" s="313" t="s">
        <v>900</v>
      </c>
      <c r="V108" s="308" t="s">
        <v>901</v>
      </c>
      <c r="W108" s="308">
        <v>360</v>
      </c>
      <c r="X108" s="313" t="s">
        <v>841</v>
      </c>
      <c r="Y108" s="308" t="s">
        <v>836</v>
      </c>
      <c r="Z108" s="308" t="s">
        <v>822</v>
      </c>
      <c r="AA108" s="308" t="s">
        <v>631</v>
      </c>
      <c r="AB108" s="308" t="s">
        <v>842</v>
      </c>
      <c r="AC108" s="311" t="s">
        <v>512</v>
      </c>
      <c r="AD108" s="308" t="s">
        <v>849</v>
      </c>
      <c r="AE108" s="201"/>
      <c r="AF108" s="313" t="s">
        <v>537</v>
      </c>
      <c r="AG108" s="313" t="s">
        <v>514</v>
      </c>
      <c r="AH108" s="311" t="s">
        <v>956</v>
      </c>
      <c r="AI108" s="201"/>
      <c r="AJ108" s="201"/>
      <c r="AK108" s="65"/>
      <c r="AL108" s="65"/>
      <c r="AM108" s="65"/>
      <c r="AN108" s="313" t="s">
        <v>515</v>
      </c>
      <c r="AO108" s="313" t="s">
        <v>1007</v>
      </c>
      <c r="AP108" s="348"/>
      <c r="AQ108" s="204"/>
      <c r="AR108" s="348"/>
      <c r="AS108" s="207"/>
      <c r="AT108" s="177"/>
      <c r="AU108" s="338"/>
      <c r="AV108" s="338"/>
      <c r="AW108" s="338"/>
      <c r="AX108" s="338"/>
      <c r="AY108" s="65"/>
      <c r="AZ108" s="65"/>
      <c r="BA108" s="65"/>
      <c r="BB108" s="62"/>
      <c r="BF108" s="154"/>
    </row>
    <row r="109" spans="1:92" s="316" customFormat="1" ht="97.5" customHeight="1" x14ac:dyDescent="0.25">
      <c r="A109" s="363" t="s">
        <v>1031</v>
      </c>
      <c r="B109" s="364"/>
      <c r="C109" s="364"/>
      <c r="D109" s="364"/>
      <c r="E109" s="364"/>
      <c r="F109" s="364"/>
      <c r="G109" s="364"/>
      <c r="H109" s="364"/>
      <c r="I109" s="364"/>
      <c r="J109" s="364"/>
      <c r="K109" s="364"/>
      <c r="L109" s="364"/>
      <c r="M109" s="364"/>
      <c r="N109" s="364"/>
      <c r="O109" s="364"/>
      <c r="P109" s="364"/>
      <c r="Q109" s="364"/>
      <c r="R109" s="364"/>
      <c r="S109" s="365"/>
      <c r="T109" s="159">
        <f>AVERAGE(T105:T108)</f>
        <v>0</v>
      </c>
      <c r="U109" s="313"/>
      <c r="V109" s="308"/>
      <c r="W109" s="308"/>
      <c r="X109" s="308"/>
      <c r="Y109" s="308"/>
      <c r="Z109" s="308"/>
      <c r="AA109" s="308"/>
      <c r="AB109" s="326"/>
      <c r="AC109" s="327"/>
      <c r="AD109" s="310"/>
      <c r="AE109" s="90">
        <f>AE105</f>
        <v>350000000</v>
      </c>
      <c r="AF109" s="328"/>
      <c r="AG109" s="313"/>
      <c r="AH109" s="311"/>
      <c r="AI109" s="90">
        <f>AI105</f>
        <v>35000000000</v>
      </c>
      <c r="AJ109" s="110">
        <v>350000000</v>
      </c>
      <c r="AK109" s="80"/>
      <c r="AL109" s="79"/>
      <c r="AM109" s="79"/>
      <c r="AN109" s="366"/>
      <c r="AO109" s="366"/>
      <c r="AP109" s="80">
        <f>AP105</f>
        <v>105000000</v>
      </c>
      <c r="AQ109" s="95">
        <f>AQ105</f>
        <v>0.3</v>
      </c>
      <c r="AR109" s="367">
        <f>AR105</f>
        <v>19000000</v>
      </c>
      <c r="AS109" s="96">
        <f>AS105</f>
        <v>5.4285714285714284E-2</v>
      </c>
      <c r="AT109" s="60"/>
      <c r="AU109" s="60"/>
      <c r="AV109" s="60"/>
      <c r="AW109" s="60"/>
      <c r="AX109" s="60"/>
      <c r="AY109" s="59"/>
      <c r="AZ109" s="59"/>
      <c r="BA109" s="111"/>
      <c r="BB109" s="330"/>
      <c r="BF109" s="331"/>
    </row>
    <row r="110" spans="1:92" s="316" customFormat="1" ht="97.5" customHeight="1" x14ac:dyDescent="0.25">
      <c r="A110" s="486"/>
      <c r="B110" s="487"/>
      <c r="C110" s="487"/>
      <c r="D110" s="487"/>
      <c r="E110" s="487"/>
      <c r="F110" s="487"/>
      <c r="G110" s="487"/>
      <c r="H110" s="487"/>
      <c r="I110" s="487"/>
      <c r="J110" s="487"/>
      <c r="K110" s="487"/>
      <c r="L110" s="487"/>
      <c r="M110" s="487"/>
      <c r="N110" s="487"/>
      <c r="O110" s="487"/>
      <c r="P110" s="487"/>
      <c r="Q110" s="487"/>
      <c r="R110" s="487"/>
      <c r="S110" s="487"/>
      <c r="T110" s="112"/>
      <c r="U110" s="488"/>
      <c r="V110" s="487"/>
      <c r="W110" s="487"/>
      <c r="X110" s="487"/>
      <c r="Y110" s="487"/>
      <c r="Z110" s="487"/>
      <c r="AA110" s="487"/>
      <c r="AB110" s="487"/>
      <c r="AC110" s="489"/>
      <c r="AD110" s="442"/>
      <c r="AE110" s="103"/>
      <c r="AF110" s="488"/>
      <c r="AG110" s="488"/>
      <c r="AH110" s="489"/>
      <c r="AI110" s="103"/>
      <c r="AJ110" s="91"/>
      <c r="AK110" s="78"/>
      <c r="AL110" s="79"/>
      <c r="AM110" s="79"/>
      <c r="AN110" s="475"/>
      <c r="AO110" s="475"/>
      <c r="AP110" s="80"/>
      <c r="AQ110" s="95"/>
      <c r="AR110" s="367"/>
      <c r="AS110" s="96"/>
      <c r="AT110" s="60"/>
      <c r="AU110" s="60"/>
      <c r="AV110" s="60"/>
      <c r="AW110" s="60"/>
      <c r="AX110" s="60"/>
      <c r="AY110" s="59"/>
      <c r="AZ110" s="59"/>
      <c r="BA110" s="111"/>
      <c r="BB110" s="330"/>
      <c r="BF110" s="490"/>
    </row>
    <row r="111" spans="1:92" ht="154.5" customHeight="1" thickBot="1" x14ac:dyDescent="0.3">
      <c r="A111" s="491"/>
      <c r="B111" s="491"/>
      <c r="C111" s="491"/>
      <c r="D111" s="491"/>
      <c r="E111" s="491"/>
      <c r="F111" s="491"/>
      <c r="G111" s="491"/>
      <c r="H111" s="491"/>
      <c r="I111" s="491"/>
      <c r="J111" s="491"/>
      <c r="K111" s="491"/>
      <c r="L111" s="491"/>
      <c r="M111" s="491"/>
      <c r="N111" s="491"/>
      <c r="O111" s="491"/>
      <c r="P111" s="491"/>
      <c r="Q111" s="491"/>
      <c r="R111" s="491"/>
      <c r="S111" s="491"/>
      <c r="T111" s="104"/>
      <c r="AD111" s="492"/>
      <c r="AF111" s="492"/>
      <c r="AH111" s="494"/>
      <c r="AI111" s="92"/>
      <c r="AJ111" s="495" t="s">
        <v>486</v>
      </c>
      <c r="AK111" s="495" t="s">
        <v>487</v>
      </c>
      <c r="AL111" s="495" t="s">
        <v>488</v>
      </c>
      <c r="AM111" s="495" t="s">
        <v>489</v>
      </c>
      <c r="AN111" s="492"/>
      <c r="AO111" s="492"/>
      <c r="AP111" s="496" t="s">
        <v>1042</v>
      </c>
      <c r="AQ111" s="496" t="s">
        <v>491</v>
      </c>
      <c r="AR111" s="496" t="s">
        <v>1043</v>
      </c>
      <c r="AS111" s="496" t="s">
        <v>1034</v>
      </c>
      <c r="AT111" s="496" t="s">
        <v>1044</v>
      </c>
      <c r="AU111" s="496" t="s">
        <v>494</v>
      </c>
      <c r="AV111" s="496" t="s">
        <v>1045</v>
      </c>
      <c r="AW111" s="496" t="s">
        <v>1038</v>
      </c>
      <c r="AX111" s="105" t="s">
        <v>1046</v>
      </c>
      <c r="AY111" s="106" t="s">
        <v>496</v>
      </c>
      <c r="AZ111" s="105" t="s">
        <v>1047</v>
      </c>
      <c r="BA111" s="106" t="s">
        <v>1039</v>
      </c>
      <c r="BB111" s="496" t="s">
        <v>1048</v>
      </c>
      <c r="BC111" s="496" t="s">
        <v>1040</v>
      </c>
      <c r="BD111" s="496" t="s">
        <v>1049</v>
      </c>
      <c r="BE111" s="496" t="s">
        <v>1041</v>
      </c>
      <c r="BF111" s="52"/>
      <c r="BG111" s="150"/>
      <c r="BH111" s="151"/>
      <c r="BI111" s="150"/>
    </row>
    <row r="112" spans="1:92" s="499" customFormat="1" ht="154.5" customHeight="1" thickBot="1" x14ac:dyDescent="0.3">
      <c r="A112" s="497" t="s">
        <v>850</v>
      </c>
      <c r="B112" s="498"/>
      <c r="C112" s="498"/>
      <c r="D112" s="498"/>
      <c r="E112" s="498"/>
      <c r="F112" s="498"/>
      <c r="G112" s="498"/>
      <c r="H112" s="498"/>
      <c r="I112" s="498"/>
      <c r="J112" s="498"/>
      <c r="K112" s="498"/>
      <c r="L112" s="498"/>
      <c r="M112" s="498"/>
      <c r="N112" s="498"/>
      <c r="O112" s="498"/>
      <c r="P112" s="498"/>
      <c r="Q112" s="498"/>
      <c r="R112" s="498"/>
      <c r="S112" s="498"/>
      <c r="T112" s="113">
        <f>(T18+T23+T28+T32+T35+T39+T45+T52+T58+T60+T64+T66+T68+T71+T77+T81+T86+T89+T94+T97+T104+T109)/22</f>
        <v>0.44292929292929289</v>
      </c>
      <c r="AD112" s="500"/>
      <c r="AE112" s="498" t="s">
        <v>851</v>
      </c>
      <c r="AF112" s="498"/>
      <c r="AG112" s="498"/>
      <c r="AH112" s="498"/>
      <c r="AI112" s="498"/>
      <c r="AJ112" s="114">
        <f>AJ109+AJ104+AJ97+AJ94+AJ89+AJ86+AJ81+AJ77+AJ71+AJ68+AJ66+AJ64+AJ60+AJ58+AJ52+AJ45+AJ39+AJ35+AJ32+AJ28+AJ23+AJ18</f>
        <v>90223163173</v>
      </c>
      <c r="AK112" s="114">
        <f>AK18+AK23+AK28+AK32+AK35+AK39+AK45+AK52+AK58+AK60+AK64+AK66+AK68+AK71+AK77+AK81+AK86+AK89+AK94+AK97+AK104+AK109</f>
        <v>0</v>
      </c>
      <c r="AL112" s="114">
        <f>AL18+AL23+AL28+AL32+AL35+AL39+AL45+AL52+AL58+AL60+AL64+AL66+AL68+AL71+AL77+AL81+AL86+AL89+AL94+AL97+AL104+AL109</f>
        <v>0</v>
      </c>
      <c r="AM112" s="114">
        <f>AM18+AM23+AM28+AM32+AM35+AM39+AM45+AM52+AM58+AM60+AM64+AM66+AM68+AM71+AM77+AM81+AM86+AM89+AM94+AM97+AM104+AM109</f>
        <v>0</v>
      </c>
      <c r="AN112" s="114"/>
      <c r="AO112" s="114"/>
      <c r="AP112" s="114">
        <f>SUM(AP18+AP23+AP28+AP32+AP35+AP39+AP45+AP52+AP58+AP60+AP64+AP66+AP68+AP71+AP77+AP81+AP86+AP89+AP94+AP97+AP104+AP109)</f>
        <v>19152358629</v>
      </c>
      <c r="AQ112" s="113">
        <f>AP112/AJ112</f>
        <v>0.21227762312296644</v>
      </c>
      <c r="AR112" s="114">
        <f>AR18+AR23+AR28+AR32+AR35+AR39+AR45+AR52+AR58+AR60+AR64+AR66+AR68+AR71+AR77+AR81+AR86+AR89+AR94+AR97+AR104+AR109</f>
        <v>4462809846.6399994</v>
      </c>
      <c r="AS112" s="113">
        <f>AR112/AJ112</f>
        <v>4.9464125283245786E-2</v>
      </c>
      <c r="AT112" s="114"/>
      <c r="AU112" s="113"/>
      <c r="AV112" s="114"/>
      <c r="AW112" s="113"/>
      <c r="AX112" s="113"/>
      <c r="AY112" s="114"/>
      <c r="AZ112" s="113"/>
      <c r="BA112" s="113"/>
      <c r="BB112" s="501"/>
      <c r="BC112" s="113"/>
      <c r="BD112" s="501"/>
      <c r="BE112" s="113"/>
      <c r="BF112" s="502"/>
      <c r="BG112" s="158"/>
      <c r="BH112" s="503"/>
      <c r="BI112" s="158"/>
      <c r="BJ112" s="504"/>
      <c r="BK112" s="504"/>
      <c r="BL112" s="504"/>
      <c r="BM112" s="504"/>
      <c r="BN112" s="504"/>
      <c r="BO112" s="504"/>
      <c r="BP112" s="504"/>
      <c r="BQ112" s="504"/>
      <c r="BR112" s="504"/>
      <c r="BS112" s="504"/>
      <c r="BT112" s="504"/>
      <c r="BU112" s="504"/>
      <c r="BV112" s="504"/>
      <c r="BW112" s="504"/>
      <c r="BX112" s="504"/>
      <c r="BY112" s="504"/>
      <c r="BZ112" s="504"/>
      <c r="CA112" s="504"/>
      <c r="CB112" s="504"/>
      <c r="CC112" s="504"/>
      <c r="CD112" s="504"/>
      <c r="CE112" s="504"/>
      <c r="CF112" s="504"/>
      <c r="CG112" s="504"/>
      <c r="CH112" s="504"/>
      <c r="CI112" s="504"/>
      <c r="CJ112" s="504"/>
      <c r="CK112" s="504"/>
      <c r="CL112" s="504"/>
      <c r="CM112" s="504"/>
      <c r="CN112" s="505"/>
    </row>
    <row r="113" spans="36:36" ht="154.5" customHeight="1" x14ac:dyDescent="0.25">
      <c r="AJ113" s="506"/>
    </row>
  </sheetData>
  <mergeCells count="334">
    <mergeCell ref="AS33:AS34"/>
    <mergeCell ref="AQ36:AQ38"/>
    <mergeCell ref="AS36:AS38"/>
    <mergeCell ref="AQ78:AQ80"/>
    <mergeCell ref="AS78:AS80"/>
    <mergeCell ref="AT78:AT80"/>
    <mergeCell ref="AU78:AU80"/>
    <mergeCell ref="AQ82:AQ85"/>
    <mergeCell ref="AS82:AS85"/>
    <mergeCell ref="AT82:AT85"/>
    <mergeCell ref="AU82:AU85"/>
    <mergeCell ref="AS40:AS44"/>
    <mergeCell ref="AQ46:AQ51"/>
    <mergeCell ref="AS46:AS51"/>
    <mergeCell ref="AQ53:AQ57"/>
    <mergeCell ref="AS53:AS57"/>
    <mergeCell ref="AJ95:AJ96"/>
    <mergeCell ref="AP95:AP96"/>
    <mergeCell ref="AR95:AR96"/>
    <mergeCell ref="AS95:AS96"/>
    <mergeCell ref="AT95:AT96"/>
    <mergeCell ref="AU95:AU96"/>
    <mergeCell ref="AQ98:AQ103"/>
    <mergeCell ref="AS98:AS103"/>
    <mergeCell ref="AT98:AT103"/>
    <mergeCell ref="AU98:AU103"/>
    <mergeCell ref="AQ95:AQ96"/>
    <mergeCell ref="A97:S97"/>
    <mergeCell ref="A109:S109"/>
    <mergeCell ref="A112:S112"/>
    <mergeCell ref="AE112:AI112"/>
    <mergeCell ref="E95:E96"/>
    <mergeCell ref="F95:F96"/>
    <mergeCell ref="G95:G96"/>
    <mergeCell ref="A90:A91"/>
    <mergeCell ref="B90:B91"/>
    <mergeCell ref="C90:C91"/>
    <mergeCell ref="D90:D91"/>
    <mergeCell ref="E90:E93"/>
    <mergeCell ref="F90:F93"/>
    <mergeCell ref="G90:G93"/>
    <mergeCell ref="AE95:AE96"/>
    <mergeCell ref="AI95:AI96"/>
    <mergeCell ref="E98:E103"/>
    <mergeCell ref="F98:F103"/>
    <mergeCell ref="G98:G103"/>
    <mergeCell ref="G72:G76"/>
    <mergeCell ref="E78:E80"/>
    <mergeCell ref="F78:F80"/>
    <mergeCell ref="G78:G80"/>
    <mergeCell ref="AQ61:AQ63"/>
    <mergeCell ref="AS61:AS63"/>
    <mergeCell ref="AQ69:AQ70"/>
    <mergeCell ref="AS69:AS70"/>
    <mergeCell ref="A94:S94"/>
    <mergeCell ref="H90:H91"/>
    <mergeCell ref="I90:I91"/>
    <mergeCell ref="A92:A93"/>
    <mergeCell ref="B92:B93"/>
    <mergeCell ref="C92:C93"/>
    <mergeCell ref="D92:D93"/>
    <mergeCell ref="AR87:AR88"/>
    <mergeCell ref="AE90:AE93"/>
    <mergeCell ref="AI90:AI93"/>
    <mergeCell ref="AJ90:AJ93"/>
    <mergeCell ref="AP90:AP93"/>
    <mergeCell ref="AR90:AR93"/>
    <mergeCell ref="AQ87:AQ88"/>
    <mergeCell ref="AP87:AP88"/>
    <mergeCell ref="AG83:AG84"/>
    <mergeCell ref="A52:S52"/>
    <mergeCell ref="A58:S58"/>
    <mergeCell ref="A60:S60"/>
    <mergeCell ref="A66:S66"/>
    <mergeCell ref="A68:S68"/>
    <mergeCell ref="A77:S77"/>
    <mergeCell ref="A81:S81"/>
    <mergeCell ref="A86:S86"/>
    <mergeCell ref="A89:S89"/>
    <mergeCell ref="I83:I84"/>
    <mergeCell ref="J83:J84"/>
    <mergeCell ref="K83:K84"/>
    <mergeCell ref="L83:L84"/>
    <mergeCell ref="M83:M84"/>
    <mergeCell ref="N83:N84"/>
    <mergeCell ref="O83:O84"/>
    <mergeCell ref="P83:P84"/>
    <mergeCell ref="I69:I70"/>
    <mergeCell ref="E72:E76"/>
    <mergeCell ref="F72:F76"/>
    <mergeCell ref="E87:E88"/>
    <mergeCell ref="F87:F88"/>
    <mergeCell ref="G87:G88"/>
    <mergeCell ref="I53:I55"/>
    <mergeCell ref="BB98:BB101"/>
    <mergeCell ref="E105:E108"/>
    <mergeCell ref="F105:F108"/>
    <mergeCell ref="G105:G108"/>
    <mergeCell ref="BB105:BB106"/>
    <mergeCell ref="A104:S104"/>
    <mergeCell ref="AE105:AE108"/>
    <mergeCell ref="AI105:AI108"/>
    <mergeCell ref="AJ105:AJ108"/>
    <mergeCell ref="AP105:AP108"/>
    <mergeCell ref="AQ105:AQ108"/>
    <mergeCell ref="AS105:AS108"/>
    <mergeCell ref="AT105:AT108"/>
    <mergeCell ref="AE98:AE103"/>
    <mergeCell ref="AI98:AI103"/>
    <mergeCell ref="AJ98:AJ103"/>
    <mergeCell ref="AP98:AP103"/>
    <mergeCell ref="AR98:AR103"/>
    <mergeCell ref="AR105:AR108"/>
    <mergeCell ref="AH83:AH84"/>
    <mergeCell ref="AK83:AK84"/>
    <mergeCell ref="AL83:AL84"/>
    <mergeCell ref="AM83:AM84"/>
    <mergeCell ref="AN83:AN84"/>
    <mergeCell ref="G82:G85"/>
    <mergeCell ref="AE87:AE88"/>
    <mergeCell ref="AI87:AI88"/>
    <mergeCell ref="AJ87:AJ88"/>
    <mergeCell ref="AD83:AD84"/>
    <mergeCell ref="AF83:AF84"/>
    <mergeCell ref="AI82:AI85"/>
    <mergeCell ref="AJ82:AJ85"/>
    <mergeCell ref="Q83:Q84"/>
    <mergeCell ref="R83:R84"/>
    <mergeCell ref="S83:S84"/>
    <mergeCell ref="X83:X84"/>
    <mergeCell ref="Y83:Y84"/>
    <mergeCell ref="Z83:Z84"/>
    <mergeCell ref="AA83:AA84"/>
    <mergeCell ref="AB83:AB84"/>
    <mergeCell ref="AC83:AC84"/>
    <mergeCell ref="H83:H84"/>
    <mergeCell ref="AS87:AS88"/>
    <mergeCell ref="AQ90:AQ93"/>
    <mergeCell ref="AS90:AS93"/>
    <mergeCell ref="AT90:AT93"/>
    <mergeCell ref="AV83:AV84"/>
    <mergeCell ref="AO83:AO84"/>
    <mergeCell ref="AP82:AP85"/>
    <mergeCell ref="AR82:AR85"/>
    <mergeCell ref="AU90:AU93"/>
    <mergeCell ref="BB78:BB80"/>
    <mergeCell ref="AI69:AI70"/>
    <mergeCell ref="AJ69:AJ70"/>
    <mergeCell ref="AP69:AP70"/>
    <mergeCell ref="AR69:AR70"/>
    <mergeCell ref="AI72:AI76"/>
    <mergeCell ref="AJ72:AJ76"/>
    <mergeCell ref="AP72:AP76"/>
    <mergeCell ref="AR72:AR76"/>
    <mergeCell ref="AI78:AI80"/>
    <mergeCell ref="AJ78:AJ80"/>
    <mergeCell ref="AP78:AP80"/>
    <mergeCell ref="AR78:AR80"/>
    <mergeCell ref="AQ72:AQ76"/>
    <mergeCell ref="AS72:AS76"/>
    <mergeCell ref="AT72:AT76"/>
    <mergeCell ref="G69:G70"/>
    <mergeCell ref="H69:H70"/>
    <mergeCell ref="F53:F57"/>
    <mergeCell ref="G53:G57"/>
    <mergeCell ref="H53:H55"/>
    <mergeCell ref="A56:A57"/>
    <mergeCell ref="B56:B57"/>
    <mergeCell ref="C56:C57"/>
    <mergeCell ref="D56:D57"/>
    <mergeCell ref="H56:H57"/>
    <mergeCell ref="I46:I51"/>
    <mergeCell ref="E24:E27"/>
    <mergeCell ref="F24:F27"/>
    <mergeCell ref="E29:E31"/>
    <mergeCell ref="F29:F31"/>
    <mergeCell ref="E33:E34"/>
    <mergeCell ref="F33:F34"/>
    <mergeCell ref="E36:E38"/>
    <mergeCell ref="F36:F38"/>
    <mergeCell ref="E40:E44"/>
    <mergeCell ref="F40:F44"/>
    <mergeCell ref="A28:S28"/>
    <mergeCell ref="A32:S32"/>
    <mergeCell ref="A35:S35"/>
    <mergeCell ref="A39:S39"/>
    <mergeCell ref="G40:G44"/>
    <mergeCell ref="H40:H44"/>
    <mergeCell ref="I40:I44"/>
    <mergeCell ref="F46:F51"/>
    <mergeCell ref="G46:G51"/>
    <mergeCell ref="H46:H51"/>
    <mergeCell ref="A45:S45"/>
    <mergeCell ref="A46:A51"/>
    <mergeCell ref="B46:B51"/>
    <mergeCell ref="C46:C51"/>
    <mergeCell ref="D46:D51"/>
    <mergeCell ref="E46:E51"/>
    <mergeCell ref="A1:B4"/>
    <mergeCell ref="AC6:AH7"/>
    <mergeCell ref="A6:AB7"/>
    <mergeCell ref="C1:AZ1"/>
    <mergeCell ref="C2:AZ2"/>
    <mergeCell ref="C3:AZ3"/>
    <mergeCell ref="C4:AZ4"/>
    <mergeCell ref="C5:BB5"/>
    <mergeCell ref="AI6:BB7"/>
    <mergeCell ref="E16:E17"/>
    <mergeCell ref="BB16:BB17"/>
    <mergeCell ref="E19:E22"/>
    <mergeCell ref="F19:F22"/>
    <mergeCell ref="A18:S18"/>
    <mergeCell ref="A8:B11"/>
    <mergeCell ref="AE19:AE22"/>
    <mergeCell ref="AI19:AI22"/>
    <mergeCell ref="AJ19:AJ22"/>
    <mergeCell ref="AP19:AP22"/>
    <mergeCell ref="AR19:AR22"/>
    <mergeCell ref="A23:S23"/>
    <mergeCell ref="A71:S71"/>
    <mergeCell ref="E82:E85"/>
    <mergeCell ref="F82:F85"/>
    <mergeCell ref="A64:S64"/>
    <mergeCell ref="AE53:AE57"/>
    <mergeCell ref="AE69:AE70"/>
    <mergeCell ref="AE72:AE76"/>
    <mergeCell ref="AE78:AE80"/>
    <mergeCell ref="AE82:AE85"/>
    <mergeCell ref="AE61:AE63"/>
    <mergeCell ref="I56:I57"/>
    <mergeCell ref="A53:A55"/>
    <mergeCell ref="B53:B55"/>
    <mergeCell ref="C53:C55"/>
    <mergeCell ref="D53:D55"/>
    <mergeCell ref="E53:E57"/>
    <mergeCell ref="E61:E63"/>
    <mergeCell ref="F61:F63"/>
    <mergeCell ref="A69:A70"/>
    <mergeCell ref="B69:B70"/>
    <mergeCell ref="C69:C70"/>
    <mergeCell ref="D69:D70"/>
    <mergeCell ref="E69:E70"/>
    <mergeCell ref="F69:F70"/>
    <mergeCell ref="A5:B5"/>
    <mergeCell ref="F16:F17"/>
    <mergeCell ref="C8:AZ8"/>
    <mergeCell ref="C9:AZ9"/>
    <mergeCell ref="C10:AZ10"/>
    <mergeCell ref="C11:AZ11"/>
    <mergeCell ref="A12:B12"/>
    <mergeCell ref="C12:BB12"/>
    <mergeCell ref="A13:AB14"/>
    <mergeCell ref="AC13:AH14"/>
    <mergeCell ref="AI13:BB14"/>
    <mergeCell ref="AK16:AK17"/>
    <mergeCell ref="AL16:AL17"/>
    <mergeCell ref="AM16:AM17"/>
    <mergeCell ref="AQ16:AQ17"/>
    <mergeCell ref="AS16:AS17"/>
    <mergeCell ref="AZ16:AZ17"/>
    <mergeCell ref="BA16:BA17"/>
    <mergeCell ref="AQ19:AQ22"/>
    <mergeCell ref="AS19:AS22"/>
    <mergeCell ref="AE16:AE17"/>
    <mergeCell ref="AT16:AT17"/>
    <mergeCell ref="AU16:AU17"/>
    <mergeCell ref="AV16:AV17"/>
    <mergeCell ref="AW16:AW17"/>
    <mergeCell ref="AX16:AX17"/>
    <mergeCell ref="AY16:AY17"/>
    <mergeCell ref="AI16:AI17"/>
    <mergeCell ref="AF16:AF17"/>
    <mergeCell ref="AG16:AG17"/>
    <mergeCell ref="AH16:AH17"/>
    <mergeCell ref="AE24:AE27"/>
    <mergeCell ref="AE29:AE31"/>
    <mergeCell ref="AI29:AI31"/>
    <mergeCell ref="AJ29:AJ31"/>
    <mergeCell ref="AP29:AP31"/>
    <mergeCell ref="AR29:AR31"/>
    <mergeCell ref="AJ36:AJ38"/>
    <mergeCell ref="AP36:AP38"/>
    <mergeCell ref="AR36:AR38"/>
    <mergeCell ref="AE33:AE34"/>
    <mergeCell ref="AI33:AI34"/>
    <mergeCell ref="AJ33:AJ34"/>
    <mergeCell ref="AP33:AP34"/>
    <mergeCell ref="AR33:AR34"/>
    <mergeCell ref="AE36:AE38"/>
    <mergeCell ref="AI36:AI38"/>
    <mergeCell ref="AI24:AI27"/>
    <mergeCell ref="AJ24:AJ27"/>
    <mergeCell ref="AQ24:AQ27"/>
    <mergeCell ref="AQ29:AQ31"/>
    <mergeCell ref="AQ33:AQ34"/>
    <mergeCell ref="AI61:AI63"/>
    <mergeCell ref="AJ61:AJ63"/>
    <mergeCell ref="AP61:AP63"/>
    <mergeCell ref="AR61:AR63"/>
    <mergeCell ref="AE40:AE44"/>
    <mergeCell ref="AI40:AI44"/>
    <mergeCell ref="AJ40:AJ44"/>
    <mergeCell ref="AP40:AP44"/>
    <mergeCell ref="AR40:AR44"/>
    <mergeCell ref="AE46:AE51"/>
    <mergeCell ref="AI46:AI51"/>
    <mergeCell ref="AJ46:AJ51"/>
    <mergeCell ref="AP46:AP51"/>
    <mergeCell ref="AR46:AR51"/>
    <mergeCell ref="AQ40:AQ44"/>
    <mergeCell ref="BF16:BF17"/>
    <mergeCell ref="BF78:BF80"/>
    <mergeCell ref="BF82:BF85"/>
    <mergeCell ref="BF87:BF88"/>
    <mergeCell ref="BF95:BF96"/>
    <mergeCell ref="BF98:BF101"/>
    <mergeCell ref="BF105:BF106"/>
    <mergeCell ref="AI53:AI57"/>
    <mergeCell ref="AJ53:AJ57"/>
    <mergeCell ref="AP53:AP57"/>
    <mergeCell ref="AR53:AR57"/>
    <mergeCell ref="AP24:AP27"/>
    <mergeCell ref="AR24:AR27"/>
    <mergeCell ref="BB87:BB88"/>
    <mergeCell ref="AP16:AP17"/>
    <mergeCell ref="AR16:AR17"/>
    <mergeCell ref="AJ16:AJ17"/>
    <mergeCell ref="BB82:BB85"/>
    <mergeCell ref="AW83:AW84"/>
    <mergeCell ref="AY83:AY84"/>
    <mergeCell ref="AZ83:AZ84"/>
    <mergeCell ref="BB95:BB96"/>
    <mergeCell ref="AS24:AS27"/>
    <mergeCell ref="AS29:AS31"/>
  </mergeCells>
  <phoneticPr fontId="10" type="noConversion"/>
  <dataValidations count="5">
    <dataValidation type="list" allowBlank="1" showInputMessage="1" showErrorMessage="1" sqref="L98:L103 L105:L108" xr:uid="{00000000-0002-0000-0300-000000000000}">
      <formula1>$BB$16:$BB$24</formula1>
    </dataValidation>
    <dataValidation type="list" allowBlank="1" showInputMessage="1" showErrorMessage="1" sqref="L19:L22" xr:uid="{00000000-0002-0000-0300-000001000000}">
      <formula1>$BB$16:$BB$56</formula1>
    </dataValidation>
    <dataValidation type="list" allowBlank="1" showInputMessage="1" showErrorMessage="1" sqref="L24:L27 L29:L31" xr:uid="{00000000-0002-0000-0300-000002000000}">
      <formula1>$BB$16:$BB$53</formula1>
    </dataValidation>
    <dataValidation type="list" allowBlank="1" showInputMessage="1" showErrorMessage="1" sqref="L40:L44" xr:uid="{00000000-0002-0000-0300-000003000000}">
      <formula1>$BB$16:$BB$42</formula1>
    </dataValidation>
    <dataValidation type="list" allowBlank="1" showInputMessage="1" showErrorMessage="1" sqref="L16:L17 L95:L96 L90:L93 L87:L88 L85 L78:L80 L72:L76 L69:L70 L67 L65 L61:L63 L59 L53:L57 L46:L51 L33:L34 L82:L83 L36:L38" xr:uid="{00000000-0002-0000-0300-000004000000}">
      <formula1>$BB$16:$BB$46</formula1>
    </dataValidation>
  </dataValidations>
  <hyperlinks>
    <hyperlink ref="BF91" r:id="rId1" display="https://share.google/kIH8Edf7WEm7AwB4L" xr:uid="{00000000-0004-0000-0300-000000000000}"/>
    <hyperlink ref="BF62" r:id="rId2" xr:uid="{00000000-0004-0000-0300-000001000000}"/>
    <hyperlink ref="BF93" r:id="rId3" xr:uid="{00000000-0004-0000-0300-000002000000}"/>
    <hyperlink ref="BF25" r:id="rId4" xr:uid="{00000000-0004-0000-0300-000003000000}"/>
    <hyperlink ref="BF50" r:id="rId5" xr:uid="{00000000-0004-0000-0300-000004000000}"/>
  </hyperlinks>
  <pageMargins left="0.7" right="0.7" top="0.75" bottom="0.75" header="0.3" footer="0.3"/>
  <pageSetup paperSize="9" orientation="portrait" r:id="rId6"/>
  <drawing r:id="rId7"/>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275" t="s">
        <v>852</v>
      </c>
      <c r="B2" s="276"/>
      <c r="C2" s="276"/>
      <c r="D2" s="276"/>
      <c r="E2" s="276"/>
      <c r="F2" s="276"/>
      <c r="G2" s="277"/>
    </row>
    <row r="3" spans="1:7" s="1" customFormat="1" x14ac:dyDescent="0.25">
      <c r="A3" s="20" t="s">
        <v>853</v>
      </c>
      <c r="B3" s="272" t="s">
        <v>854</v>
      </c>
      <c r="C3" s="272"/>
      <c r="D3" s="272"/>
      <c r="E3" s="272"/>
      <c r="F3" s="272"/>
      <c r="G3" s="22" t="s">
        <v>855</v>
      </c>
    </row>
    <row r="4" spans="1:7" ht="12.75" customHeight="1" x14ac:dyDescent="0.25">
      <c r="A4" s="23">
        <v>45489</v>
      </c>
      <c r="B4" s="273" t="s">
        <v>856</v>
      </c>
      <c r="C4" s="273"/>
      <c r="D4" s="273"/>
      <c r="E4" s="273"/>
      <c r="F4" s="273"/>
      <c r="G4" s="24" t="s">
        <v>857</v>
      </c>
    </row>
    <row r="5" spans="1:7" ht="12.75" customHeight="1" x14ac:dyDescent="0.25">
      <c r="A5" s="25"/>
      <c r="B5" s="273"/>
      <c r="C5" s="273"/>
      <c r="D5" s="273"/>
      <c r="E5" s="273"/>
      <c r="F5" s="273"/>
      <c r="G5" s="24"/>
    </row>
    <row r="6" spans="1:7" x14ac:dyDescent="0.25">
      <c r="A6" s="25"/>
      <c r="B6" s="274"/>
      <c r="C6" s="274"/>
      <c r="D6" s="274"/>
      <c r="E6" s="274"/>
      <c r="F6" s="274"/>
      <c r="G6" s="27"/>
    </row>
    <row r="7" spans="1:7" x14ac:dyDescent="0.25">
      <c r="A7" s="25"/>
      <c r="B7" s="274"/>
      <c r="C7" s="274"/>
      <c r="D7" s="274"/>
      <c r="E7" s="274"/>
      <c r="F7" s="274"/>
      <c r="G7" s="27"/>
    </row>
    <row r="8" spans="1:7" x14ac:dyDescent="0.25">
      <c r="A8" s="25"/>
      <c r="B8" s="26"/>
      <c r="C8" s="26"/>
      <c r="D8" s="26"/>
      <c r="E8" s="26"/>
      <c r="F8" s="26"/>
      <c r="G8" s="27"/>
    </row>
    <row r="9" spans="1:7" x14ac:dyDescent="0.25">
      <c r="A9" s="268" t="s">
        <v>858</v>
      </c>
      <c r="B9" s="269"/>
      <c r="C9" s="269"/>
      <c r="D9" s="269"/>
      <c r="E9" s="269"/>
      <c r="F9" s="269"/>
      <c r="G9" s="270"/>
    </row>
    <row r="10" spans="1:7" s="1" customFormat="1" x14ac:dyDescent="0.25">
      <c r="A10" s="21"/>
      <c r="B10" s="272" t="s">
        <v>859</v>
      </c>
      <c r="C10" s="272"/>
      <c r="D10" s="272" t="s">
        <v>860</v>
      </c>
      <c r="E10" s="272"/>
      <c r="F10" s="21" t="s">
        <v>853</v>
      </c>
      <c r="G10" s="21" t="s">
        <v>861</v>
      </c>
    </row>
    <row r="11" spans="1:7" x14ac:dyDescent="0.25">
      <c r="A11" s="28" t="s">
        <v>862</v>
      </c>
      <c r="B11" s="273" t="s">
        <v>863</v>
      </c>
      <c r="C11" s="273"/>
      <c r="D11" s="271" t="s">
        <v>864</v>
      </c>
      <c r="E11" s="271"/>
      <c r="F11" s="25" t="s">
        <v>865</v>
      </c>
      <c r="G11" s="27"/>
    </row>
    <row r="12" spans="1:7" x14ac:dyDescent="0.25">
      <c r="A12" s="28" t="s">
        <v>866</v>
      </c>
      <c r="B12" s="271" t="s">
        <v>867</v>
      </c>
      <c r="C12" s="271"/>
      <c r="D12" s="271" t="s">
        <v>868</v>
      </c>
      <c r="E12" s="271"/>
      <c r="F12" s="25" t="s">
        <v>865</v>
      </c>
      <c r="G12" s="27"/>
    </row>
    <row r="13" spans="1:7" x14ac:dyDescent="0.25">
      <c r="A13" s="28" t="s">
        <v>869</v>
      </c>
      <c r="B13" s="271" t="s">
        <v>867</v>
      </c>
      <c r="C13" s="271"/>
      <c r="D13" s="271" t="s">
        <v>868</v>
      </c>
      <c r="E13" s="271"/>
      <c r="F13" s="25" t="s">
        <v>865</v>
      </c>
      <c r="G13" s="2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 sqref="D1"/>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19" t="s">
        <v>870</v>
      </c>
      <c r="E1" s="2" t="s">
        <v>871</v>
      </c>
      <c r="F1" s="2" t="s">
        <v>872</v>
      </c>
    </row>
    <row r="2" spans="1:6" ht="25.5" customHeight="1" x14ac:dyDescent="0.25">
      <c r="A2" s="18" t="s">
        <v>873</v>
      </c>
      <c r="E2" s="3">
        <v>0</v>
      </c>
      <c r="F2" s="4" t="s">
        <v>514</v>
      </c>
    </row>
    <row r="3" spans="1:6" ht="45" customHeight="1" x14ac:dyDescent="0.25">
      <c r="A3" s="18" t="s">
        <v>531</v>
      </c>
      <c r="E3" s="3">
        <v>1</v>
      </c>
      <c r="F3" s="4" t="s">
        <v>874</v>
      </c>
    </row>
    <row r="4" spans="1:6" ht="45" customHeight="1" x14ac:dyDescent="0.25">
      <c r="A4" s="18" t="s">
        <v>560</v>
      </c>
      <c r="E4" s="3">
        <v>2</v>
      </c>
      <c r="F4" s="4" t="s">
        <v>875</v>
      </c>
    </row>
    <row r="5" spans="1:6" ht="45" customHeight="1" x14ac:dyDescent="0.25">
      <c r="A5" s="18" t="s">
        <v>876</v>
      </c>
      <c r="E5" s="3">
        <v>3</v>
      </c>
      <c r="F5" s="4" t="s">
        <v>877</v>
      </c>
    </row>
    <row r="6" spans="1:6" ht="45" customHeight="1" x14ac:dyDescent="0.25">
      <c r="A6" s="18" t="s">
        <v>878</v>
      </c>
      <c r="E6" s="3">
        <v>4</v>
      </c>
      <c r="F6" s="4" t="s">
        <v>518</v>
      </c>
    </row>
    <row r="7" spans="1:6" ht="45" customHeight="1" x14ac:dyDescent="0.25">
      <c r="A7" s="18" t="s">
        <v>623</v>
      </c>
      <c r="E7" s="3">
        <v>5</v>
      </c>
      <c r="F7" s="4" t="s">
        <v>879</v>
      </c>
    </row>
    <row r="8" spans="1:6" ht="45" customHeight="1" x14ac:dyDescent="0.25">
      <c r="A8" s="18" t="s">
        <v>536</v>
      </c>
    </row>
    <row r="9" spans="1:6" ht="45" customHeight="1" x14ac:dyDescent="0.25">
      <c r="A9" s="18" t="s">
        <v>880</v>
      </c>
    </row>
    <row r="10" spans="1:6" ht="45" customHeight="1" x14ac:dyDescent="0.25">
      <c r="A10" s="18" t="s">
        <v>517</v>
      </c>
    </row>
    <row r="11" spans="1:6" ht="45" customHeight="1" x14ac:dyDescent="0.25">
      <c r="A11" s="18" t="s">
        <v>537</v>
      </c>
    </row>
    <row r="12" spans="1:6" ht="45" customHeight="1" x14ac:dyDescent="0.25">
      <c r="A12" s="18" t="s">
        <v>881</v>
      </c>
    </row>
    <row r="13" spans="1:6" ht="45" customHeight="1" x14ac:dyDescent="0.25">
      <c r="A13" s="18" t="s">
        <v>882</v>
      </c>
    </row>
    <row r="14" spans="1:6" ht="45" customHeight="1" x14ac:dyDescent="0.25">
      <c r="A14" s="18" t="s">
        <v>883</v>
      </c>
    </row>
    <row r="15" spans="1:6" ht="45" customHeight="1" x14ac:dyDescent="0.25">
      <c r="A15" s="18" t="s">
        <v>884</v>
      </c>
    </row>
    <row r="16" spans="1:6" ht="45" customHeight="1" x14ac:dyDescent="0.25">
      <c r="A16" s="18" t="s">
        <v>885</v>
      </c>
    </row>
    <row r="17" spans="1:1" ht="45" customHeight="1" x14ac:dyDescent="0.25">
      <c r="A17" s="18" t="s">
        <v>886</v>
      </c>
    </row>
    <row r="18" spans="1:1" ht="45" customHeight="1" x14ac:dyDescent="0.25">
      <c r="A18" s="18" t="s">
        <v>887</v>
      </c>
    </row>
    <row r="19" spans="1:1" ht="45" customHeight="1" x14ac:dyDescent="0.25">
      <c r="A19" s="18" t="s">
        <v>888</v>
      </c>
    </row>
    <row r="20" spans="1:1" ht="45" customHeight="1" x14ac:dyDescent="0.25">
      <c r="A20" s="18" t="s">
        <v>513</v>
      </c>
    </row>
    <row r="21" spans="1:1" ht="45" customHeight="1" x14ac:dyDescent="0.25">
      <c r="A21" s="18" t="s">
        <v>595</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2026-05-26T20:42:57Z</dcterms:modified>
  <cp:category/>
  <cp:contentStatus/>
</cp:coreProperties>
</file>