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LANEACION 2026\PLANES DE ACCION 2026\IPCC 2026\MARZO 2026\"/>
    </mc:Choice>
  </mc:AlternateContent>
  <bookViews>
    <workbookView xWindow="0" yWindow="0" windowWidth="20490" windowHeight="7755" activeTab="3"/>
  </bookViews>
  <sheets>
    <sheet name="INSTRUCTIVO" sheetId="2" r:id="rId1"/>
    <sheet name="1. ESTRATÉGICO" sheetId="1" r:id="rId2"/>
    <sheet name="2. GESTIÓN-MIPG" sheetId="5" r:id="rId3"/>
    <sheet name="3. INVERSIÓN " sheetId="8" r:id="rId4"/>
    <sheet name="Hoja1" sheetId="7" r:id="rId5"/>
    <sheet name="CONTROL DE CAMBIOS " sheetId="3" r:id="rId6"/>
    <sheet name="ANEXO1" sheetId="4" r:id="rId7"/>
  </sheets>
  <externalReferences>
    <externalReference r:id="rId8"/>
  </externalReferences>
  <definedNames>
    <definedName name="_xlnm._FilterDatabase" localSheetId="1" hidden="1">'1. ESTRATÉGICO'!$A$1:$AG$9</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79" i="8" l="1"/>
  <c r="AS67" i="8"/>
  <c r="AS63" i="8"/>
  <c r="AS59" i="8"/>
  <c r="AS53" i="8"/>
  <c r="AS43" i="8"/>
  <c r="AS44" i="8"/>
  <c r="AS45" i="8"/>
  <c r="AS46" i="8"/>
  <c r="AS47" i="8"/>
  <c r="AS48" i="8"/>
  <c r="AS49" i="8"/>
  <c r="AS42" i="8"/>
  <c r="AS30" i="8"/>
  <c r="AS28" i="8"/>
  <c r="AS19" i="8"/>
  <c r="AR18" i="8"/>
  <c r="AQ79" i="8"/>
  <c r="AQ80" i="8"/>
  <c r="AQ81" i="8"/>
  <c r="AQ84" i="8"/>
  <c r="AQ85" i="8"/>
  <c r="AQ86" i="8"/>
  <c r="AQ87" i="8"/>
  <c r="AQ88" i="8"/>
  <c r="AQ89" i="8"/>
  <c r="AQ90" i="8"/>
  <c r="AQ78" i="8"/>
  <c r="AQ77" i="8"/>
  <c r="AP77" i="8"/>
  <c r="AQ66" i="8"/>
  <c r="AQ68" i="8"/>
  <c r="AQ69" i="8"/>
  <c r="AQ70" i="8"/>
  <c r="AQ71" i="8"/>
  <c r="AQ72" i="8"/>
  <c r="AQ67" i="8"/>
  <c r="AQ62" i="8"/>
  <c r="AQ61" i="8"/>
  <c r="AQ63" i="8"/>
  <c r="AQ64" i="8"/>
  <c r="AQ65" i="8"/>
  <c r="AP66" i="8"/>
  <c r="AQ60" i="8"/>
  <c r="AQ59" i="8"/>
  <c r="AQ57" i="8"/>
  <c r="AQ53" i="8"/>
  <c r="AQ43" i="8"/>
  <c r="AQ44" i="8"/>
  <c r="AQ45" i="8"/>
  <c r="AQ46" i="8"/>
  <c r="AQ47" i="8"/>
  <c r="AQ48" i="8"/>
  <c r="AQ49" i="8"/>
  <c r="AQ42" i="8"/>
  <c r="AR41" i="8"/>
  <c r="AQ30" i="8"/>
  <c r="AQ28" i="8"/>
  <c r="AQ23" i="8"/>
  <c r="AQ19" i="8"/>
  <c r="AQ18" i="8"/>
  <c r="AP18" i="8"/>
  <c r="AE27" i="1" l="1"/>
  <c r="AE17" i="1"/>
  <c r="AE14" i="1"/>
  <c r="AE15" i="1"/>
  <c r="AE11" i="1"/>
  <c r="AE12" i="1"/>
  <c r="AE13" i="1"/>
  <c r="AF10" i="1" l="1"/>
  <c r="AY104" i="8" l="1"/>
  <c r="AX104" i="8"/>
  <c r="AW104" i="8"/>
  <c r="AV104" i="8"/>
  <c r="AU104" i="8"/>
  <c r="AT104" i="8"/>
  <c r="AM104" i="8"/>
  <c r="AL104" i="8"/>
  <c r="AK104" i="8"/>
  <c r="AR97" i="8"/>
  <c r="AP97" i="8"/>
  <c r="AJ97" i="8"/>
  <c r="AI97" i="8"/>
  <c r="AJ103" i="8"/>
  <c r="AI103" i="8"/>
  <c r="T101" i="8"/>
  <c r="S102" i="8"/>
  <c r="T102" i="8" s="1"/>
  <c r="S101" i="8"/>
  <c r="S100" i="8"/>
  <c r="T100" i="8" s="1"/>
  <c r="S99" i="8"/>
  <c r="T99" i="8" s="1"/>
  <c r="S98" i="8"/>
  <c r="T98" i="8" s="1"/>
  <c r="T94" i="8"/>
  <c r="T93" i="8"/>
  <c r="S96" i="8"/>
  <c r="T96" i="8" s="1"/>
  <c r="S95" i="8"/>
  <c r="T95" i="8" s="1"/>
  <c r="S94" i="8"/>
  <c r="S93" i="8"/>
  <c r="S92" i="8"/>
  <c r="T92" i="8" s="1"/>
  <c r="AR91" i="8"/>
  <c r="AP91" i="8"/>
  <c r="AJ91" i="8"/>
  <c r="AI91" i="8"/>
  <c r="S90" i="8"/>
  <c r="T90" i="8" s="1"/>
  <c r="S89" i="8"/>
  <c r="T89" i="8" s="1"/>
  <c r="S88" i="8"/>
  <c r="T88" i="8" s="1"/>
  <c r="S87" i="8"/>
  <c r="T87" i="8" s="1"/>
  <c r="S86" i="8"/>
  <c r="T86" i="8" s="1"/>
  <c r="S85" i="8"/>
  <c r="T85" i="8" s="1"/>
  <c r="S84" i="8"/>
  <c r="T84" i="8" s="1"/>
  <c r="S83" i="8"/>
  <c r="T83" i="8" s="1"/>
  <c r="S82" i="8"/>
  <c r="T82" i="8" s="1"/>
  <c r="S81" i="8"/>
  <c r="T81" i="8" s="1"/>
  <c r="S80" i="8"/>
  <c r="T80" i="8" s="1"/>
  <c r="S79" i="8"/>
  <c r="T79" i="8" s="1"/>
  <c r="S78" i="8"/>
  <c r="T78" i="8" s="1"/>
  <c r="AS77" i="8"/>
  <c r="AJ77" i="8"/>
  <c r="AI77" i="8"/>
  <c r="S76" i="8"/>
  <c r="T76" i="8" s="1"/>
  <c r="S75" i="8"/>
  <c r="T75" i="8" s="1"/>
  <c r="S74" i="8"/>
  <c r="T74" i="8" s="1"/>
  <c r="S73" i="8"/>
  <c r="T73" i="8" s="1"/>
  <c r="S72" i="8"/>
  <c r="T72" i="8" s="1"/>
  <c r="S71" i="8"/>
  <c r="T71" i="8" s="1"/>
  <c r="S70" i="8"/>
  <c r="T70" i="8" s="1"/>
  <c r="S69" i="8"/>
  <c r="T69" i="8" s="1"/>
  <c r="S68" i="8"/>
  <c r="T68" i="8" s="1"/>
  <c r="S67" i="8"/>
  <c r="T67" i="8" s="1"/>
  <c r="AR66" i="8"/>
  <c r="AJ66" i="8"/>
  <c r="AI66" i="8"/>
  <c r="S65" i="8"/>
  <c r="T65" i="8" s="1"/>
  <c r="S64" i="8"/>
  <c r="T64" i="8" s="1"/>
  <c r="S63" i="8"/>
  <c r="T63" i="8" s="1"/>
  <c r="S62" i="8"/>
  <c r="T62" i="8" s="1"/>
  <c r="S61" i="8"/>
  <c r="T61" i="8" s="1"/>
  <c r="S60" i="8"/>
  <c r="T60" i="8" s="1"/>
  <c r="S59" i="8"/>
  <c r="T59" i="8" s="1"/>
  <c r="AR58" i="8"/>
  <c r="AS58" i="8" s="1"/>
  <c r="AP58" i="8"/>
  <c r="AJ58" i="8"/>
  <c r="AI58" i="8"/>
  <c r="T57" i="8"/>
  <c r="S57" i="8"/>
  <c r="S56" i="8"/>
  <c r="S55" i="8"/>
  <c r="T55" i="8" s="1"/>
  <c r="S54" i="8"/>
  <c r="T54" i="8" s="1"/>
  <c r="S53" i="8"/>
  <c r="T53" i="8" s="1"/>
  <c r="S52" i="8"/>
  <c r="T52" i="8" s="1"/>
  <c r="S51" i="8"/>
  <c r="T51" i="8" s="1"/>
  <c r="AR50" i="8"/>
  <c r="AP50" i="8"/>
  <c r="AJ50" i="8"/>
  <c r="AI50" i="8"/>
  <c r="T49" i="8"/>
  <c r="T48" i="8"/>
  <c r="T47" i="8"/>
  <c r="S49" i="8"/>
  <c r="S48" i="8"/>
  <c r="S47" i="8"/>
  <c r="S46" i="8"/>
  <c r="S45" i="8"/>
  <c r="T45" i="8" s="1"/>
  <c r="S44" i="8"/>
  <c r="T44" i="8" s="1"/>
  <c r="S43" i="8"/>
  <c r="T43" i="8" s="1"/>
  <c r="S42" i="8"/>
  <c r="T42" i="8" s="1"/>
  <c r="AP41" i="8"/>
  <c r="AJ41" i="8"/>
  <c r="AI41" i="8"/>
  <c r="S19" i="8"/>
  <c r="S40" i="8"/>
  <c r="T40" i="8" s="1"/>
  <c r="S39" i="8"/>
  <c r="T39" i="8" s="1"/>
  <c r="S38" i="8"/>
  <c r="S36" i="8"/>
  <c r="T36" i="8" s="1"/>
  <c r="S35" i="8"/>
  <c r="T35" i="8" s="1"/>
  <c r="S34" i="8"/>
  <c r="S33" i="8"/>
  <c r="S32" i="8"/>
  <c r="T32" i="8" s="1"/>
  <c r="S30" i="8"/>
  <c r="T30" i="8" s="1"/>
  <c r="S29" i="8"/>
  <c r="T29" i="8" s="1"/>
  <c r="S28" i="8"/>
  <c r="T28" i="8" s="1"/>
  <c r="S27" i="8"/>
  <c r="S26" i="8"/>
  <c r="S25" i="8"/>
  <c r="S24" i="8"/>
  <c r="S23" i="8"/>
  <c r="T23" i="8" s="1"/>
  <c r="S22" i="8"/>
  <c r="AS14" i="8"/>
  <c r="AS13" i="8"/>
  <c r="AS12" i="8"/>
  <c r="AS11" i="8"/>
  <c r="AS10" i="8"/>
  <c r="AS9" i="8"/>
  <c r="AQ14" i="8"/>
  <c r="AQ13" i="8"/>
  <c r="AQ12" i="8"/>
  <c r="AQ11" i="8"/>
  <c r="AQ10" i="8"/>
  <c r="AQ9" i="8"/>
  <c r="AJ18" i="8"/>
  <c r="AI18" i="8"/>
  <c r="S16" i="8"/>
  <c r="T16" i="8" s="1"/>
  <c r="S15" i="8"/>
  <c r="T15" i="8" s="1"/>
  <c r="S14" i="8"/>
  <c r="T14" i="8" s="1"/>
  <c r="S13" i="8"/>
  <c r="T13" i="8" s="1"/>
  <c r="S12" i="8"/>
  <c r="T12" i="8" s="1"/>
  <c r="S11" i="8"/>
  <c r="T11" i="8" s="1"/>
  <c r="S10" i="8"/>
  <c r="T10" i="8" s="1"/>
  <c r="S9" i="8"/>
  <c r="T9" i="8" s="1"/>
  <c r="W102" i="8"/>
  <c r="W101" i="8"/>
  <c r="W100" i="8"/>
  <c r="W99" i="8"/>
  <c r="W98" i="8"/>
  <c r="W96" i="8"/>
  <c r="W94" i="8"/>
  <c r="W93" i="8"/>
  <c r="W92" i="8"/>
  <c r="W90" i="8"/>
  <c r="W89" i="8"/>
  <c r="W88" i="8"/>
  <c r="W87" i="8"/>
  <c r="W86" i="8"/>
  <c r="W85" i="8"/>
  <c r="W84" i="8"/>
  <c r="W83" i="8"/>
  <c r="W82" i="8"/>
  <c r="W81" i="8"/>
  <c r="W80" i="8"/>
  <c r="W79" i="8"/>
  <c r="W78" i="8"/>
  <c r="W76" i="8"/>
  <c r="W75" i="8"/>
  <c r="W74" i="8"/>
  <c r="W73" i="8"/>
  <c r="W72" i="8"/>
  <c r="W71" i="8"/>
  <c r="W70" i="8"/>
  <c r="W69" i="8"/>
  <c r="W68" i="8"/>
  <c r="W67" i="8"/>
  <c r="W65" i="8"/>
  <c r="W64" i="8"/>
  <c r="W63" i="8"/>
  <c r="W62" i="8"/>
  <c r="W61" i="8"/>
  <c r="W60" i="8"/>
  <c r="W59" i="8"/>
  <c r="W57" i="8"/>
  <c r="W56" i="8"/>
  <c r="W55" i="8"/>
  <c r="W54" i="8"/>
  <c r="W53" i="8"/>
  <c r="W52" i="8"/>
  <c r="W51" i="8"/>
  <c r="W49" i="8"/>
  <c r="W48" i="8"/>
  <c r="W47" i="8"/>
  <c r="W46" i="8"/>
  <c r="W45" i="8"/>
  <c r="W44" i="8"/>
  <c r="W43" i="8"/>
  <c r="W42" i="8"/>
  <c r="W40" i="8"/>
  <c r="W39" i="8"/>
  <c r="W38" i="8"/>
  <c r="W36" i="8"/>
  <c r="W35" i="8"/>
  <c r="W33" i="8"/>
  <c r="W32" i="8"/>
  <c r="W30" i="8"/>
  <c r="W29" i="8"/>
  <c r="W28" i="8"/>
  <c r="W23" i="8"/>
  <c r="W19" i="8"/>
  <c r="W16" i="8"/>
  <c r="W15" i="8"/>
  <c r="W14" i="8"/>
  <c r="W13" i="8"/>
  <c r="W12" i="8"/>
  <c r="W11" i="8"/>
  <c r="W10" i="8"/>
  <c r="W9" i="8"/>
  <c r="AS50" i="8" l="1"/>
  <c r="AQ91" i="8"/>
  <c r="AS41" i="8"/>
  <c r="AQ41" i="8"/>
  <c r="AP104" i="8"/>
  <c r="AS66" i="8"/>
  <c r="AI104" i="8"/>
  <c r="AJ104" i="8"/>
  <c r="AQ50" i="8"/>
  <c r="AR104" i="8"/>
  <c r="AS18" i="8"/>
  <c r="T58" i="8"/>
  <c r="AQ58" i="8"/>
  <c r="AS91" i="8"/>
  <c r="T41" i="8"/>
  <c r="T97" i="8"/>
  <c r="T103" i="8"/>
  <c r="T50" i="8"/>
  <c r="T77" i="8"/>
  <c r="T91" i="8"/>
  <c r="T66" i="8"/>
  <c r="T18" i="8"/>
  <c r="AC36" i="1"/>
  <c r="AE35" i="1"/>
  <c r="V41" i="1"/>
  <c r="AC41" i="1" s="1"/>
  <c r="V39" i="1"/>
  <c r="AC39" i="1" s="1"/>
  <c r="V37" i="1"/>
  <c r="AC37" i="1" s="1"/>
  <c r="V36" i="1"/>
  <c r="AE36" i="1" s="1"/>
  <c r="V35" i="1"/>
  <c r="AC35" i="1" s="1"/>
  <c r="V34" i="1"/>
  <c r="AE34" i="1" s="1"/>
  <c r="V33" i="1"/>
  <c r="AC33" i="1" s="1"/>
  <c r="V31" i="1"/>
  <c r="AE31" i="1" s="1"/>
  <c r="V30" i="1"/>
  <c r="AC30" i="1" s="1"/>
  <c r="V29" i="1"/>
  <c r="AC29" i="1" s="1"/>
  <c r="V28" i="1"/>
  <c r="AC28" i="1" s="1"/>
  <c r="V27" i="1"/>
  <c r="AC27" i="1" s="1"/>
  <c r="V25" i="1"/>
  <c r="AC25" i="1" s="1"/>
  <c r="V24" i="1"/>
  <c r="AC24" i="1" s="1"/>
  <c r="V22" i="1"/>
  <c r="AC22" i="1" s="1"/>
  <c r="V21" i="1"/>
  <c r="V20" i="1"/>
  <c r="AC20" i="1" s="1"/>
  <c r="V19" i="1"/>
  <c r="AE19" i="1" s="1"/>
  <c r="AS104" i="8" l="1"/>
  <c r="AQ104" i="8"/>
  <c r="T104" i="8"/>
  <c r="AE28" i="1"/>
  <c r="AE29" i="1"/>
  <c r="AC31" i="1"/>
  <c r="AE30" i="1"/>
  <c r="AE33" i="1"/>
  <c r="AC34" i="1"/>
  <c r="AC19" i="1"/>
  <c r="AE24" i="1"/>
  <c r="AE26" i="1" s="1"/>
  <c r="AE25" i="1"/>
  <c r="AE41" i="1"/>
  <c r="AE20" i="1"/>
  <c r="AE22" i="1"/>
  <c r="AE37" i="1"/>
  <c r="AE39" i="1"/>
  <c r="V17" i="1" l="1"/>
  <c r="V16" i="1"/>
  <c r="V15" i="1"/>
  <c r="V14" i="1"/>
  <c r="V13" i="1"/>
  <c r="V12" i="1"/>
  <c r="V11" i="1"/>
  <c r="V10" i="1"/>
  <c r="AC12" i="1" l="1"/>
  <c r="AC15" i="1"/>
  <c r="AC10" i="1"/>
  <c r="AE10" i="1"/>
  <c r="AC11" i="1"/>
  <c r="AC13" i="1"/>
  <c r="AC14" i="1"/>
  <c r="AC17" i="1"/>
  <c r="E39" i="7"/>
  <c r="D39" i="7"/>
  <c r="E38" i="7"/>
  <c r="D38" i="7"/>
  <c r="E37" i="7"/>
  <c r="D37" i="7"/>
  <c r="E36" i="7"/>
  <c r="D36" i="7"/>
  <c r="F28" i="7"/>
  <c r="E28" i="7"/>
  <c r="E35" i="7" l="1"/>
  <c r="D35" i="7"/>
  <c r="F29" i="7"/>
  <c r="E29" i="7"/>
  <c r="F27" i="7"/>
  <c r="E27" i="7"/>
  <c r="F25" i="7"/>
  <c r="E25" i="7"/>
  <c r="F24" i="7"/>
  <c r="E24" i="7"/>
  <c r="E23" i="7"/>
  <c r="C6" i="7" l="1"/>
  <c r="C5" i="7"/>
  <c r="E43" i="7"/>
  <c r="D43" i="7"/>
  <c r="E42" i="7"/>
  <c r="D42" i="7"/>
  <c r="E41" i="7"/>
  <c r="D41" i="7"/>
  <c r="E40" i="7"/>
  <c r="D40" i="7"/>
  <c r="F23" i="7"/>
  <c r="E15" i="7" l="1"/>
  <c r="E14" i="7"/>
  <c r="E13" i="7"/>
  <c r="E12" i="7"/>
  <c r="E11" i="7"/>
  <c r="F50" i="7" l="1"/>
  <c r="E50" i="7"/>
  <c r="G50" i="7" l="1"/>
  <c r="C35" i="7" l="1"/>
  <c r="AD21" i="1" l="1"/>
  <c r="X41" i="1"/>
  <c r="X39" i="1"/>
  <c r="X37" i="1"/>
  <c r="X36" i="1"/>
  <c r="X35" i="1"/>
  <c r="AD35" i="1" s="1"/>
  <c r="X34" i="1"/>
  <c r="AD34" i="1" s="1"/>
  <c r="X33" i="1"/>
  <c r="X31" i="1"/>
  <c r="X30" i="1"/>
  <c r="AD30" i="1" s="1"/>
  <c r="X29" i="1"/>
  <c r="X28" i="1"/>
  <c r="X27" i="1"/>
  <c r="X25" i="1"/>
  <c r="X24" i="1"/>
  <c r="AF24" i="1" s="1"/>
  <c r="X22" i="1"/>
  <c r="X21" i="1"/>
  <c r="X20" i="1"/>
  <c r="AD20" i="1" s="1"/>
  <c r="AF37" i="1" l="1"/>
  <c r="AD37" i="1"/>
  <c r="AF36" i="1"/>
  <c r="AD36" i="1"/>
  <c r="AF31" i="1"/>
  <c r="AD31" i="1"/>
  <c r="AF28" i="1"/>
  <c r="AD28" i="1"/>
  <c r="AF27" i="1"/>
  <c r="AD27" i="1"/>
  <c r="AF25" i="1"/>
  <c r="AD25" i="1"/>
  <c r="AD22" i="1"/>
  <c r="AF11" i="1"/>
  <c r="X11" i="1"/>
  <c r="AD11" i="1" s="1"/>
  <c r="X12" i="1"/>
  <c r="X13" i="1"/>
  <c r="X14" i="1"/>
  <c r="X17" i="1"/>
  <c r="AF30" i="1"/>
  <c r="AF35" i="1"/>
  <c r="AF39" i="1"/>
  <c r="AD39" i="1"/>
  <c r="X10" i="1"/>
  <c r="AD10" i="1" s="1"/>
  <c r="AD17" i="1" l="1"/>
  <c r="AF17" i="1"/>
  <c r="AD14" i="1"/>
  <c r="AF12" i="1"/>
  <c r="AD12" i="1"/>
  <c r="AF20" i="1" l="1"/>
  <c r="X19" i="1" l="1"/>
  <c r="AE42" i="1" l="1"/>
  <c r="AE40" i="1"/>
  <c r="C28" i="7" s="1"/>
  <c r="AC40" i="1"/>
  <c r="AC42" i="1"/>
  <c r="C29" i="7" l="1"/>
  <c r="AF40" i="1"/>
  <c r="D28" i="7" s="1"/>
  <c r="AD40" i="1"/>
  <c r="AF42" i="1"/>
  <c r="AD42" i="1"/>
  <c r="D29" i="7" l="1"/>
  <c r="C43" i="7"/>
  <c r="C42" i="7"/>
  <c r="C41" i="7"/>
  <c r="C40" i="7"/>
  <c r="C39" i="7"/>
  <c r="C38" i="7"/>
  <c r="C37" i="7"/>
  <c r="C36" i="7"/>
  <c r="C4" i="7" l="1"/>
  <c r="AC23" i="1" l="1"/>
  <c r="AC26" i="1"/>
  <c r="AC32" i="1"/>
  <c r="AE23" i="1"/>
  <c r="C24" i="7" s="1"/>
  <c r="AE38" i="1" l="1"/>
  <c r="C27" i="7" s="1"/>
  <c r="AC38" i="1"/>
  <c r="C25" i="7"/>
  <c r="AE32" i="1"/>
  <c r="C26" i="7" s="1"/>
  <c r="AD26" i="1"/>
  <c r="AF26" i="1"/>
  <c r="D25" i="7" s="1"/>
  <c r="AD32" i="1"/>
  <c r="AF32" i="1"/>
  <c r="D26" i="7" s="1"/>
  <c r="AF38" i="1"/>
  <c r="D27" i="7" s="1"/>
  <c r="AD38" i="1"/>
  <c r="AD23" i="1" l="1"/>
  <c r="AF23" i="1"/>
  <c r="D24" i="7" s="1"/>
  <c r="AE18" i="1" l="1"/>
  <c r="AC18" i="1"/>
  <c r="AC43" i="1" s="1"/>
  <c r="X16" i="1"/>
  <c r="X15" i="1"/>
  <c r="AD16" i="1" l="1"/>
  <c r="AF16" i="1"/>
  <c r="AE43" i="1"/>
  <c r="C2" i="7" s="1"/>
  <c r="C23" i="7"/>
  <c r="AF18" i="1"/>
  <c r="AD15" i="1"/>
  <c r="AD18" i="1" s="1"/>
  <c r="AD43" i="1" s="1"/>
  <c r="AF43" i="1" l="1"/>
  <c r="C3" i="7" s="1"/>
  <c r="D23" i="7"/>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9"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Jose David Torne Lorduy</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rgb="FF000000"/>
            <rFont val="Tahoma"/>
            <family val="2"/>
          </rPr>
          <t xml:space="preserve">VER ANEXO 1
</t>
        </r>
        <r>
          <rPr>
            <sz val="9"/>
            <color rgb="FF000000"/>
            <rFont val="Tahoma"/>
            <family val="2"/>
          </rPr>
          <t xml:space="preserve">
</t>
        </r>
      </text>
    </comment>
    <comment ref="AG8" authorId="1" shapeId="0">
      <text>
        <r>
          <rPr>
            <b/>
            <sz val="9"/>
            <color rgb="FF000000"/>
            <rFont val="Tahoma"/>
            <family val="2"/>
          </rPr>
          <t>VER ANEXO 1</t>
        </r>
        <r>
          <rPr>
            <sz val="9"/>
            <color rgb="FF000000"/>
            <rFont val="Tahoma"/>
            <family val="2"/>
          </rPr>
          <t xml:space="preserve">
</t>
        </r>
      </text>
    </comment>
    <comment ref="AE59" authorId="2" shapeId="0">
      <text>
        <r>
          <rPr>
            <b/>
            <sz val="9"/>
            <color rgb="FF000000"/>
            <rFont val="Tahoma"/>
            <family val="2"/>
          </rPr>
          <t>Colocar el valor inicial del proyecto o el valor ajustado de la ultima actualización. En Recursos Propios</t>
        </r>
      </text>
    </comment>
    <comment ref="AI59" authorId="2" shapeId="0">
      <text>
        <r>
          <rPr>
            <b/>
            <sz val="9"/>
            <color rgb="FF000000"/>
            <rFont val="Tahoma"/>
            <family val="2"/>
          </rPr>
          <t>Colocar el valor inicial del proyecto o el valor ajustado de la ultima actualización. En Recursos Propios</t>
        </r>
      </text>
    </comment>
    <comment ref="AJ59" authorId="2" shapeId="0">
      <text>
        <r>
          <rPr>
            <b/>
            <sz val="9"/>
            <color rgb="FF000000"/>
            <rFont val="Tahoma"/>
            <family val="2"/>
          </rPr>
          <t>Colocar el valor inicial del proyecto o el valor ajustado de la ultima actualización. En Recursos Propios</t>
        </r>
      </text>
    </comment>
    <comment ref="AP59" authorId="2" shapeId="0">
      <text>
        <r>
          <rPr>
            <b/>
            <sz val="9"/>
            <color rgb="FF000000"/>
            <rFont val="Tahoma"/>
            <family val="2"/>
          </rPr>
          <t>Colocar el valor inicial del proyecto o el valor ajustado de la ultima actualización. En Recursos Propios</t>
        </r>
      </text>
    </comment>
    <comment ref="AE60" authorId="2" shapeId="0">
      <text>
        <r>
          <rPr>
            <b/>
            <sz val="9"/>
            <color rgb="FF000000"/>
            <rFont val="Tahoma"/>
            <family val="2"/>
          </rPr>
          <t>Colocar el valor inicial del proyecto o el valor ajustado de la ultima actualización. En Recursos Propios</t>
        </r>
      </text>
    </comment>
    <comment ref="AI60" authorId="2" shapeId="0">
      <text>
        <r>
          <rPr>
            <b/>
            <sz val="9"/>
            <color rgb="FF000000"/>
            <rFont val="Tahoma"/>
            <family val="2"/>
          </rPr>
          <t>Colocar el valor inicial del proyecto o el valor ajustado de la ultima actualización. En Recursos Propios</t>
        </r>
      </text>
    </comment>
    <comment ref="AJ60" authorId="2" shapeId="0">
      <text>
        <r>
          <rPr>
            <b/>
            <sz val="9"/>
            <color rgb="FF000000"/>
            <rFont val="Tahoma"/>
            <family val="2"/>
          </rPr>
          <t>Colocar el valor inicial del proyecto o el valor ajustado de la ultima actualización. En Recursos Propios</t>
        </r>
      </text>
    </comment>
    <comment ref="AI61" authorId="2" shapeId="0">
      <text>
        <r>
          <rPr>
            <b/>
            <sz val="9"/>
            <color rgb="FF000000"/>
            <rFont val="Tahoma"/>
            <family val="2"/>
          </rPr>
          <t>Colocar el valor inicial del proyecto o el valor ajustado de la ultima actualización. En Recursos Propios</t>
        </r>
      </text>
    </comment>
    <comment ref="AJ61" authorId="2" shapeId="0">
      <text>
        <r>
          <rPr>
            <b/>
            <sz val="9"/>
            <color rgb="FF000000"/>
            <rFont val="Tahoma"/>
            <family val="2"/>
          </rPr>
          <t>Colocar el valor inicial del proyecto o el valor ajustado de la ultima actualización. En Recursos Propios</t>
        </r>
      </text>
    </comment>
    <comment ref="AI62" authorId="2" shapeId="0">
      <text>
        <r>
          <rPr>
            <b/>
            <sz val="9"/>
            <color rgb="FF000000"/>
            <rFont val="Tahoma"/>
            <family val="2"/>
          </rPr>
          <t>Colocar el valor inicial del proyecto o el valor ajustado de la ultima actualización. En Recursos Propios</t>
        </r>
      </text>
    </comment>
    <comment ref="AJ62" authorId="2" shapeId="0">
      <text>
        <r>
          <rPr>
            <b/>
            <sz val="9"/>
            <color rgb="FF000000"/>
            <rFont val="Tahoma"/>
            <family val="2"/>
          </rPr>
          <t>Colocar el valor inicial del proyecto o el valor ajustado de la ultima actualización. En Recursos Propios</t>
        </r>
      </text>
    </comment>
    <comment ref="AI78" authorId="2" shapeId="0">
      <text>
        <r>
          <rPr>
            <b/>
            <sz val="9"/>
            <color rgb="FF000000"/>
            <rFont val="Tahoma"/>
            <family val="2"/>
          </rPr>
          <t>Si es adicion, valor es positivo(+). Si  es reduccion, valor negativo (-) .</t>
        </r>
      </text>
    </comment>
    <comment ref="AJ78" authorId="2" shapeId="0">
      <text>
        <r>
          <rPr>
            <b/>
            <sz val="9"/>
            <color rgb="FF000000"/>
            <rFont val="Tahoma"/>
            <family val="2"/>
          </rPr>
          <t>Si es adicion, valor es positivo(+). Si  es reduccion, valor negativo (-) .</t>
        </r>
      </text>
    </comment>
    <comment ref="AP78" authorId="2" shapeId="0">
      <text>
        <r>
          <rPr>
            <b/>
            <sz val="9"/>
            <color rgb="FF000000"/>
            <rFont val="Tahoma"/>
            <family val="2"/>
          </rPr>
          <t>Si es adicion, valor es positivo(+). Si  es reduccion, valor negativo (-) .</t>
        </r>
      </text>
    </comment>
    <comment ref="K98" authorId="2" shapeId="0">
      <text>
        <r>
          <rPr>
            <b/>
            <sz val="9"/>
            <color rgb="FF000000"/>
            <rFont val="Tahoma"/>
            <family val="2"/>
          </rPr>
          <t xml:space="preserve">Nombre de la actividad relacionada en SUIFP.
</t>
        </r>
        <r>
          <rPr>
            <b/>
            <sz val="9"/>
            <color rgb="FF000000"/>
            <rFont val="Tahoma"/>
            <family val="2"/>
          </rPr>
          <t>DEBE RELACIONAR TODAS LAS ACTIVIDADES</t>
        </r>
      </text>
    </comment>
    <comment ref="AI98" authorId="2" shapeId="0">
      <text>
        <r>
          <rPr>
            <b/>
            <sz val="9"/>
            <color rgb="FF000000"/>
            <rFont val="Tahoma"/>
            <family val="2"/>
          </rPr>
          <t>Si es adicion, valor es positivo(+). Si  es reduccion, valor negativo (-) .</t>
        </r>
      </text>
    </comment>
    <comment ref="AJ98" authorId="2" shapeId="0">
      <text>
        <r>
          <rPr>
            <b/>
            <sz val="9"/>
            <color rgb="FF000000"/>
            <rFont val="Tahoma"/>
            <family val="2"/>
          </rPr>
          <t>Si es adicion, valor es positivo(+). Si  es reduccion, valor negativo (-) .</t>
        </r>
      </text>
    </comment>
    <comment ref="AI99" authorId="2" shapeId="0">
      <text>
        <r>
          <rPr>
            <b/>
            <sz val="9"/>
            <color indexed="81"/>
            <rFont val="Tahoma"/>
            <family val="2"/>
          </rPr>
          <t>Si es adicion, valor es positivo(+). Si  es reduccion, valor negativo (-) .</t>
        </r>
      </text>
    </comment>
    <comment ref="AJ99" authorId="2" shapeId="0">
      <text>
        <r>
          <rPr>
            <b/>
            <sz val="9"/>
            <color rgb="FF000000"/>
            <rFont val="Tahoma"/>
            <family val="2"/>
          </rPr>
          <t>Si es adicion, valor es positivo(+). Si  es reduccion, valor negativo (-) .</t>
        </r>
      </text>
    </comment>
  </commentList>
</comments>
</file>

<file path=xl/sharedStrings.xml><?xml version="1.0" encoding="utf-8"?>
<sst xmlns="http://schemas.openxmlformats.org/spreadsheetml/2006/main" count="1515" uniqueCount="736">
  <si>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</si>
  <si>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</si>
  <si>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</si>
  <si>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</si>
  <si>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</si>
  <si>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</si>
  <si>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</si>
  <si>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</si>
  <si>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</si>
  <si>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</si>
  <si>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</si>
  <si>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</si>
  <si>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</si>
  <si>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</si>
  <si>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</si>
  <si>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</si>
  <si>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</si>
  <si>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</si>
  <si>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</si>
  <si>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</si>
  <si>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</si>
  <si>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</si>
  <si>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</si>
  <si>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</si>
  <si>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</si>
  <si>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</si>
  <si>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</si>
  <si>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</si>
  <si>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</si>
  <si>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</si>
  <si>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</si>
  <si>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</si>
  <si>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</si>
  <si>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</si>
  <si>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</si>
  <si>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</si>
  <si>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</si>
  <si>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</si>
  <si>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</si>
  <si>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</si>
  <si>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</si>
  <si>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</si>
  <si>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</si>
  <si>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</si>
  <si>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</si>
  <si>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</si>
  <si>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</si>
  <si>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</si>
  <si>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</si>
  <si>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</si>
  <si>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</si>
  <si>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</si>
  <si>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</si>
  <si>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</si>
  <si>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</si>
  <si>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</si>
  <si>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</si>
  <si>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</si>
  <si>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</si>
  <si>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</si>
  <si>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</si>
  <si>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</si>
  <si>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</si>
  <si>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</si>
  <si>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</si>
  <si>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</si>
  <si>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</si>
  <si>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</si>
  <si>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</si>
  <si>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</si>
  <si>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</si>
  <si>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</si>
  <si>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</si>
  <si>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</si>
  <si>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</si>
  <si>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</si>
  <si>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</si>
  <si>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</si>
  <si>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</si>
  <si>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</si>
  <si>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</si>
  <si>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</si>
  <si>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</si>
  <si>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</si>
  <si>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</si>
  <si>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</si>
  <si>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</si>
  <si>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</si>
  <si>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</si>
  <si>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</si>
  <si>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</si>
  <si>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</si>
  <si>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</si>
  <si>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</si>
  <si>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</si>
  <si>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</si>
  <si>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</si>
  <si>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</si>
  <si>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</si>
  <si>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</si>
  <si>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</si>
  <si>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</si>
  <si>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</si>
  <si>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</si>
  <si>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</si>
  <si>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</si>
  <si>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</si>
  <si>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</si>
  <si>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</si>
  <si>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</si>
  <si>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</si>
  <si>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</si>
  <si>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</si>
  <si>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</si>
  <si>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</si>
  <si>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</si>
  <si>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</si>
  <si>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</si>
  <si>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</si>
  <si>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</si>
  <si>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</si>
  <si>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</si>
  <si>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</si>
  <si>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</si>
  <si>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</si>
  <si>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</si>
  <si>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</si>
  <si>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</si>
  <si>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</si>
  <si>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</si>
  <si>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</si>
  <si>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</si>
  <si>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</si>
  <si>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</si>
  <si>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</si>
  <si>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</si>
  <si>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</si>
  <si>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</si>
  <si>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</si>
  <si>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</si>
  <si>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</si>
  <si>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</si>
  <si>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</si>
  <si>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</si>
  <si>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</si>
  <si>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</si>
  <si>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</si>
  <si>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</si>
  <si>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</si>
  <si>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</si>
  <si>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</si>
  <si>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</si>
  <si>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</si>
  <si>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</si>
  <si>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</si>
  <si>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</si>
  <si>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</si>
  <si>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</si>
  <si>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</si>
  <si>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</si>
  <si>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</si>
  <si>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</si>
  <si>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</si>
  <si>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</si>
  <si>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</si>
  <si>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</si>
  <si>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</si>
  <si>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</si>
  <si>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</si>
  <si>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</si>
  <si>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</si>
  <si>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</si>
  <si>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</si>
  <si>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</si>
  <si>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</si>
  <si>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</si>
  <si>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</si>
  <si>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</si>
  <si>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</si>
  <si>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</si>
  <si>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</si>
  <si>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</si>
  <si>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</si>
  <si>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</si>
  <si>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</si>
  <si>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</si>
  <si>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</si>
  <si>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</si>
  <si>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</si>
  <si>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</si>
  <si>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</si>
  <si>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</si>
  <si>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</si>
  <si>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</si>
  <si>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</si>
  <si>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</si>
  <si>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</si>
  <si>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</si>
  <si>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</si>
  <si>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</si>
  <si>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</si>
  <si>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</si>
  <si>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</si>
  <si>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</si>
  <si>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</si>
  <si>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</si>
  <si>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</si>
  <si>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</si>
  <si>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</si>
  <si>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</si>
  <si>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</si>
  <si>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</si>
  <si>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</si>
  <si>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</si>
  <si>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</si>
  <si>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</si>
  <si>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</si>
  <si>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</si>
  <si>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</si>
  <si>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</si>
  <si>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</si>
  <si>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</si>
  <si>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</si>
  <si>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</si>
  <si>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</si>
  <si>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</si>
  <si>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</si>
  <si>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</si>
  <si>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</si>
  <si>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</si>
  <si>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</si>
  <si>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</si>
  <si>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</si>
  <si>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</si>
  <si>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</si>
  <si>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DE LOS PUEBLOS Y COMUNIDADES ETNICAS</t>
  </si>
  <si>
    <t>Fortalecimiento al Desarrollo Afro-Territorial de la Población Negra, Afrocolombiana, Raizal y Palenquera</t>
  </si>
  <si>
    <t xml:space="preserve"> Territorio Sitio de Paz y Pensamiento Colectivo
</t>
  </si>
  <si>
    <t>Incrementar a 35% el porcentaje de usuarios participantes en procesos de promoción de lectura en las bibliotecas del Distrito</t>
  </si>
  <si>
    <t>ESCENARIOS CULTURALES VIVOS PARA TRANSFORMAR</t>
  </si>
  <si>
    <t>Incrementar al 100% el porcentaje de aprovechamiento de la infraestructura cultural</t>
  </si>
  <si>
    <t>DEMOCRATIZACIÓN DE LA CULTURA: ESTÍMULOS PARA EL FOMENTO Y DESARROLLO ARTÍSTICO, CULTURAL Y CREATIVO</t>
  </si>
  <si>
    <t>FORMACIÓN ARTÍSTICA Y CULTURAL</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</si>
  <si>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</si>
  <si>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</si>
  <si>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CARTAGENA BRILLA CON SU CULTURA Y PATRIMONIO MATERIAL E INMATERIAL</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</si>
  <si>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</si>
  <si>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</si>
  <si>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</si>
  <si>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</si>
  <si>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 xml:space="preserve">
02-03-01</t>
  </si>
  <si>
    <t>Número de bibliotecas dotadas y en funcionamiento</t>
  </si>
  <si>
    <t>Número de infraestructuras culturales mejoradas, adecuadas y/o dotadas</t>
  </si>
  <si>
    <t>Número de personas con acceso efectivo a procesos de lenguaje, lectura, escritura y oralidad</t>
  </si>
  <si>
    <t>Número de actividades de extensión bibliotecaria implementadas</t>
  </si>
  <si>
    <t>Plan de Fortalecimiento para la Consolidación de la Red de Bibliotecas Distritales formulado</t>
  </si>
  <si>
    <t>Plan de Fortalecimiento para la Red de Museos Distrital diseñado e implementado</t>
  </si>
  <si>
    <t>Número de estrategias de aprovechamiento en espacios culturales implementadas</t>
  </si>
  <si>
    <t xml:space="preserve">
02-03-02</t>
  </si>
  <si>
    <t>Número de estímulos culturales y artísticos otorgados o proyectos apoyados</t>
  </si>
  <si>
    <t>Número de estímulos otorgados con enfoque diferencial e interseccional</t>
  </si>
  <si>
    <t>Número de mercados o espacios de circulación para emprendimientos culturales y artísticos creados</t>
  </si>
  <si>
    <t>Número de emprendimientos y/o micronegocios de economía popular del sector cultura, artes y patrimonio con apoyo financiero</t>
  </si>
  <si>
    <t xml:space="preserve">
02-03-03</t>
  </si>
  <si>
    <t>Número de personas vinculadas al programa de Formación Artística y Cultural</t>
  </si>
  <si>
    <t>Sistema Distrital de Formación Artística y Cultural creado e implementado</t>
  </si>
  <si>
    <t xml:space="preserve">
02-03-04</t>
  </si>
  <si>
    <t>Estrategia de modernización y mejoramiento del desempeño institucional del Instituto de Patrimonio y Cultura diseñada e implementada</t>
  </si>
  <si>
    <t>Plan de fortalecimiento para el Sistema Distrital de Cultura y consejos de áreas artísticas</t>
  </si>
  <si>
    <t>Comisión Fílmica de Cartagena de Indias implementada y PUFAC (Permiso Unificado de Filmaciones Audiovisuales) adquirido</t>
  </si>
  <si>
    <t>Cinemateca de Cartagena de Indias construida</t>
  </si>
  <si>
    <t>Política Pública Distrital de Cinematografía, Medios Audiovisuales e Interactivos formulada e implementada</t>
  </si>
  <si>
    <t xml:space="preserve">
02-03-05</t>
  </si>
  <si>
    <t>Número de festivales, fiestas y festejos implementados y desarrollados</t>
  </si>
  <si>
    <t>Festival de Música del Caribe impulsado anualmente</t>
  </si>
  <si>
    <t>Inventario del patrimonio cultural material e inmaterial de Cartagena elaborado</t>
  </si>
  <si>
    <t>Número de estrategias para la preservación y protección de las tradiciones técnicas, costumbres y saberes propias de la cultura cartagenera diseñadas e implementadas</t>
  </si>
  <si>
    <t>Plan Maestro para el cuidado, conservación y apropiación social del patrimonio material elaborado e implementado</t>
  </si>
  <si>
    <t xml:space="preserve">
06-01-01</t>
  </si>
  <si>
    <t>Programa de Salvaguarda y Recuperación de los Bienes de Interés de Cultural de los Territorios negros, afrocolombiano, raizales y palenqueros creado e implementado</t>
  </si>
  <si>
    <t xml:space="preserve">
06-02-01</t>
  </si>
  <si>
    <t>Programa de protección, divulgación, preservación y salvaguarda de las prácticas, costumbres y saberes ancestrales de los pueblos originarios de los 6 cabildos indígenas presentes en el Distrito creado e implementado</t>
  </si>
  <si>
    <t>Número</t>
  </si>
  <si>
    <t>18 bibliotecas existentes en la red distrital</t>
  </si>
  <si>
    <t>Dotar de mobiliario y equipo y mantener en funcionamiento dieciocho (18) bibliotecas</t>
  </si>
  <si>
    <t>21 obras de infraestructura cultural construidas, mejoradas, adecuadas y/o dotadas a corte 2023</t>
  </si>
  <si>
    <t>Mejorar, adecuar y/o dotar treinta y cuatro (34) infraestructuras culturales accesibles, inclusivas y diversas</t>
  </si>
  <si>
    <t>266.138 personas con acceso efectivo a procesos de lenguaje, lectura, escritura y oralidad a corte 2023</t>
  </si>
  <si>
    <t>Vincular a trescientas seis mil cincuenta y nueve (306.059) personas de manera efectiva a los procesos de lenguaje, lectura, escritura y oralidad</t>
  </si>
  <si>
    <t>912 actividades de extensión bibliotecaria a corte 2023</t>
  </si>
  <si>
    <t>Implementar mil ochocientas (1.800) actividades de extensión bibliotecaria</t>
  </si>
  <si>
    <t>1 red de bibliotecas públicas y comunitarias en el Distrito</t>
  </si>
  <si>
    <t>Formular e implementar un (1) Plan de Fortalecimiento para la Consolidación de la Red de Bibliotecas Distritales</t>
  </si>
  <si>
    <t>Diseñar e implementar un (1) Plan de Fortalecimiento para la Red de Museos Distrital</t>
  </si>
  <si>
    <t>Construir y dotar dos (2) infraestructuras culturales accequibles, inclusivas ny diversas</t>
  </si>
  <si>
    <t>21 espacios culturales promovidos y aprovechados a corte 2023</t>
  </si>
  <si>
    <t>Implementar estrategias de aprovechamiento en treinta y cuatro (34) espacios culturales (creación, divulgación, producción y difusión)</t>
  </si>
  <si>
    <t>531 estímulos culturales y artísticos entregados en el cuatrienio 2020-2023</t>
  </si>
  <si>
    <t>Otorgar mil (1.000) estímulos culturales y artísticos</t>
  </si>
  <si>
    <t>Otorgar cien (100) estímulos con enfoque diferencial e interseccional</t>
  </si>
  <si>
    <t>Crear seis (6) mercados o espacios de circulación para emprendimientos culturales y artísticos</t>
  </si>
  <si>
    <t>Otorgar ciento cincuenta (150) apoyos financieros para micronegocios de economía popular del sector cultura, artes y patrimonio</t>
  </si>
  <si>
    <t>4.583 personas vinculadas en el programa de Formación Artística y Cultural a corte 2023</t>
  </si>
  <si>
    <t>Vincular a mil ochocientas (1.800) personas en el programa de Formación Artística y Cultural</t>
  </si>
  <si>
    <t>Crear e implementar un (1) Sistema Distrital de Formación Artística y Cultural</t>
  </si>
  <si>
    <t>Diseñar e implementar una (1) estrategia de modernización y mejoramiento del desempeño institucional del Instituto de Patrimonio y Cultura</t>
  </si>
  <si>
    <t>Diseñar e implementar un (1) plan de fortalecimiento para Sistema Distrital de Cultura y consejos de áreas artísticas</t>
  </si>
  <si>
    <t>Implementar una (1) Comisión Fílmica de Cartagena de Indias y adquirir un (1) Permiso Unificado de Filmaciones Audiovisuales (PUFAC)</t>
  </si>
  <si>
    <t>Construir una (1) Cinemateca de Cartagena de Indias</t>
  </si>
  <si>
    <t>Formular e implementar una (1) Política Pública Distrital de Cinematografía, Medios Audiovisuales e Interactivos</t>
  </si>
  <si>
    <t>Implementar y desarrollar dieciséis (16) festivales, fiestas y festejos para promoción del patrimonio inmaterial</t>
  </si>
  <si>
    <t>Impulsar anualmente el desarrollo de un (1) Festival de Música del Caribe</t>
  </si>
  <si>
    <t>Elaborar un (1) inventario del patrimonio cultural material e inmaterial de Cartagena</t>
  </si>
  <si>
    <t>Diseñar e implementar cuatro (4) estrategias para la preservación y protección de las tradiciones técnicas, costumbres y saberes propias de la cultura cartagenera (cultura alimentaria de las matronas, artesanía, tradición oral, entre otras)</t>
  </si>
  <si>
    <t>Elaborar e implementar un (1) Plan Maestro para el cuidado, conservación y apropiación social del patrimonio material</t>
  </si>
  <si>
    <t>ND</t>
  </si>
  <si>
    <t>Crear e implementar un (1) Programa de Salvaguarda y Recuperación de los Bienes de Interés de Cultural de los Territorios negros, afrocolombiano, raizales y palenqueros</t>
  </si>
  <si>
    <t>Crear e implementar un (1) programa de protección, divulgación,  preservación y salvaguarda de las prácticas, costumbres y saberes ancestrales de los pueblos originarios de los 6 Cabildos Indígenas presentes en el Distrito</t>
  </si>
  <si>
    <t xml:space="preserve"> Bibliotecas adecuadas</t>
  </si>
  <si>
    <t xml:space="preserve"> Infraestructuras culturales dotadas</t>
  </si>
  <si>
    <t>Personas beneficiadas</t>
  </si>
  <si>
    <t>Usuarios atendidos</t>
  </si>
  <si>
    <t>Documentos de planeación realizados</t>
  </si>
  <si>
    <t>Eventos de promoción de actividades culturales realizados</t>
  </si>
  <si>
    <t>Estímulos otorgados</t>
  </si>
  <si>
    <t>Personas beneficiadas con apoyos del Programa Nacional de Estímulos</t>
  </si>
  <si>
    <t>Personas capacitadas</t>
  </si>
  <si>
    <t>Documentos de lineamientos técnicos realizados</t>
  </si>
  <si>
    <t>Documentos normativos realizados</t>
  </si>
  <si>
    <t>Centros culturales construidos</t>
  </si>
  <si>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</si>
  <si>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</si>
  <si>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</si>
  <si>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</si>
  <si>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Adecuar la infraestructura cultural para el desarrollo de actividades culturales, académicas y lúdico-educativas</t>
  </si>
  <si>
    <t>2. Infraestructuras culturales dotadas</t>
  </si>
  <si>
    <t>1.1. Realizar el mantenimiento preventivo y correctivo de las bibliotecas públicas y comunitarias del Distrito de Cartagena.</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</si>
  <si>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</si>
  <si>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</si>
  <si>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1.4. Mantener, mejorar, adecuar, ampliar y/o rehabilitar las bibliotecas públicas y comunitarias del del Distrito de Cartagena.</t>
  </si>
  <si>
    <t>2.1. Dotar con mobiliario, equipos y conectividad a la infraestructura cultural del Distrito de Cartagena.</t>
  </si>
  <si>
    <t>2.2. Realizar el mantenimiento preventivo y correctivo de la infraestructura cultural del Distrito de Cartagena.</t>
  </si>
  <si>
    <t>2.3. Mantener, mejorar, adecuar, ampliar y/o rehabilitar la infraestructura cultural del Distrito de Cartagena.</t>
  </si>
  <si>
    <t>2.4. Realizar la pre-inversión en estudios de factibilidad, diseños arquitectónicos, planos, estudio de suelos y otros estudios necesarios para construir, mejorar, adecuar, ampliar y/o rehabilitar infraestructura cultural del Distrito de Cartagena.</t>
  </si>
  <si>
    <t>DISTRITO DE CARTAGENA DE INDIAS</t>
  </si>
  <si>
    <t xml:space="preserve">CARMEN LUCY ESPINOSA DIAZ
DIRECTORA GENERAL 
</t>
  </si>
  <si>
    <t>Diseño e implementación del Sistema Distrital de Formación Artística y Cultural en el Distrito de Cartagena de Indias</t>
  </si>
  <si>
    <t>GRUPO DE VALOR</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</si>
  <si>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</si>
  <si>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</si>
  <si>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</si>
  <si>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</si>
  <si>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</si>
  <si>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población y la conservación en el tiempo</t>
  </si>
  <si>
    <t>Medir el porcentaje actual de usuarios de la biblioteca que participan en programas de promoción de lectura</t>
  </si>
  <si>
    <t>Tasa de crecimiento de participación en actividades de promoción de lectura.</t>
  </si>
  <si>
    <t>Medir el incremento porcentual mensual en la participación de usuarios en programas de promoción de lectura.</t>
  </si>
  <si>
    <t>mensual</t>
  </si>
  <si>
    <t>Eficacia</t>
  </si>
  <si>
    <t xml:space="preserve">Cobertura de programas de promocion de lectura </t>
  </si>
  <si>
    <t>Medir la  proporción de bibliotecas del Distrito que ofrecen programas de promoción de lectura.</t>
  </si>
  <si>
    <t xml:space="preserve">Semestral </t>
  </si>
  <si>
    <t>Incrementar al 100% el porcentaje de aprovechamiento de la infraestructura cultural (estimulos)</t>
  </si>
  <si>
    <t>Estimulos para la cultura</t>
  </si>
  <si>
    <t xml:space="preserve">Fortalecer los proyectos e iniciativas desarrolladas para la creacion artistica y cultural a traves de la entrega de estimulos mediante convocatorias publicas para el desarrollo de las propuestas </t>
  </si>
  <si>
    <t xml:space="preserve">Porcentaje de uso de la infraestructura cultural </t>
  </si>
  <si>
    <t>Medir el porcentaje de la capacidad total de la infraestructura cultural que se está utilizando activamente.</t>
  </si>
  <si>
    <t>Incrementar al 100% el porcentaje de aprovechamiento de la infraestructura cultural (espacios para emprendimientos)</t>
  </si>
  <si>
    <t>Número de beneficiarios de los estímulos culturales</t>
  </si>
  <si>
    <t>Medir cuántas personas o grupos han recibido estímulos culturales como becas, apoyos o subvenciones.</t>
  </si>
  <si>
    <t>Incrementar al 100% el porcentaje de aprovechamiento de la infraestructura cultural (apoyo financiero a emprenimientos)</t>
  </si>
  <si>
    <t>Número de eventos realizados</t>
  </si>
  <si>
    <t>Medir la cantidad de eventos culturales organizados en la infraestructura.</t>
  </si>
  <si>
    <t>Incrementar al 100% el porcentaje de aprovechamiento de la infraestructura cultural (programa de formaciòn)</t>
  </si>
  <si>
    <t xml:space="preserve">Promover y fortalecer los procesos de formacion artistica y cultural a traves del desarrollo de programas artisticos y culturales </t>
  </si>
  <si>
    <t>Número de participantes en los programas</t>
  </si>
  <si>
    <t xml:space="preserve">Medir el porcentaje  de incremento del numero de  personas vinculadas a los programas artísticos y culturales </t>
  </si>
  <si>
    <t>Incrementar a 95% el porcentaje de cumplimiento del Índice de Desempeño Institucional del Instituto de Patrimonio y Cultura en el marco del Modelo Integrado de Planeación y Gestión (MIPG) (mejora del desempeño institucional)</t>
  </si>
  <si>
    <t xml:space="preserve">Sistemas Integrados de Gestiòn </t>
  </si>
  <si>
    <t xml:space="preserve">Velar por la implementacion y sostenimiento del sistema integrado de gestion con base en las metodologias y lineamientos normativos vigentes </t>
  </si>
  <si>
    <t>Porcentaje de cumplimiento de los planes de acción del MIPG.</t>
  </si>
  <si>
    <t>Evaluar la eficiencia en la ejecución de las actividades planificadas bajo el MIPG</t>
  </si>
  <si>
    <t>Porcentaje de documentos institucionales actualizados y alineados con el MIPG</t>
  </si>
  <si>
    <t>Incrementar a 95% el porcentaje de cumplimiento del Índice de Desempeño Institucional del Instituto de Patrimonio y Cultura en el marco del Modelo Integrado de Planeación y Gestión (MIPG) (sistema distrital de cultura y consejos de areas)</t>
  </si>
  <si>
    <t>Poblaciones</t>
  </si>
  <si>
    <t>Fortalecer la identidad e integridad de los diferentes grupos poblacionales, salvaguardando sus expresiones culturales.</t>
  </si>
  <si>
    <t>Porcentaje de participación de los consejos de áreas artisticas en las actividades planificadas.</t>
  </si>
  <si>
    <t>Medir el porcentaje de cumplimiento de las actividades del plan de fortalecimiento para el Sistema Distrital de Cultura y consejos de áreas artísticas</t>
  </si>
  <si>
    <t>Incrementar a 95% el porcentaje de cumplimiento del Índice de Desempeño Institucional del Instituto de Patrimonio y Cultura en el marco del Modelo Integrado de Planeación y Gestión (MIPG) (comision filmica)</t>
  </si>
  <si>
    <t>Implementacion de la Comisión Fílmica de Cartagena de Indias</t>
  </si>
  <si>
    <t xml:space="preserve">Medir el porcentaje de avance en la implementacion de la Comisión Fílmica de Cartagena de Indias implementada y PUFAC </t>
  </si>
  <si>
    <t>Incrementar a 95% el porcentaje de cumplimiento del Índice de Desempeño Institucional del Instituto de Patrimonio y Cultura en el marco del Modelo Integrado de Planeación y Gestión (MIPG) (cinemateca construida)</t>
  </si>
  <si>
    <t xml:space="preserve">Cinemateca de cartagena de indias construida </t>
  </si>
  <si>
    <t xml:space="preserve">Medir avance en la construccion de la cinemateca </t>
  </si>
  <si>
    <t>Incrementar a 95% el porcentaje de cumplimiento del Índice de Desempeño Institucional del Instituto de Patrimonio y Cultura en el marco del Modelo Integrado de Planeación y Gestión (MIPG) (politica de cinematografia)</t>
  </si>
  <si>
    <t>Política Pública Distrital de Cinematografía, Medios Audiovisuales e Interactivos</t>
  </si>
  <si>
    <t>Conocer el avance en la formulacion e implementacion de la politica publica distrital de cinematografia, medios audiovisuales e interactivos</t>
  </si>
  <si>
    <t>Incrementar a 95% el porcentaje de cumplimiento del Índice de Desempeño Institucional del Instituto de Patrimonio y Cultura en el marco del Modelo Integrado de Planeación y Gestión (MIPG) (numero de festivales)</t>
  </si>
  <si>
    <t>Procesos festivos</t>
  </si>
  <si>
    <t>Adelantar, coordinar y organizar las actividades inherentes en el desarrollo de las</t>
  </si>
  <si>
    <t xml:space="preserve">Porcentaje de festivales, fiestas y festejos para promoción del patrimonio inmaterial realizados </t>
  </si>
  <si>
    <t>Alcanzar el 100% de los festivales planificados en el periodo.</t>
  </si>
  <si>
    <t>Anual</t>
  </si>
  <si>
    <t>fiestas de independencia y festejos patrimoniales atendiendo los parámetros</t>
  </si>
  <si>
    <t>establecido</t>
  </si>
  <si>
    <t>Incrementar a 95% el porcentaje de cumplimiento del Índice de Desempeño Institucional del Instituto de Patrimonio y Cultura en el marco del Modelo Integrado de Planeación y Gestión (MIPG) (festival de la musica</t>
  </si>
  <si>
    <t>Incrementar a 95% el porcentaje de cumplimiento del Índice de Desempeño Institucional del Instituto de Patrimonio y Cultura en el marco del Modelo Integrado de Planeación y Gestión (MIPG) (inventario del patrimonio)</t>
  </si>
  <si>
    <t>Administrar bienes de la nación y del distrito que se tomen en administración de</t>
  </si>
  <si>
    <t>Porcentaje de bienes patrimoniales inventariados</t>
  </si>
  <si>
    <t>Medir el porcentaje de avance en el inventario  del patrimonio cultural material e inmaterial de Cartagena.</t>
  </si>
  <si>
    <t>conformidad con los mandatos legales existentes</t>
  </si>
  <si>
    <t>Incrementar a 95% el porcentaje de cumplimiento del Índice de Desempeño Institucional del Instituto de Patrimonio y Cultura en el marco del Modelo Integrado de Planeación y Gestión (MIPG) Estrategia para la preservaciòn y tradiciones artisticas</t>
  </si>
  <si>
    <t>Conocer las diferentes expresiones culturales, permitiendo su divulgación a la población y la conservación en el tiempo</t>
  </si>
  <si>
    <t>Implementación de Estrategias de Preservación</t>
  </si>
  <si>
    <t>Medir el porcentaje de estrategias implementadas para la preservación y protección de tradiciones frente al total de estrategias planificadas.</t>
  </si>
  <si>
    <t>Incrementar a 95% el porcentaje de cumplimiento del Índice de Desempeño Institucional del Instituto de Patrimonio y Cultura en el marco del Modelo Integrado de Planeación y Gestión (MIPG) Plan Maestro para el cuidado, conservación y apropiación social del patrimonio material elaborado e implementado</t>
  </si>
  <si>
    <t>Porcentaje de avance en la elaboración del Plan Maestro</t>
  </si>
  <si>
    <t>Medir el porcentaje de avance en la elaboracion del plan maestro para el cuidado, conservación y apropiación social del patrimonio material</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</si>
  <si>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</si>
  <si>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</si>
  <si>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</si>
  <si>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Plan de Trabajo Anual en Seguridad y Salud en el Trabajo</t>
  </si>
  <si>
    <t>Plan Anticorrupción y de Atención al Ciudadano</t>
  </si>
  <si>
    <t>Plan de Tratamiento de Riesgos de Seguridad y Privacidad de la Información</t>
  </si>
  <si>
    <t xml:space="preserve"> Plan de Seguridad y Privacidad de la Información</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</si>
  <si>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</si>
  <si>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</si>
  <si>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Aplicar el procedimiento fortalecimiento de la lectura</t>
  </si>
  <si>
    <t>Posibilidad de perdida reputacional debido al bajo porcentaje de bibliotecas del distrito que ofrecen programas de promocion de lectura</t>
  </si>
  <si>
    <t>Seguimiento al cronograma o agenda de actividades de cada una de las bibliotecas que hacen parte de la red</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</si>
  <si>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</si>
  <si>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</si>
  <si>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</si>
  <si>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Seguimiento y Monitoreo a la agenda de eventos organizados para asegurar un mayor aprovechamiento de la infraestructura cultural, alcanzando así el objetivo del 100% de aprovechamiento.</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</si>
  <si>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</si>
  <si>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</si>
  <si>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</si>
  <si>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</si>
  <si>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</si>
  <si>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Realizar seguimientos al  cumplimiento de los planes de accion del  MIPG</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</si>
  <si>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</si>
  <si>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</si>
  <si>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</si>
  <si>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</si>
  <si>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 xml:space="preserve">Posibilidad de perdida reputacional  debido a la no construccion de la cinemateca de cartagena de indias </t>
  </si>
  <si>
    <t xml:space="preserve">Ejecucion, seguimiento y monitoreo al Plan para la construccion de la cinemateca </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</si>
  <si>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</si>
  <si>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</si>
  <si>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</si>
  <si>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</si>
  <si>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</si>
  <si>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</si>
  <si>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</si>
  <si>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</si>
  <si>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</si>
  <si>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</si>
  <si>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</si>
  <si>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</si>
  <si>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</si>
  <si>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</si>
  <si>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</si>
  <si>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</si>
  <si>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Servicio de fomento para el acceso de la oferta cultural</t>
  </si>
  <si>
    <t>Aumentar y mejorar la calidad de las estrategias implementadas para consolidar la Red Distrital de bibliotecas y la Red Distrital de museos.</t>
  </si>
  <si>
    <t>2. Documentos de planeación</t>
  </si>
  <si>
    <t>Mejorar la implementación de estrategias para el aprovechamiento de la infraestructura cultural de la ciudad</t>
  </si>
  <si>
    <t>3. Servicio de promoción de actividades culturales</t>
  </si>
  <si>
    <t>1.1. Coordinar y desarrollar actividades de funcionamiento y operación de la infraestructura cultural de Cartagena.</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</si>
  <si>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</si>
  <si>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</si>
  <si>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</si>
  <si>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</si>
  <si>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Implementar estrategias de fomento e impulso a los emprendimientos y/o micronegocios de economía popular en la Ciudad de Cartagena de indias.</t>
  </si>
  <si>
    <t>2. Servicio de promoción de actividades culturales</t>
  </si>
  <si>
    <t>3. Servicio de apoyo financiero para el desarrollo de prácticas artísticas
y culturales</t>
  </si>
  <si>
    <t xml:space="preserve"> 1.1. Realizar convocatoria y entrega de mil (1.000) estímulos culturales y artísticos en el Distrito de Cartagena de Indias.</t>
  </si>
  <si>
    <t>1.2. Realizar la operación logística de los eventos, socializaciones y demás actividades relacionadas a la ejecución del proyecto.</t>
  </si>
  <si>
    <t>1.3. Realizar convocatoria y entrega de cien (100) estímulos con enfoque diferencial e interseccional en el Distrito de Cartagena de Indias</t>
  </si>
  <si>
    <t>1.4. Realizar la coordinación, seguimiento, evaluación y gestión de las actividades del proyecto.</t>
  </si>
  <si>
    <t xml:space="preserve">2.1. Crear o gestionar la participación en seis (6) mercados o espacios de circulación para emprendimientos culturales y artísticos.
</t>
  </si>
  <si>
    <t>2.2. Promover los emprendimientos culturales y artísticos a través de un plan de mercadeo y gestión de alianzas</t>
  </si>
  <si>
    <t>3.1. Realizar convocatoria y entrega de ciento cincuenta (150) apoyos financieros para micronegocios de economía popular del sector cultura, artes y patrimonio</t>
  </si>
  <si>
    <t xml:space="preserve">Personas beneficiadas con apoyos del Programa Nacional de Estímulos
</t>
  </si>
  <si>
    <t>3.2. Realizar acompañamiento técnico a micronegocios de economía popular del sector cultura incentivados con apoyo financiero</t>
  </si>
  <si>
    <t>Gestiòn de valores para Resultados</t>
  </si>
  <si>
    <t>• Fortalecimiento organizacional y Simplificaciòn de procesos</t>
  </si>
  <si>
    <t>Gestiòn Fomento Arte y Cultura</t>
  </si>
  <si>
    <t>Gestiòn del Conocimiento</t>
  </si>
  <si>
    <t>• Participaciòn ciudadana en la gestiòn pùblica</t>
  </si>
  <si>
    <t>• Fortalecimiento organizacional y Simplificaciòn  de procesos</t>
  </si>
  <si>
    <t>Formaciòn Artistica y Cultural</t>
  </si>
  <si>
    <t>Implementaciòn y Seguimiento al Sistema Integrado de Gestiòn</t>
  </si>
  <si>
    <t>Asegurar que la documentación institucional cumple con los requisitos del MIPG.</t>
  </si>
  <si>
    <t>Gestiòn Conservaciòn del Patrimonio</t>
  </si>
  <si>
    <t>Administraciòn Patrimonial</t>
  </si>
  <si>
    <t>Plan Estratégico de Tecnologías de la Información y las Comunicaciones –¬ PETI</t>
  </si>
  <si>
    <t>" Plan Anual de Adquisiciones</t>
  </si>
  <si>
    <t>• Operacionales: Cambios en los precios de insumos necesarios para el desarrollo de las actividades.</t>
  </si>
  <si>
    <t xml:space="preserve">• Costeo de insumos necesarios para las actividades con base en precios promedio del mercado
</t>
  </si>
  <si>
    <t xml:space="preserve">• Proyección presupuestal con base en plan plurianual de inversiones.
</t>
  </si>
  <si>
    <t>• Financieros: Cambios en las prioridades de inversión de la administración local.</t>
  </si>
  <si>
    <t>• Oferta de salarios de acuerdo con las calidades de la mano de obra.</t>
  </si>
  <si>
    <t>• Administrativos: Dificultad para contratar mano de obra calificada.</t>
  </si>
  <si>
    <t>• Costeo de insumos necesarios para las actividades con base en precios promedio del mercado</t>
  </si>
  <si>
    <t xml:space="preserve">• Operacionales: Cambios en los precios de insumos necesarios para el desarrollo de las actividades.
</t>
  </si>
  <si>
    <t xml:space="preserve">
• Oferta de salarios de acuerdo con las calidades de la mano de obra.
</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</si>
  <si>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</si>
  <si>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</si>
  <si>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</si>
  <si>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1.1. Elaborar el documento de bases o términos de referencias para las convocatorias de los programas en las diferentes áreas artísticas.</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</si>
  <si>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</si>
  <si>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</si>
  <si>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</si>
  <si>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</si>
  <si>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</si>
  <si>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2.1. Diseñar un documento de lineamientos técnicos y metodológicos para el sistema distrital de formación artística y cultural.</t>
  </si>
  <si>
    <t>2.2. Implemantar un plan piloto de formación artística y cultural en I.E. Públicas de la Ciudad.</t>
  </si>
  <si>
    <t>2.3. Coordinar el diseño y la implementación del sistema distrital de formación artística y cultural</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</si>
  <si>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</si>
  <si>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</si>
  <si>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</si>
  <si>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</si>
  <si>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1.1. Realizar actividades de diseño e implementación de sistemas de gestión y de desempeño institucional en el marco del Modelo Integrado de Planeación y Gestión - MIPG y FURAC</t>
  </si>
  <si>
    <t>1.2. Realizar diseño, gestión de aprobación e implementación de políticas públicas del sector cultural.</t>
  </si>
  <si>
    <t>1.3. Implementación de tecnologías de la información y la comunicación para la gestión misional del IPCC.</t>
  </si>
  <si>
    <t>1.4. Dotación de mobiliario, equipos, acceso a conectividad y adopción de software de gestión institucional.</t>
  </si>
  <si>
    <t>Implementar estrategias de fortalecimiento del Sistema Distrital de Cultura y consejos de área artística</t>
  </si>
  <si>
    <t>2. Documentos de lineamientos técnicos</t>
  </si>
  <si>
    <t>2.1. Realizar actividades orientadas al diseño e implementación de un plan de fortalecimiento del Sistema Distrital de Cultura.</t>
  </si>
  <si>
    <t>2.2. Apoyar técnica y financieramente los planes de acción de los concejos de área artística.</t>
  </si>
  <si>
    <t>2.3. Implementar estrategias de ejercicios de gobernanza y apropiación social para el fortalecimiento del ecosistema de las artes, la cultura y el patrimonio.</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</si>
  <si>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</si>
  <si>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</si>
  <si>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</si>
  <si>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</si>
  <si>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1.1. Realizar la implementación de una (1) Comisión Fílmica de Cartagena de Indias y adquirir un (1) Permiso Unificado de Filmaciones Audiovisuales (PUFAC)</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</si>
  <si>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</si>
  <si>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</si>
  <si>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</si>
  <si>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</si>
  <si>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</si>
  <si>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</si>
  <si>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</si>
  <si>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</si>
  <si>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</si>
  <si>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</si>
  <si>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</si>
  <si>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</si>
  <si>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</si>
  <si>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</si>
  <si>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</si>
  <si>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1.1. Organizar y coordinar festivales, fiestas y festejos propios de las manifestaciones culturales para promoción del patrimonio inmaterial</t>
  </si>
  <si>
    <t>1.2. Realizar la operación logística de los festivales, fiestas y festejos propios de las manifestaciones culturales para promoción del patrimonio inmaterial.</t>
  </si>
  <si>
    <t>1.3. Apoyar, fomentar y divulgar experiencias culturales de turismo sostenible para el desarrollo económico y el mejoramiento de la calidad de vida de los hacedores del sector.</t>
  </si>
  <si>
    <t xml:space="preserve">1.4. Diseñar e implementar estrategias para la preservación y protección de las tradiciones, técnicas, costumbres, saberes y otras practicas significativas del territorio aplicando el enfoque diferencial y comunitario.
</t>
  </si>
  <si>
    <t>2. Servicio de apoyo financiero al sector artístico y cultural</t>
  </si>
  <si>
    <t>2.1. Realizar acompañamiento a la organización y ejecución del Festival de Musica del Caribe.</t>
  </si>
  <si>
    <t xml:space="preserve">2.2. Brindar apoyo financiero y de operación logística al Festival de Música del Caribe.
</t>
  </si>
  <si>
    <t>3. Documentos de lineamientos técnicos</t>
  </si>
  <si>
    <t>3.1. Elaborar un (1) inventario del patrimonio cultural material e inmaterial de Cartagena</t>
  </si>
  <si>
    <t>Incrementar el uso de herramientas y metodologías para la gestión del conocimiento del patrimonio cultural material e inmaterial del Distrito de Cartagena de Indias</t>
  </si>
  <si>
    <t>3.2. Coordinar acciones para la la elaboración, validación y presentación del inventario del patrimonio material e inmaterial de Cartagena.</t>
  </si>
  <si>
    <t>Fortalecer la orientación, salvaguarda, valoración, cuidado y control del patrimonio material en el Distrito de Cartagena de Indias</t>
  </si>
  <si>
    <t>4. Documentos de planeación</t>
  </si>
  <si>
    <t>4.1. Elaborar e implementar un Plan Maestro para el cuidado, conservación y apropiación social del patrimonio material.</t>
  </si>
  <si>
    <t>4.2. Realizar la coordinación y gestión de las acciones y estrategias para la orientación, salvaguarda, valoración, cuidado y control del patrimonio material.</t>
  </si>
  <si>
    <t>4.3. Diseñar e implementar estrategias para el cuidado, conservación, puesta en valor y apropiación social del patrimonio material.</t>
  </si>
  <si>
    <t>4.4. Realizar acciones de seguimiento, control, monitoreo, verificación, supervisión y asesoría a los bienes inmuebles del centro histórico y su área de influencia para la preservación del patrimonio material inmueble.</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</si>
  <si>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</si>
  <si>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</si>
  <si>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</si>
  <si>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</si>
  <si>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</si>
  <si>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</si>
  <si>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SI</t>
  </si>
  <si>
    <t>CONTRATACION DIRECTA</t>
  </si>
  <si>
    <t>AVANCE META PRODUCTO AL AÑO CON PONDERACION</t>
  </si>
  <si>
    <t>AVANCE META PRODUCTO AL CUATRIENIO</t>
  </si>
  <si>
    <t>AVANCE META PRODUCTO AL AÑO PROMEDIO SIMPLE</t>
  </si>
  <si>
    <t>AVANCE PROMEDIO PROGRAMA ESCENARIOS CULTURALES VIVOS PARA TRANSFORMAR</t>
  </si>
  <si>
    <t>AVANCE PROMEDIO PROGRAMA DEMOCRATIZACION DE LA CULTURAESTIMULOS PARA EL FOMENTO Y DESARROLLO ARTISTICO,CULTURAL Y CREATIVO</t>
  </si>
  <si>
    <t>AVANCE PROMEDIO PROGRAMA FORMACION ARTISTICA Y CULTURAL</t>
  </si>
  <si>
    <t>AVANCE PROMEDIO PROGRAMADERECHOS CULTURALES Y FORTALECIMIENTO INSTITUCIONAL PARA LA GOBERNANZA</t>
  </si>
  <si>
    <t>AVANCE PROMEDIO PROGRAMA CARTAGENA BRILLA CON SU CULTURA Y PATRIMONIO MATERIAL E INMATERIAL</t>
  </si>
  <si>
    <t>AVANCE PROMEDIO PROGRAMA DESARROLLO LOCAL SOSTENIBLE Y PROSPERIDAD COLECTIVA EN LOS TERRITORIOS DE LAS COMUNIDADES NEGRAS DEL DISTRITO DE CARTAGENA</t>
  </si>
  <si>
    <t>AVANCE PROMEDIO PROGRAMA ATENCION INTEGRAL PARA LAS COMUNIDADES INDIGENAS</t>
  </si>
  <si>
    <t>- SGP CULTURA</t>
  </si>
  <si>
    <t>- RF IPCC</t>
  </si>
  <si>
    <t>- VENTA DE BIENES Y SERVICIOS IPCC</t>
  </si>
  <si>
    <t>PROGRAMACIÓN META PRODUCTO 2024</t>
  </si>
  <si>
    <t>ACUMULADO 2024</t>
  </si>
  <si>
    <t>ACUMULADO 2025</t>
  </si>
  <si>
    <t>ACUMULADO 2026</t>
  </si>
  <si>
    <t>ACUMULADO 2027</t>
  </si>
  <si>
    <t>ACUMULADO CUATRIENIO</t>
  </si>
  <si>
    <t xml:space="preserve">DATOS GENERALES </t>
  </si>
  <si>
    <t>PROGRAMACIÓN META PRODUCTO</t>
  </si>
  <si>
    <t>ACUMULADOS</t>
  </si>
  <si>
    <t>REPORTES META PRODUCTO</t>
  </si>
  <si>
    <t>AVANCES Y RESULTADOS</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</si>
  <si>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</si>
  <si>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</si>
  <si>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</si>
  <si>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</si>
  <si>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</si>
  <si>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</si>
  <si>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</si>
  <si>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</si>
  <si>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</si>
  <si>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</si>
  <si>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PORCENTAJE EJECUTADO SEPTIEMBRE SEGÚN OBLIGACIONES</t>
  </si>
  <si>
    <t>PRESUPUESTO EJECUTADO DICIEMBRE COMPROMISOS</t>
  </si>
  <si>
    <t>Crear e implementar un (1) Sistema Distrital de Formación Artística y Cultura</t>
  </si>
  <si>
    <t>IMPUESTO DE ESPECTACULOS PUBLICOS IPCC</t>
  </si>
  <si>
    <t>RF SGP CULTURA IPCC</t>
  </si>
  <si>
    <t>RF SGP CULTURA</t>
  </si>
  <si>
    <t>Avance Plan de Desarrollo al Cuatrienio</t>
  </si>
  <si>
    <t>Ejecución Presupuestal Según Compromisos</t>
  </si>
  <si>
    <t>Ejecución Presupuestal Según Obligaciones</t>
  </si>
  <si>
    <t>Concepto</t>
  </si>
  <si>
    <t>Avance Sept 15</t>
  </si>
  <si>
    <t>Crecimiento</t>
  </si>
  <si>
    <t xml:space="preserve">Plan de accion institucional </t>
  </si>
  <si>
    <t>Ejecución de Proyectos</t>
  </si>
  <si>
    <t>Ejecución Presupuestal por Compromisos</t>
  </si>
  <si>
    <t>Ejecución Presupuestal por Obligaciones</t>
  </si>
  <si>
    <t>Plan de Desarrollo al Cuatrienio</t>
  </si>
  <si>
    <t>PROGRAMAS</t>
  </si>
  <si>
    <t>AVANCE ESTRATEGICO</t>
  </si>
  <si>
    <t>EJECUCION PRESUPUESTAL</t>
  </si>
  <si>
    <t>AÑO</t>
  </si>
  <si>
    <t>CUATRIENIO</t>
  </si>
  <si>
    <t>COMPROMISOS</t>
  </si>
  <si>
    <t>OBLIGACIONES</t>
  </si>
  <si>
    <t xml:space="preserve"> DEMOCRATIZACION DE LA CULTURAESTIMULOS PARA EL FOMENTO Y DESARROLLO ARTISTICO,CULTURAL Y CREATIVO</t>
  </si>
  <si>
    <t xml:space="preserve">  FORMACION ARTISTICA Y CULTURAL</t>
  </si>
  <si>
    <t xml:space="preserve"> CARTAGENA BRILLA CON SU CULTURA Y PATRIMONIO MATERIAL E INMATERIAL</t>
  </si>
  <si>
    <t>PUEBLOS Y COMUNIDADES ETNICAS</t>
  </si>
  <si>
    <t>Ejecución Presupuestal (compromisos)</t>
  </si>
  <si>
    <t>Ejecución Presupuestal (obligaciones)</t>
  </si>
  <si>
    <t xml:space="preserve"> Aprovechamiento de la infraestructura cultural existente para la implementación de una agenda cultural articulada y permanente en el distrito</t>
  </si>
  <si>
    <t xml:space="preserve"> Diseño e implementación del Sistema Distrital de Formación Artística y Cultural en el Distrito de Cartagena de Indias </t>
  </si>
  <si>
    <t>Protección, inclusión y garantía de los derechos culturales para la gobernanza de la cinematografía, medios audiovisuales e interactivos en el Distrito de Cartagena de Indias</t>
  </si>
  <si>
    <t>Avance Plan de acción Institucional a corte dic 30</t>
  </si>
  <si>
    <t>Ejecución Proyectos IPCC a dic 30</t>
  </si>
  <si>
    <t>Avance Dic 30</t>
  </si>
  <si>
    <t>AVANCES PROYECTOS IPCC DIC 2025</t>
  </si>
  <si>
    <t>Avance Físico Dic</t>
  </si>
  <si>
    <t>REPORTE META PRODUCTO DE  MARZO 2026</t>
  </si>
  <si>
    <t>REPORTE META PRODUCTO DE   JUNIO 2026</t>
  </si>
  <si>
    <t>REPORTE META PRODUCTO DE JULIO A 30 DE SEPTIEMBRE DE 2026</t>
  </si>
  <si>
    <t>REPORTE META PRODUCTO DE  SEPTIEMBRE A 31 DE DICIEMBRE 2026</t>
  </si>
  <si>
    <t>AVANCE ESTRATEGICO DEL IPCC MARZO  2026</t>
  </si>
  <si>
    <t>REPORTE ACTIVIDADES PROYECTO DE  JULIO A SEPTIEMBRE 2026</t>
  </si>
  <si>
    <t>REPORTE ACTIVIDADES PROYECTO DE  OCTUBRE A DICIEMBRE 2026</t>
  </si>
  <si>
    <t>ACUMULADO ACTIVIDAD DE PROYECTO 2026</t>
  </si>
  <si>
    <t>CONTRATACION DE PRESTACION DE SERVICIOS</t>
  </si>
  <si>
    <t>ENERO</t>
  </si>
  <si>
    <t>ESTAMPILLAS PROCULTURA (IPCC)</t>
  </si>
  <si>
    <t xml:space="preserve">
</t>
  </si>
  <si>
    <t>FORMATO SALIDA DE INFORMACION RESULTADOS DE SEGUIMIENTO  Y EVALUACIÓN DE PLAN DE ACCIÓN INSTITUCIONAL</t>
  </si>
  <si>
    <t xml:space="preserve">INSTITUTO DE PATRIMONIO Y CULTURA DE CARTAGENA DE INDIAS </t>
  </si>
  <si>
    <t>PROYECTOS DE INVERSIÓN</t>
  </si>
  <si>
    <t xml:space="preserve"> META PRODUCTO PDD 2024</t>
  </si>
  <si>
    <t>REPORTE ACTIVIDADES PROYECTO DE  ENERO A MARZO 2026</t>
  </si>
  <si>
    <t>REPORTE ACTIVIDADES PROYECTO DE  ABRIL A JUNIO 2026</t>
  </si>
  <si>
    <t>AVANCES ACTIVIDADES DE PROYECTO</t>
  </si>
  <si>
    <t>PRESUPUESTO EJECUTADO DICIEMBRE OBLIGACIONES</t>
  </si>
  <si>
    <t>OBSERVACIONES</t>
  </si>
  <si>
    <t xml:space="preserve">Infancia
Adolescencia
Adultez                                                                                                                                                                                                                                                                                                                                                            Enfoque diferencial </t>
  </si>
  <si>
    <t>"Teniendo en cuenta que la meta proyectada para el cuatrienio es de 34 y en consideración a que el acumulado a la vigencia 2025 es de 30, la entidad se permite hacer una programación de la vigencia 2026 más aterrizada a las capacidades financieras y priorizando las infraestructuras que requieren los mejoramientos, intervenciones y/o sostenibilidad en orden de lo establecido en la meta"</t>
  </si>
  <si>
    <t>INFRAESTRUCTURA - https://ipccar-my.sharepoint.com/:f:/g/personal/coordinacionplaneacion_ipcc_gov_co/IgAKI1taPf8eTZ9fXjKDPcZkAd_gbA1aZjAd0dO_YJ4A-Og?e=An10fe</t>
  </si>
  <si>
    <t>APROVECHAMIENTO - https://ipccar-my.sharepoint.com/:f:/g/personal/coordinacionplaneacion_ipcc_gov_co/IgBcpfXYQHirT5WtghSSPC48AdCGI77ltacP1ErZbzPQX9I?e=gJPj79</t>
  </si>
  <si>
    <t>Planear, coordinar y realizar actividades de extensión bibliotecaria</t>
  </si>
  <si>
    <t>Diseñar, coordinar e implementar la agenda de oferta cultural de las Red Distrital de Bibliotecas de Cartagena.</t>
  </si>
  <si>
    <t>Apoyar técnica y financieramente la ejecución del plan de trabajo conjunto de la Red Distrital de Museos</t>
  </si>
  <si>
    <t>Coordinar la implementación de estrategias del plan de trabajo conjunto de la red de museos distrital</t>
  </si>
  <si>
    <t xml:space="preserve">6. Diseñar e implementar un plan de trabajo para fortalecer la agenda conjunta de la Red Distrital de museos de Cartagena	</t>
  </si>
  <si>
    <t xml:space="preserve">Realizar catalogación, sistematización y digitalización del acervo bibliográfico y documental de la Red de Bibliotecas Públicas del Distrito.	</t>
  </si>
  <si>
    <t xml:space="preserve">Generar alianzas con actores públicos y privados locales, nacionales e internacionales.	</t>
  </si>
  <si>
    <t xml:space="preserve">Implementar espacios de participación, interlocución e Intercambio de experiencias entre bibliotecarios y población beneficiaria	</t>
  </si>
  <si>
    <t xml:space="preserve">Diseñar e implementar una agenda cultural y artística conjunta de bibliotecas públicas y comunitarias para la lectura, escritura y oralidad	</t>
  </si>
  <si>
    <t>Coordinar la implementación de estrategias para propiciar el aprovechamiento de la infraestructura cultural</t>
  </si>
  <si>
    <t>Diseñar e Implementar la Estrategia BarriArte</t>
  </si>
  <si>
    <t>Diseñar e implementar el Plan Maestro de Murales</t>
  </si>
  <si>
    <t>Infancia
Adolescencia
Adultez                                                                                                                                                                                                                                                                                                                                                            Enfoque diferencial</t>
  </si>
  <si>
    <t>ESTIMULO - https://ipccar-my.sharepoint.com/:f:/g/personal/coordinacionplaneacion_ipcc_gov_co/IgDuqEUzh6x3RJmkS17t1UjDAVA8mCIJZucy7pwNSyWzOjw?e=y5FeVP</t>
  </si>
  <si>
    <t>FORMACION - https://ipccar-my.sharepoint.com/:f:/g/personal/coordinacionplaneacion_ipcc_gov_co/IgD9VJqiES7mRpiKzDi2XwdaAYQ0V94RLtwzQF-xC0Veqzc?e=Hb2FXF</t>
  </si>
  <si>
    <t xml:space="preserve">Infancia
Adolescencia
Adultez                                                                                                                                                                                                                                                                                                                                                            Enfoque diferencial                 </t>
  </si>
  <si>
    <t>MODERNIZACION - https://ipccar-my.sharepoint.com/:f:/g/personal/coordinacionplaneacion_ipcc_gov_co/IgDKSj_62SP0QbsJwxvhgUeQAbpl3eSreSHlX6YmutpZo1E?e=uUPNOW</t>
  </si>
  <si>
    <t>CINE - https://ipccar-my.sharepoint.com/:f:/g/personal/coordinacionplaneacion_ipcc_gov_co/IgAHfD9_LXvIRJBeIs7vkHILAdFUsczRIttVppadu7U0r1s?e=C814Lt</t>
  </si>
  <si>
    <t>SGO</t>
  </si>
  <si>
    <t>CARTAGENA BRILLA (PATRIMONIO) - https://ipccar-my.sharepoint.com/:f:/g/personal/coordinacionplaneacion_ipcc_gov_co/IgB1Xnwj0RPDR5Z_WijTkxNqAYfT_Ic9ipqtXyim7wrirxk?e=m3nYd9</t>
  </si>
  <si>
    <t xml:space="preserve">Implementar una estrategia integral de comunicaciones para la difusión y divulgación del patrimonio cultural material e inmaterial en clave de su apropiación social	</t>
  </si>
  <si>
    <t>" Realizar un diagnóstico e inventario de los Bienes de Interés Cultural (BIC) de los territorios negros, afrocolombianos, raizales y palenqueros.</t>
  </si>
  <si>
    <t>"</t>
  </si>
  <si>
    <t>NEGRITUDES (AFRO) - https://ipccar-my.sharepoint.com/:f:/g/personal/coordinacionplaneacion_ipcc_gov_co/IgDtj3NbYdnESbbn0aXs-SwcASE6i2msLfNeKGEXZtzALr4?e=nN5BkX</t>
  </si>
  <si>
    <t>Diseñar un programa para la salvaguarda y recuperación de los Bienes de Interés Cultural (BIC) de los territorios negros, afrocolombianos, raizales y palenqueros.</t>
  </si>
  <si>
    <t>Coordinar acciones para la concertación y la validación de la estrategia para la conservación y recuperación de los Bienes de Interés Cultural (BIC) de los territorios negros, afrocolombianos, raizales y palenqueros.</t>
  </si>
  <si>
    <t>Generar alianzas con actores públicos y privados locales, nacionales e internacionales.</t>
  </si>
  <si>
    <t>Realizar las intervenciones para la conservación y recuperación de los BIC priorizados en territorios NARP.</t>
  </si>
  <si>
    <t>1. Número de procesos de salvaguardia efectiva del patrimonio inmaterial</t>
  </si>
  <si>
    <t>Diseñar e implementar estrategias para la preservación y protección de las tradiciones, técnicas, costumbres, saberes y otras prácticas significativas del territorio aplicando el enfoque diferencial y comunitario.</t>
  </si>
  <si>
    <t>INDIGENA - https://ipccar-my.sharepoint.com/:f:/g/personal/coordinacionplaneacion_ipcc_gov_co/IgDkQtOnBFQYQYEibRFh6DDKAYhEt20WiOY-H9BGC_L0CiE?e=YaZzlQ</t>
  </si>
  <si>
    <t>Organizar y coordinar la implementación de estrategias para la preservación y protección del patrimonio inmaterial de los pueblos indígenas.</t>
  </si>
  <si>
    <t>Elaborar un (1) inventario del patrimonio cultural inmaterial de los pueblos indígenas presentes en la ciudad de Cartagena.</t>
  </si>
  <si>
    <t>Generar alianzas con actores públicos y privados locales, nacionales e internacionales</t>
  </si>
  <si>
    <t>Implementar una estrategia integral para la concertación, promoción y
divulgación del patrimonio cultural inmaterial de las comunidades indígenas en clave de su apropiación social.</t>
  </si>
  <si>
    <t xml:space="preserve"> </t>
  </si>
  <si>
    <t>AVANCE PROYECTO  Fortalecimiento de la infraestructura cultural como "Escenarios Vivos" para la transformación social en Cartagena de Indias</t>
  </si>
  <si>
    <t>PORCENTAJE DEL PRESUPUESTO EJECUTADO MARZO COMPROMISOS</t>
  </si>
  <si>
    <t>PORCENTAJE DEL PRESUPUESTO EJECUTADO MARZO OBLIGACIONES</t>
  </si>
  <si>
    <t>AVANCE  PROYECTO Aprovechamiento de la infraestructura cultural existente para la implementación de una agenda cultural articulada y permanente en el distrito</t>
  </si>
  <si>
    <t>VENTA DE BIENES Y SERVICIOS TEATRO ADOLFO MEJIA</t>
  </si>
  <si>
    <t>AVANCE PROYECTO Fortalecimiento de la estrategia de estímulos para el fomento y desarrollo artístico, cultural, creativo e impulso a la economía popular en torno
al arte y patrimonio en el Distrito de Cartagena de Indias</t>
  </si>
  <si>
    <t>AVANCE PROYECTO DISEÑO E IMPLEMENTACION DEL SISTEMA DISTRITAL DE FORMACION ARTISTICA Y CULTURAL EN EL DIUSTRITO DE CARTAGENA</t>
  </si>
  <si>
    <t>AVANCE PROYECTO MODERNIZACION INSTITUCIONAL PARA LA GOBERNANZA CULTURAL EN CARTAGENA DE INDIAS</t>
  </si>
  <si>
    <t>AVANCE PROYECTO Protección, inclusión y garantía de los derechos culturales para la gobernanza de la cinematografía, medios audiovisuales e interactivos en el
Distrito de Cartagena de Indias</t>
  </si>
  <si>
    <t>AVANCE PROYECTO Protección , gestión y salvaguarda del patrimonio material e inmaterial del distrito turístico y cultural de Cartagena de Indias</t>
  </si>
  <si>
    <t>AVANCE PROYECTO Conservación y recuperación de los Bienes de Interés Cultural de los territorios NARP en Cartagena de Indias. Cartagena de Indias</t>
  </si>
  <si>
    <t>AVANCE PROYECTO Implementación de una estrategia para la protección, divulgación, preservación y salvaguarda de las prácticas, costumbres y saberes ancestrales de los pueblos originarios de los cabildos indígenas presentes en el Distrito de Cartagena de Indias</t>
  </si>
  <si>
    <t>AVANCE PLAN DE ACCION IPCC MARZO 2026</t>
  </si>
  <si>
    <t>AVANCE PRESUPUESTAL IPCC MARZO 2026</t>
  </si>
  <si>
    <t>0.2</t>
  </si>
  <si>
    <t>LICITACION PUBLICA</t>
  </si>
  <si>
    <t xml:space="preserve">VENTA DE BIENES Y SERVICIOS </t>
  </si>
  <si>
    <t>MARZO</t>
  </si>
  <si>
    <t>DOTACION DE INFRAESTRUCTURA</t>
  </si>
  <si>
    <t>CONVENIO</t>
  </si>
  <si>
    <t>ESTAMPILLA</t>
  </si>
  <si>
    <t>FEBRERO</t>
  </si>
  <si>
    <t>ESTIMULOS</t>
  </si>
  <si>
    <t>SGP/ESTAMPILLA</t>
  </si>
  <si>
    <t>FURAC</t>
  </si>
  <si>
    <t>RESOLUCION</t>
  </si>
  <si>
    <t>FESTIVALES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</si>
</sst>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quot;$&quot;\ #,##0.00"/>
    <numFmt numFmtId="168" formatCode="_-[$$-240A]\ * #,##0.00_-;\-[$$-240A]\ * #,##0.00_-;_-[$$-240A]\ * &quot;-&quot;??_-;_-@_-"/>
    <numFmt numFmtId="169" formatCode="\$\ #,##0.00"/>
    <numFmt numFmtId="170" formatCode="&quot;$&quot;\ #,##0"/>
    <numFmt numFmtId="171" formatCode="&quot;$&quot;#,##0_);[Red]\(&quot;$&quot;#,##0\)"/>
    <numFmt numFmtId="172" formatCode="_(* #,##0.00_);_(* \(#,##0.00\);_(* \-??_);_(@_)"/>
    <numFmt numFmtId="173" formatCode="0.000"/>
    <numFmt numFmtId="174" formatCode="#,##0.000"/>
  </numFmts>
  <fonts count="93">
    <font>
      <sz val="11"/>
      <color theme="1"/>
      <name val="Aptos Narrow"/>
      <family val="2"/>
      <scheme val="minor"/>
    </font>
    <font>
      <sz val="12"/>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name val="Aptos Narrow"/>
      <family val="2"/>
      <scheme val="minor"/>
    </font>
    <font>
      <sz val="11"/>
      <color rgb="FF000000"/>
      <name val="Arial"/>
      <family val="2"/>
    </font>
    <font>
      <sz val="11"/>
      <name val="Arial"/>
      <family val="2"/>
    </font>
    <font>
      <b/>
      <sz val="20"/>
      <color theme="1"/>
      <name val="Arial"/>
      <family val="2"/>
    </font>
    <font>
      <b/>
      <sz val="10"/>
      <color rgb="FF000000"/>
      <name val="Arial"/>
      <family val="2"/>
    </font>
    <font>
      <b/>
      <sz val="20"/>
      <name val="Aptos Narrow"/>
      <family val="2"/>
      <scheme val="minor"/>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9"/>
      <color rgb="FF000000"/>
      <name val="Tahoma"/>
      <family val="2"/>
    </font>
    <font>
      <sz val="9"/>
      <color rgb="FF000000"/>
      <name val="Tahoma"/>
      <family val="2"/>
    </font>
    <font>
      <b/>
      <sz val="11"/>
      <color theme="1"/>
      <name val="Aptos Narrow"/>
      <family val="2"/>
    </font>
    <font>
      <b/>
      <sz val="11"/>
      <name val="Aptos Narrow"/>
      <family val="2"/>
    </font>
    <font>
      <sz val="11"/>
      <color theme="1"/>
      <name val="Aptos Narrow"/>
      <family val="2"/>
    </font>
    <font>
      <sz val="11"/>
      <name val="Aptos Narrow"/>
      <family val="2"/>
    </font>
    <font>
      <b/>
      <sz val="9"/>
      <name val="Aptos Narrow"/>
      <family val="2"/>
    </font>
    <font>
      <sz val="14"/>
      <color theme="1"/>
      <name val="Aptos Narrow"/>
      <family val="2"/>
    </font>
    <font>
      <sz val="11"/>
      <color theme="1" tint="4.9989318521683403E-2"/>
      <name val="Aptos Narrow"/>
      <family val="2"/>
    </font>
    <font>
      <b/>
      <sz val="11"/>
      <color theme="1" tint="0.34998626667073579"/>
      <name val="Aptos Narrow"/>
      <family val="2"/>
    </font>
    <font>
      <sz val="11"/>
      <color rgb="FF000000"/>
      <name val="Aptos Narrow"/>
      <family val="2"/>
    </font>
    <font>
      <sz val="11"/>
      <color rgb="FFFF0000"/>
      <name val="Aptos Narrow"/>
      <family val="2"/>
    </font>
    <font>
      <sz val="12"/>
      <color theme="1"/>
      <name val="Aptos Narrow"/>
      <family val="2"/>
    </font>
    <font>
      <sz val="10"/>
      <color theme="1"/>
      <name val="Aptos Narrow"/>
      <family val="2"/>
    </font>
    <font>
      <b/>
      <sz val="9"/>
      <color rgb="FF000000"/>
      <name val="Arial"/>
      <family val="2"/>
    </font>
    <font>
      <sz val="10"/>
      <name val="Sans Serif"/>
    </font>
    <font>
      <sz val="9"/>
      <name val="Sans Serif"/>
    </font>
    <font>
      <sz val="11"/>
      <color theme="1"/>
      <name val="Cambria"/>
      <family val="1"/>
    </font>
    <font>
      <sz val="10"/>
      <color theme="1"/>
      <name val="Cambria"/>
      <family val="1"/>
    </font>
    <font>
      <sz val="11"/>
      <color rgb="FF000000"/>
      <name val="Cambria"/>
      <family val="1"/>
    </font>
    <font>
      <b/>
      <sz val="11"/>
      <color rgb="FF000000"/>
      <name val="Cambria"/>
      <family val="1"/>
    </font>
    <font>
      <b/>
      <sz val="10"/>
      <color theme="1"/>
      <name val="Aptos Narrow"/>
      <family val="2"/>
      <scheme val="minor"/>
    </font>
    <font>
      <sz val="10"/>
      <color theme="1"/>
      <name val="Aptos Narrow"/>
      <family val="2"/>
      <scheme val="minor"/>
    </font>
    <font>
      <u/>
      <sz val="11"/>
      <color theme="10"/>
      <name val="Aptos Narrow"/>
      <family val="2"/>
      <scheme val="minor"/>
    </font>
    <font>
      <b/>
      <sz val="11"/>
      <color theme="1" tint="4.9989318521683403E-2"/>
      <name val="Arial"/>
      <family val="2"/>
    </font>
    <font>
      <b/>
      <sz val="9"/>
      <name val="Arial"/>
      <family val="2"/>
    </font>
    <font>
      <sz val="10"/>
      <color theme="1"/>
      <name val="Arial"/>
      <family val="2"/>
    </font>
    <font>
      <sz val="10"/>
      <color rgb="FF1F1F1F"/>
      <name val="Arial"/>
      <family val="2"/>
    </font>
    <font>
      <sz val="10"/>
      <color rgb="FF242424"/>
      <name val="Calibri Light"/>
      <family val="2"/>
    </font>
    <font>
      <sz val="12"/>
      <color rgb="FF000000"/>
      <name val="Calibri Light"/>
      <family val="2"/>
    </font>
    <font>
      <sz val="10"/>
      <color rgb="FF000000"/>
      <name val="Calibri Light"/>
      <family val="2"/>
    </font>
    <font>
      <sz val="8"/>
      <color rgb="FF000000"/>
      <name val="Calibri Light"/>
      <family val="2"/>
    </font>
    <font>
      <sz val="12"/>
      <color theme="1"/>
      <name val="Aptos Narrow"/>
      <family val="2"/>
      <scheme val="minor"/>
    </font>
    <font>
      <sz val="10"/>
      <color rgb="FF000000"/>
      <name val="Arial"/>
      <family val="2"/>
    </font>
    <font>
      <sz val="12"/>
      <color rgb="FF000000"/>
      <name val="Calibri"/>
      <family val="2"/>
      <charset val="1"/>
    </font>
    <font>
      <sz val="11"/>
      <color rgb="FF000000"/>
      <name val="Calibri Light"/>
      <family val="2"/>
    </font>
    <font>
      <b/>
      <sz val="11"/>
      <color theme="1"/>
      <name val="Aptos Narrow"/>
      <scheme val="minor"/>
    </font>
    <font>
      <b/>
      <sz val="11"/>
      <name val="Aptos Narrow"/>
    </font>
    <font>
      <sz val="14"/>
      <color rgb="FF000000"/>
      <name val="Aptos Narrow"/>
      <family val="2"/>
      <scheme val="minor"/>
    </font>
    <font>
      <sz val="12"/>
      <name val="Sans Serif"/>
    </font>
  </fonts>
  <fills count="4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rgb="FFFFFFFF"/>
        <bgColor rgb="FF000000"/>
      </patternFill>
    </fill>
    <fill>
      <patternFill patternType="solid">
        <fgColor rgb="FF83E28E"/>
        <bgColor indexed="64"/>
      </patternFill>
    </fill>
    <fill>
      <patternFill patternType="solid">
        <fgColor theme="3" tint="0.749992370372631"/>
        <bgColor indexed="64"/>
      </patternFill>
    </fill>
    <fill>
      <patternFill patternType="solid">
        <fgColor theme="2"/>
        <bgColor indexed="64"/>
      </patternFill>
    </fill>
    <fill>
      <patternFill patternType="solid">
        <fgColor theme="9"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rgb="FF000000"/>
      </left>
      <right style="thin">
        <color indexed="64"/>
      </right>
      <top/>
      <bottom/>
      <diagonal/>
    </border>
    <border>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diagonal/>
    </border>
  </borders>
  <cellStyleXfs count="306">
    <xf numFmtId="0" fontId="0" fillId="0" borderId="0"/>
    <xf numFmtId="0" fontId="4" fillId="0" borderId="0"/>
    <xf numFmtId="44" fontId="2" fillId="0" borderId="0" applyFont="0" applyFill="0" applyBorder="0" applyAlignment="0" applyProtection="0"/>
    <xf numFmtId="43" fontId="2" fillId="0" borderId="0" applyFont="0" applyFill="0" applyBorder="0" applyAlignment="0" applyProtection="0"/>
    <xf numFmtId="0" fontId="14" fillId="6" borderId="0" applyNumberFormat="0" applyBorder="0" applyProtection="0">
      <alignment horizontal="center" vertical="center"/>
    </xf>
    <xf numFmtId="49" fontId="15" fillId="0" borderId="0" applyFill="0" applyBorder="0" applyProtection="0">
      <alignment horizontal="left" vertical="center"/>
    </xf>
    <xf numFmtId="3" fontId="15"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2" fillId="13" borderId="25" applyNumberFormat="0" applyFont="0" applyAlignment="0" applyProtection="0"/>
    <xf numFmtId="0" fontId="38" fillId="0" borderId="0" applyNumberFormat="0" applyFill="0" applyBorder="0" applyAlignment="0" applyProtection="0"/>
    <xf numFmtId="0" fontId="16" fillId="0" borderId="26" applyNumberFormat="0" applyFill="0" applyAlignment="0" applyProtection="0"/>
    <xf numFmtId="0" fontId="3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9"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3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3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9"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43" fontId="2" fillId="0" borderId="0" applyFont="0" applyFill="0" applyBorder="0" applyAlignment="0" applyProtection="0"/>
    <xf numFmtId="0" fontId="40" fillId="0" borderId="0"/>
    <xf numFmtId="0" fontId="4" fillId="0" borderId="0"/>
    <xf numFmtId="0" fontId="41" fillId="0" borderId="0"/>
    <xf numFmtId="164"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41" fillId="0" borderId="0" applyFont="0" applyFill="0" applyBorder="0" applyAlignment="0" applyProtection="0"/>
    <xf numFmtId="165"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42"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76" fillId="0" borderId="0" applyNumberFormat="0" applyFill="0" applyBorder="0" applyAlignment="0" applyProtection="0"/>
  </cellStyleXfs>
  <cellXfs count="713">
    <xf numFmtId="0" fontId="0" fillId="0" borderId="0" xfId="0"/>
    <xf numFmtId="0" fontId="6" fillId="2" borderId="1" xfId="0" applyFont="1" applyFill="1" applyBorder="1" applyAlignment="1">
      <alignment horizontal="center" vertical="center" wrapText="1"/>
    </xf>
    <xf numFmtId="0" fontId="8" fillId="2" borderId="0" xfId="0" applyFont="1" applyFill="1"/>
    <xf numFmtId="0" fontId="0" fillId="0" borderId="0" xfId="0" applyAlignment="1">
      <alignment vertical="center"/>
    </xf>
    <xf numFmtId="0" fontId="14" fillId="6" borderId="1" xfId="4" applyBorder="1" applyProtection="1">
      <alignment horizontal="center" vertical="center"/>
    </xf>
    <xf numFmtId="3" fontId="15" fillId="0" borderId="1" xfId="6" applyBorder="1" applyAlignment="1" applyProtection="1">
      <alignment horizontal="center" vertical="center"/>
    </xf>
    <xf numFmtId="49" fontId="15" fillId="0" borderId="1" xfId="5" applyBorder="1" applyProtection="1">
      <alignment horizontal="left" vertical="center"/>
    </xf>
    <xf numFmtId="0" fontId="18" fillId="0" borderId="0" xfId="0" applyFont="1" applyAlignment="1">
      <alignment horizontal="left"/>
    </xf>
    <xf numFmtId="0" fontId="18" fillId="0" borderId="0" xfId="0" applyFont="1" applyAlignment="1">
      <alignment horizontal="left" vertical="center" wrapText="1"/>
    </xf>
    <xf numFmtId="0" fontId="19" fillId="0" borderId="0" xfId="0" applyFont="1" applyAlignment="1">
      <alignment horizontal="left" vertical="center" wrapText="1"/>
    </xf>
    <xf numFmtId="0" fontId="13" fillId="0" borderId="0" xfId="0" applyFont="1" applyAlignment="1">
      <alignment horizontal="left" vertical="center" wrapText="1"/>
    </xf>
    <xf numFmtId="0" fontId="18" fillId="4" borderId="1" xfId="0" applyFont="1" applyFill="1" applyBorder="1" applyAlignment="1">
      <alignment horizontal="left" vertical="center" wrapText="1"/>
    </xf>
    <xf numFmtId="0" fontId="18"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8" fillId="0" borderId="0" xfId="0" applyFont="1" applyAlignment="1">
      <alignment horizontal="left"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49" fontId="15" fillId="0" borderId="1" xfId="5" applyBorder="1" applyAlignment="1" applyProtection="1">
      <alignment vertical="center" wrapText="1"/>
    </xf>
    <xf numFmtId="0" fontId="14"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4" fillId="0" borderId="1" xfId="0" applyFont="1" applyBorder="1" applyAlignment="1">
      <alignment horizontal="center" vertical="center" wrapText="1"/>
    </xf>
    <xf numFmtId="0" fontId="6" fillId="2" borderId="27" xfId="0" applyFont="1" applyFill="1" applyBorder="1" applyAlignment="1">
      <alignment horizontal="center" vertical="center" wrapText="1"/>
    </xf>
    <xf numFmtId="0" fontId="8" fillId="2" borderId="0" xfId="0" applyFont="1" applyFill="1" applyAlignment="1">
      <alignment horizontal="center"/>
    </xf>
    <xf numFmtId="0" fontId="8" fillId="0" borderId="0" xfId="0" applyFont="1"/>
    <xf numFmtId="0" fontId="44" fillId="0" borderId="42" xfId="0" applyFont="1" applyBorder="1" applyAlignment="1">
      <alignment horizontal="center" vertical="center" wrapText="1"/>
    </xf>
    <xf numFmtId="0" fontId="44" fillId="0" borderId="2" xfId="0" applyFont="1" applyBorder="1" applyAlignment="1">
      <alignment horizontal="center" vertical="center" wrapText="1"/>
    </xf>
    <xf numFmtId="0" fontId="47" fillId="38" borderId="1" xfId="0" applyFont="1" applyFill="1" applyBorder="1" applyAlignment="1">
      <alignment horizontal="center" vertical="center" wrapText="1"/>
    </xf>
    <xf numFmtId="0" fontId="44" fillId="0" borderId="50" xfId="0" applyFont="1" applyBorder="1" applyAlignment="1">
      <alignment horizontal="center" vertical="center" wrapText="1"/>
    </xf>
    <xf numFmtId="0" fontId="51" fillId="39" borderId="27" xfId="0" applyFont="1" applyFill="1" applyBorder="1" applyAlignment="1">
      <alignment horizontal="center" vertical="center" wrapText="1"/>
    </xf>
    <xf numFmtId="0" fontId="49" fillId="0" borderId="1" xfId="0" applyFont="1" applyBorder="1" applyAlignment="1">
      <alignment horizontal="center" vertical="center" wrapText="1"/>
    </xf>
    <xf numFmtId="0" fontId="51" fillId="39" borderId="28" xfId="0" applyFont="1" applyFill="1" applyBorder="1" applyAlignment="1">
      <alignment horizontal="center" vertical="center" wrapText="1"/>
    </xf>
    <xf numFmtId="0" fontId="51" fillId="39" borderId="27" xfId="0" applyFont="1" applyFill="1" applyBorder="1" applyAlignment="1">
      <alignment horizontal="left" vertical="center" wrapText="1"/>
    </xf>
    <xf numFmtId="0" fontId="51" fillId="39" borderId="28" xfId="0" applyFont="1" applyFill="1" applyBorder="1" applyAlignment="1">
      <alignment horizontal="left" vertical="center" wrapText="1"/>
    </xf>
    <xf numFmtId="0" fontId="51" fillId="39" borderId="35" xfId="0" applyFont="1" applyFill="1" applyBorder="1" applyAlignment="1">
      <alignment vertical="center" wrapText="1"/>
    </xf>
    <xf numFmtId="0" fontId="51" fillId="39" borderId="33" xfId="0" applyFont="1" applyFill="1" applyBorder="1" applyAlignment="1">
      <alignment vertical="center" wrapText="1"/>
    </xf>
    <xf numFmtId="0" fontId="51" fillId="39" borderId="36" xfId="0" applyFont="1" applyFill="1" applyBorder="1" applyAlignment="1">
      <alignment vertical="center" wrapText="1"/>
    </xf>
    <xf numFmtId="0" fontId="51" fillId="39" borderId="28" xfId="0" applyFont="1" applyFill="1" applyBorder="1" applyAlignment="1">
      <alignment vertical="center" wrapText="1"/>
    </xf>
    <xf numFmtId="0" fontId="51" fillId="39" borderId="29" xfId="0" applyFont="1" applyFill="1" applyBorder="1" applyAlignment="1">
      <alignment vertical="center" wrapText="1"/>
    </xf>
    <xf numFmtId="0" fontId="51" fillId="39" borderId="27" xfId="0" applyFont="1" applyFill="1" applyBorder="1" applyAlignment="1">
      <alignment vertical="center" wrapText="1"/>
    </xf>
    <xf numFmtId="0" fontId="51" fillId="39" borderId="56" xfId="0" applyFont="1" applyFill="1" applyBorder="1" applyAlignment="1">
      <alignment vertical="center" wrapText="1"/>
    </xf>
    <xf numFmtId="0" fontId="51" fillId="39" borderId="57" xfId="0" applyFont="1" applyFill="1" applyBorder="1" applyAlignment="1">
      <alignment vertical="center" wrapText="1"/>
    </xf>
    <xf numFmtId="0" fontId="51" fillId="39" borderId="58" xfId="0" applyFont="1" applyFill="1" applyBorder="1" applyAlignment="1">
      <alignment vertical="center" wrapText="1"/>
    </xf>
    <xf numFmtId="0" fontId="49" fillId="0" borderId="0" xfId="0" applyFont="1" applyAlignment="1">
      <alignment horizontal="center" vertical="center" wrapText="1"/>
    </xf>
    <xf numFmtId="0" fontId="49" fillId="0" borderId="2" xfId="0" applyFont="1" applyBorder="1" applyAlignment="1">
      <alignment horizontal="center" vertical="center" wrapText="1"/>
    </xf>
    <xf numFmtId="0" fontId="51" fillId="39" borderId="38" xfId="0" applyFont="1" applyFill="1" applyBorder="1" applyAlignment="1">
      <alignment vertical="center" wrapText="1"/>
    </xf>
    <xf numFmtId="0" fontId="51" fillId="39" borderId="50" xfId="0" applyFont="1" applyFill="1" applyBorder="1" applyAlignment="1">
      <alignment vertical="center" wrapText="1"/>
    </xf>
    <xf numFmtId="0" fontId="49" fillId="0" borderId="1" xfId="0" applyFont="1" applyBorder="1" applyAlignment="1">
      <alignment horizontal="center" vertical="center"/>
    </xf>
    <xf numFmtId="0" fontId="49" fillId="0" borderId="4" xfId="0" applyFont="1" applyBorder="1" applyAlignment="1">
      <alignment horizontal="center" vertical="center" wrapText="1"/>
    </xf>
    <xf numFmtId="0" fontId="51" fillId="39" borderId="30" xfId="0" applyFont="1" applyFill="1" applyBorder="1" applyAlignment="1">
      <alignment vertical="center" wrapText="1"/>
    </xf>
    <xf numFmtId="0" fontId="51" fillId="39" borderId="46" xfId="0" applyFont="1" applyFill="1" applyBorder="1" applyAlignment="1">
      <alignment vertical="center" wrapText="1"/>
    </xf>
    <xf numFmtId="0" fontId="51" fillId="39" borderId="31" xfId="0" applyFont="1" applyFill="1" applyBorder="1" applyAlignment="1">
      <alignment vertical="center" wrapText="1"/>
    </xf>
    <xf numFmtId="0" fontId="51" fillId="39" borderId="1" xfId="0" applyFont="1" applyFill="1" applyBorder="1" applyAlignment="1">
      <alignment horizontal="center" vertical="center" wrapText="1"/>
    </xf>
    <xf numFmtId="0" fontId="49" fillId="0" borderId="2" xfId="0" applyFont="1" applyBorder="1" applyAlignment="1">
      <alignment horizontal="center" vertical="center"/>
    </xf>
    <xf numFmtId="0" fontId="51" fillId="39" borderId="56" xfId="0" applyFont="1" applyFill="1" applyBorder="1" applyAlignment="1">
      <alignment horizontal="left" vertical="center" wrapText="1"/>
    </xf>
    <xf numFmtId="0" fontId="51" fillId="39" borderId="57" xfId="0" applyFont="1" applyFill="1" applyBorder="1" applyAlignment="1">
      <alignment horizontal="left" vertical="center" wrapText="1"/>
    </xf>
    <xf numFmtId="0" fontId="51" fillId="39" borderId="58" xfId="0" applyFont="1" applyFill="1" applyBorder="1" applyAlignment="1">
      <alignment horizontal="left" vertical="center" wrapText="1"/>
    </xf>
    <xf numFmtId="0" fontId="52" fillId="0" borderId="56" xfId="0" applyFont="1" applyBorder="1" applyAlignment="1">
      <alignment horizontal="left" vertical="center" wrapText="1"/>
    </xf>
    <xf numFmtId="0" fontId="52" fillId="0" borderId="57" xfId="0" applyFont="1" applyBorder="1" applyAlignment="1">
      <alignment horizontal="left" vertical="center" wrapText="1"/>
    </xf>
    <xf numFmtId="0" fontId="52" fillId="0" borderId="58" xfId="0" applyFont="1" applyBorder="1" applyAlignment="1">
      <alignment horizontal="left" vertical="center" wrapText="1"/>
    </xf>
    <xf numFmtId="0" fontId="51" fillId="39" borderId="17" xfId="0" applyFont="1" applyFill="1" applyBorder="1" applyAlignment="1">
      <alignment horizontal="left" vertical="center" wrapText="1"/>
    </xf>
    <xf numFmtId="0" fontId="51" fillId="39" borderId="29" xfId="0" applyFont="1" applyFill="1" applyBorder="1" applyAlignment="1">
      <alignment horizontal="left" vertical="center" wrapText="1"/>
    </xf>
    <xf numFmtId="0" fontId="51" fillId="39" borderId="46" xfId="0" applyFont="1" applyFill="1" applyBorder="1" applyAlignment="1">
      <alignment horizontal="left" vertical="center" wrapText="1"/>
    </xf>
    <xf numFmtId="0" fontId="51" fillId="39" borderId="30" xfId="0" applyFont="1" applyFill="1" applyBorder="1" applyAlignment="1">
      <alignment horizontal="left" vertical="center" wrapText="1"/>
    </xf>
    <xf numFmtId="0" fontId="0" fillId="39" borderId="28" xfId="0" applyFill="1" applyBorder="1" applyAlignment="1">
      <alignment horizontal="left" vertical="center" wrapText="1"/>
    </xf>
    <xf numFmtId="0" fontId="49" fillId="0" borderId="1" xfId="0" applyFont="1" applyBorder="1" applyAlignment="1">
      <alignment horizontal="left" vertical="center" wrapText="1"/>
    </xf>
    <xf numFmtId="0" fontId="49" fillId="0" borderId="1" xfId="0" applyFont="1" applyBorder="1" applyAlignment="1">
      <alignment horizontal="left" wrapText="1"/>
    </xf>
    <xf numFmtId="0" fontId="49" fillId="0" borderId="1" xfId="0" applyFont="1" applyBorder="1" applyAlignment="1">
      <alignment horizontal="left"/>
    </xf>
    <xf numFmtId="9" fontId="44" fillId="0" borderId="1" xfId="0" applyNumberFormat="1" applyFont="1" applyBorder="1" applyAlignment="1">
      <alignment horizontal="center" vertical="center" wrapText="1"/>
    </xf>
    <xf numFmtId="9" fontId="44" fillId="0" borderId="42" xfId="0" applyNumberFormat="1" applyFont="1" applyBorder="1" applyAlignment="1">
      <alignment horizontal="center" vertical="center" wrapText="1"/>
    </xf>
    <xf numFmtId="0" fontId="56" fillId="0" borderId="1" xfId="0" applyFont="1" applyBorder="1" applyAlignment="1">
      <alignment horizontal="center" vertical="center" wrapText="1"/>
    </xf>
    <xf numFmtId="9" fontId="58" fillId="0" borderId="1" xfId="303" applyFont="1" applyFill="1" applyBorder="1" applyAlignment="1">
      <alignment horizontal="center" vertical="center"/>
    </xf>
    <xf numFmtId="10" fontId="62" fillId="0" borderId="1" xfId="303" applyNumberFormat="1" applyFont="1" applyFill="1" applyBorder="1" applyAlignment="1">
      <alignment horizontal="center" vertical="center" wrapText="1"/>
    </xf>
    <xf numFmtId="10" fontId="62" fillId="0" borderId="2" xfId="303" applyNumberFormat="1" applyFont="1" applyFill="1" applyBorder="1" applyAlignment="1">
      <alignment horizontal="center" vertical="center"/>
    </xf>
    <xf numFmtId="9" fontId="57" fillId="0" borderId="1" xfId="303" applyFont="1" applyFill="1" applyBorder="1" applyAlignment="1">
      <alignment horizontal="center" vertical="center"/>
    </xf>
    <xf numFmtId="166" fontId="57" fillId="0" borderId="29" xfId="303" applyNumberFormat="1" applyFont="1" applyFill="1" applyBorder="1" applyAlignment="1">
      <alignment horizontal="center" vertical="center"/>
    </xf>
    <xf numFmtId="166" fontId="57" fillId="0" borderId="1" xfId="303" applyNumberFormat="1" applyFont="1" applyFill="1" applyBorder="1" applyAlignment="1">
      <alignment horizontal="center" vertical="center"/>
    </xf>
    <xf numFmtId="44" fontId="0" fillId="0" borderId="1" xfId="304" applyFont="1" applyFill="1" applyBorder="1" applyAlignment="1">
      <alignment horizontal="center" vertical="center"/>
    </xf>
    <xf numFmtId="0" fontId="70" fillId="0" borderId="64" xfId="0" applyFont="1" applyBorder="1" applyAlignment="1">
      <alignment vertical="center" wrapText="1"/>
    </xf>
    <xf numFmtId="10" fontId="57" fillId="0" borderId="64" xfId="0" applyNumberFormat="1" applyFont="1" applyBorder="1" applyAlignment="1">
      <alignment vertical="center" wrapText="1"/>
    </xf>
    <xf numFmtId="0" fontId="72" fillId="0" borderId="1" xfId="0" applyFont="1" applyBorder="1" applyAlignment="1">
      <alignment horizontal="center" vertical="center" wrapText="1"/>
    </xf>
    <xf numFmtId="10" fontId="72" fillId="0" borderId="1" xfId="0" applyNumberFormat="1" applyFont="1" applyBorder="1" applyAlignment="1">
      <alignment horizontal="center" vertical="center"/>
    </xf>
    <xf numFmtId="0" fontId="73" fillId="40" borderId="1" xfId="0" applyFont="1" applyFill="1" applyBorder="1" applyAlignment="1">
      <alignment horizontal="center" vertical="center"/>
    </xf>
    <xf numFmtId="0" fontId="73" fillId="40" borderId="1" xfId="0" applyFont="1" applyFill="1" applyBorder="1" applyAlignment="1">
      <alignment horizontal="center" vertical="center" wrapText="1"/>
    </xf>
    <xf numFmtId="0" fontId="74" fillId="41" borderId="1" xfId="0" applyFont="1" applyFill="1" applyBorder="1" applyAlignment="1">
      <alignment horizontal="center" vertical="center"/>
    </xf>
    <xf numFmtId="0" fontId="74" fillId="41" borderId="1" xfId="0" applyFont="1" applyFill="1" applyBorder="1" applyAlignment="1">
      <alignment vertical="center"/>
    </xf>
    <xf numFmtId="0" fontId="74" fillId="41" borderId="1" xfId="0" applyFont="1" applyFill="1" applyBorder="1" applyAlignment="1">
      <alignment horizontal="center" vertical="center" wrapText="1"/>
    </xf>
    <xf numFmtId="0" fontId="75" fillId="42" borderId="1" xfId="0" applyFont="1" applyFill="1" applyBorder="1" applyAlignment="1">
      <alignment horizontal="center" vertical="center" wrapText="1"/>
    </xf>
    <xf numFmtId="10" fontId="75" fillId="42" borderId="1" xfId="303" applyNumberFormat="1" applyFont="1" applyFill="1" applyBorder="1" applyAlignment="1">
      <alignment horizontal="center" vertical="center"/>
    </xf>
    <xf numFmtId="0" fontId="74" fillId="0" borderId="1" xfId="0" applyFont="1" applyBorder="1" applyAlignment="1">
      <alignment horizontal="center" vertical="center" wrapText="1"/>
    </xf>
    <xf numFmtId="0" fontId="75" fillId="0" borderId="1" xfId="0" applyFont="1" applyBorder="1" applyAlignment="1">
      <alignment horizontal="center" vertical="center" wrapText="1"/>
    </xf>
    <xf numFmtId="10" fontId="75" fillId="0" borderId="1" xfId="303" applyNumberFormat="1" applyFont="1" applyBorder="1" applyAlignment="1">
      <alignment horizontal="center" vertical="center"/>
    </xf>
    <xf numFmtId="44" fontId="75" fillId="0" borderId="1" xfId="303" applyNumberFormat="1" applyFont="1" applyBorder="1" applyAlignment="1">
      <alignment horizontal="center" vertical="center"/>
    </xf>
    <xf numFmtId="44" fontId="75" fillId="0" borderId="1" xfId="304" applyFont="1" applyBorder="1" applyAlignment="1">
      <alignment vertical="center"/>
    </xf>
    <xf numFmtId="44" fontId="75" fillId="0" borderId="1" xfId="304" applyFont="1" applyBorder="1" applyAlignment="1">
      <alignment horizontal="center" vertical="center"/>
    </xf>
    <xf numFmtId="8" fontId="75" fillId="0" borderId="1" xfId="303" applyNumberFormat="1" applyFont="1" applyBorder="1" applyAlignment="1">
      <alignment horizontal="center" vertical="center"/>
    </xf>
    <xf numFmtId="0" fontId="56" fillId="43" borderId="1" xfId="0" applyFont="1" applyFill="1" applyBorder="1" applyAlignment="1">
      <alignment horizontal="center" vertical="center" wrapText="1"/>
    </xf>
    <xf numFmtId="44" fontId="16" fillId="0" borderId="1" xfId="304" applyFont="1" applyBorder="1" applyAlignment="1">
      <alignment horizontal="center" wrapText="1"/>
    </xf>
    <xf numFmtId="10" fontId="16" fillId="0" borderId="1" xfId="0" applyNumberFormat="1" applyFont="1" applyBorder="1" applyAlignment="1">
      <alignment horizontal="center" wrapText="1"/>
    </xf>
    <xf numFmtId="10" fontId="66" fillId="0" borderId="64" xfId="0" applyNumberFormat="1" applyFont="1" applyBorder="1" applyAlignment="1">
      <alignment horizontal="center" vertical="center" wrapText="1"/>
    </xf>
    <xf numFmtId="10" fontId="57" fillId="0" borderId="64" xfId="0" applyNumberFormat="1" applyFont="1" applyBorder="1" applyAlignment="1">
      <alignment horizontal="center" vertical="center" wrapText="1"/>
    </xf>
    <xf numFmtId="10" fontId="71" fillId="0" borderId="1" xfId="0" applyNumberFormat="1" applyFont="1" applyBorder="1" applyAlignment="1">
      <alignment horizontal="center" vertical="center" wrapText="1"/>
    </xf>
    <xf numFmtId="10" fontId="70" fillId="0" borderId="1" xfId="0" applyNumberFormat="1" applyFont="1" applyBorder="1" applyAlignment="1">
      <alignment horizontal="center" vertical="center" wrapText="1"/>
    </xf>
    <xf numFmtId="9" fontId="57" fillId="0" borderId="27" xfId="303" applyFont="1" applyFill="1" applyBorder="1" applyAlignment="1">
      <alignment horizontal="center" vertical="center"/>
    </xf>
    <xf numFmtId="9" fontId="57" fillId="0" borderId="29" xfId="303" applyFont="1" applyFill="1" applyBorder="1" applyAlignment="1">
      <alignment horizontal="center" vertical="center"/>
    </xf>
    <xf numFmtId="9" fontId="6" fillId="0" borderId="66" xfId="303" applyFont="1" applyFill="1" applyBorder="1" applyAlignment="1">
      <alignment horizontal="center" vertical="center" wrapText="1"/>
    </xf>
    <xf numFmtId="10" fontId="0" fillId="0" borderId="1" xfId="303" applyNumberFormat="1" applyFont="1" applyFill="1" applyBorder="1"/>
    <xf numFmtId="10" fontId="68" fillId="0" borderId="1" xfId="303" applyNumberFormat="1" applyFont="1" applyFill="1" applyBorder="1" applyAlignment="1">
      <alignment horizontal="center" vertical="center"/>
    </xf>
    <xf numFmtId="44" fontId="82" fillId="0" borderId="1" xfId="304" applyFont="1" applyFill="1" applyBorder="1" applyAlignment="1">
      <alignment horizontal="center" vertical="center" wrapText="1"/>
    </xf>
    <xf numFmtId="44" fontId="18" fillId="0" borderId="1" xfId="304" applyFont="1" applyFill="1" applyBorder="1" applyAlignment="1">
      <alignment horizontal="center" vertical="center"/>
    </xf>
    <xf numFmtId="44" fontId="0" fillId="0" borderId="27" xfId="304" applyFont="1" applyFill="1" applyBorder="1" applyAlignment="1">
      <alignment vertical="center"/>
    </xf>
    <xf numFmtId="44" fontId="0" fillId="0" borderId="29" xfId="304" applyFont="1" applyFill="1" applyBorder="1" applyAlignment="1">
      <alignment vertical="center"/>
    </xf>
    <xf numFmtId="9" fontId="85" fillId="0" borderId="67" xfId="303" applyFont="1" applyFill="1" applyBorder="1" applyAlignment="1">
      <alignment horizontal="center" vertical="center"/>
    </xf>
    <xf numFmtId="10" fontId="0" fillId="0" borderId="68" xfId="303" applyNumberFormat="1" applyFont="1" applyFill="1" applyBorder="1" applyAlignment="1">
      <alignment horizontal="center" vertical="center"/>
    </xf>
    <xf numFmtId="9" fontId="0" fillId="0" borderId="0" xfId="303" applyFont="1" applyFill="1" applyAlignment="1">
      <alignment horizontal="center" vertical="center"/>
    </xf>
    <xf numFmtId="9" fontId="0" fillId="0" borderId="1" xfId="303" applyNumberFormat="1" applyFont="1" applyFill="1" applyBorder="1" applyAlignment="1">
      <alignment horizontal="center" vertical="center"/>
    </xf>
    <xf numFmtId="170" fontId="18" fillId="0" borderId="1" xfId="304" applyNumberFormat="1" applyFont="1" applyFill="1" applyBorder="1" applyAlignment="1">
      <alignment horizontal="right" vertical="center"/>
    </xf>
    <xf numFmtId="170" fontId="0" fillId="0" borderId="27" xfId="304" applyNumberFormat="1" applyFont="1" applyFill="1" applyBorder="1" applyAlignment="1">
      <alignment vertical="center"/>
    </xf>
    <xf numFmtId="0" fontId="7" fillId="0" borderId="27" xfId="0" applyFont="1" applyFill="1" applyBorder="1" applyAlignment="1">
      <alignment horizontal="center" vertical="center" wrapText="1"/>
    </xf>
    <xf numFmtId="168" fontId="0" fillId="0" borderId="1" xfId="0" applyNumberFormat="1" applyFill="1" applyBorder="1"/>
    <xf numFmtId="167" fontId="68" fillId="0" borderId="1" xfId="0" applyNumberFormat="1" applyFont="1" applyFill="1" applyBorder="1" applyAlignment="1">
      <alignment vertical="center"/>
    </xf>
    <xf numFmtId="167" fontId="68" fillId="0" borderId="1" xfId="0" applyNumberFormat="1" applyFont="1" applyFill="1" applyBorder="1" applyAlignment="1">
      <alignment horizontal="center" vertical="center"/>
    </xf>
    <xf numFmtId="169" fontId="0" fillId="0" borderId="1" xfId="0" applyNumberFormat="1" applyFill="1" applyBorder="1" applyAlignment="1">
      <alignment horizontal="center" vertical="center"/>
    </xf>
    <xf numFmtId="167" fontId="0" fillId="0" borderId="1" xfId="0" applyNumberFormat="1" applyFill="1" applyBorder="1" applyAlignment="1">
      <alignment horizontal="right"/>
    </xf>
    <xf numFmtId="167" fontId="69"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67" fontId="0" fillId="0" borderId="68" xfId="0" applyNumberFormat="1" applyFill="1" applyBorder="1" applyAlignment="1">
      <alignment horizontal="center" vertical="center"/>
    </xf>
    <xf numFmtId="0" fontId="0" fillId="0" borderId="0" xfId="0" applyFill="1" applyAlignment="1">
      <alignment horizontal="center" vertical="center"/>
    </xf>
    <xf numFmtId="167" fontId="0" fillId="0" borderId="1" xfId="0" applyNumberFormat="1" applyFill="1" applyBorder="1" applyAlignment="1">
      <alignment vertical="center"/>
    </xf>
    <xf numFmtId="167" fontId="0" fillId="0" borderId="1" xfId="0" applyNumberFormat="1" applyFill="1" applyBorder="1" applyAlignment="1">
      <alignment horizontal="right" vertical="center"/>
    </xf>
    <xf numFmtId="170" fontId="0" fillId="0" borderId="1" xfId="0" applyNumberFormat="1" applyFill="1" applyBorder="1"/>
    <xf numFmtId="170" fontId="0" fillId="0" borderId="1" xfId="0" applyNumberFormat="1" applyFill="1" applyBorder="1" applyAlignment="1">
      <alignment vertical="center"/>
    </xf>
    <xf numFmtId="170" fontId="0" fillId="0" borderId="1" xfId="303" applyNumberFormat="1" applyFont="1" applyFill="1" applyBorder="1" applyAlignment="1">
      <alignment horizontal="center" vertical="center"/>
    </xf>
    <xf numFmtId="167" fontId="69" fillId="0" borderId="27" xfId="0" applyNumberFormat="1" applyFont="1" applyFill="1" applyBorder="1" applyAlignment="1">
      <alignment horizontal="center" vertical="center"/>
    </xf>
    <xf numFmtId="167" fontId="69" fillId="0" borderId="28" xfId="0" applyNumberFormat="1" applyFont="1" applyFill="1" applyBorder="1" applyAlignment="1">
      <alignment horizontal="center" vertical="center"/>
    </xf>
    <xf numFmtId="167" fontId="69" fillId="0" borderId="29" xfId="0" applyNumberFormat="1" applyFont="1" applyFill="1" applyBorder="1" applyAlignment="1">
      <alignment horizontal="center" vertical="center"/>
    </xf>
    <xf numFmtId="167" fontId="0" fillId="0" borderId="1" xfId="0" applyNumberFormat="1" applyFill="1" applyBorder="1" applyAlignment="1">
      <alignment horizontal="center" vertical="center"/>
    </xf>
    <xf numFmtId="9" fontId="45" fillId="0" borderId="1" xfId="303" applyFont="1" applyFill="1" applyBorder="1" applyAlignment="1">
      <alignment horizontal="center" vertical="center" wrapText="1"/>
    </xf>
    <xf numFmtId="0" fontId="22" fillId="0" borderId="1" xfId="1" applyFont="1" applyFill="1" applyBorder="1" applyAlignment="1">
      <alignment horizontal="left" vertical="center"/>
    </xf>
    <xf numFmtId="0" fontId="0" fillId="0" borderId="0" xfId="0" applyFill="1"/>
    <xf numFmtId="0" fontId="0" fillId="0" borderId="0" xfId="0" applyFill="1" applyAlignment="1">
      <alignment horizontal="center"/>
    </xf>
    <xf numFmtId="0" fontId="3" fillId="0" borderId="5"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5" fillId="0" borderId="12" xfId="1" applyFont="1" applyFill="1" applyBorder="1" applyAlignment="1">
      <alignment horizontal="left" vertical="center"/>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2" xfId="0" applyFont="1" applyFill="1" applyBorder="1" applyAlignment="1">
      <alignment horizontal="center" vertical="center"/>
    </xf>
    <xf numFmtId="0" fontId="55"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0" xfId="0" applyFont="1" applyFill="1"/>
    <xf numFmtId="0" fontId="57" fillId="0" borderId="1" xfId="0" applyFont="1" applyFill="1" applyBorder="1" applyAlignment="1">
      <alignment horizontal="center" vertical="center"/>
    </xf>
    <xf numFmtId="0" fontId="57" fillId="0" borderId="1" xfId="0" applyFont="1" applyFill="1" applyBorder="1" applyAlignment="1">
      <alignment horizontal="center" vertical="center" wrapText="1"/>
    </xf>
    <xf numFmtId="0" fontId="57" fillId="0" borderId="27" xfId="0" applyFont="1" applyFill="1" applyBorder="1" applyAlignment="1">
      <alignment horizontal="center" vertical="center" wrapText="1"/>
    </xf>
    <xf numFmtId="0" fontId="59" fillId="0" borderId="1" xfId="0" applyFont="1" applyFill="1" applyBorder="1" applyAlignment="1">
      <alignment horizontal="center" vertical="center" wrapText="1"/>
    </xf>
    <xf numFmtId="3" fontId="57" fillId="0" borderId="1" xfId="0" applyNumberFormat="1" applyFont="1" applyFill="1" applyBorder="1" applyAlignment="1">
      <alignment horizontal="center" vertical="center" wrapText="1"/>
    </xf>
    <xf numFmtId="0" fontId="58" fillId="0" borderId="1" xfId="0" applyFont="1" applyFill="1" applyBorder="1" applyAlignment="1">
      <alignment horizontal="center" vertical="center" wrapText="1"/>
    </xf>
    <xf numFmtId="0" fontId="58" fillId="0" borderId="1" xfId="0" applyFont="1" applyFill="1" applyBorder="1" applyAlignment="1">
      <alignment horizontal="center" vertical="center"/>
    </xf>
    <xf numFmtId="0" fontId="60" fillId="0" borderId="1" xfId="0" applyFont="1" applyFill="1" applyBorder="1" applyAlignment="1">
      <alignment horizontal="center" vertical="center"/>
    </xf>
    <xf numFmtId="0" fontId="43" fillId="0" borderId="1" xfId="0" applyFont="1" applyFill="1" applyBorder="1" applyAlignment="1">
      <alignment horizontal="center" vertical="center" wrapText="1"/>
    </xf>
    <xf numFmtId="0" fontId="43" fillId="0" borderId="1" xfId="0" applyFont="1" applyFill="1" applyBorder="1" applyAlignment="1">
      <alignment horizontal="center" vertical="center"/>
    </xf>
    <xf numFmtId="3" fontId="63" fillId="0" borderId="1" xfId="0" applyNumberFormat="1" applyFont="1" applyFill="1" applyBorder="1" applyAlignment="1">
      <alignment horizontal="center" vertical="center" wrapText="1"/>
    </xf>
    <xf numFmtId="3" fontId="58" fillId="0" borderId="1" xfId="0" applyNumberFormat="1"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3" fontId="44" fillId="0" borderId="30" xfId="0" applyNumberFormat="1" applyFont="1" applyFill="1" applyBorder="1" applyAlignment="1">
      <alignment horizontal="center" vertical="center" wrapText="1"/>
    </xf>
    <xf numFmtId="3" fontId="0" fillId="0" borderId="0" xfId="0" applyNumberFormat="1" applyFill="1"/>
    <xf numFmtId="3" fontId="57" fillId="0" borderId="1" xfId="0" applyNumberFormat="1" applyFont="1" applyFill="1" applyBorder="1" applyAlignment="1">
      <alignment horizontal="center" vertical="center"/>
    </xf>
    <xf numFmtId="3" fontId="0" fillId="0" borderId="1" xfId="0" applyNumberFormat="1" applyFill="1" applyBorder="1" applyAlignment="1">
      <alignment horizontal="center" vertical="center"/>
    </xf>
    <xf numFmtId="2" fontId="60" fillId="0" borderId="1" xfId="0" applyNumberFormat="1" applyFont="1" applyFill="1" applyBorder="1" applyAlignment="1">
      <alignment horizontal="center" vertical="center"/>
    </xf>
    <xf numFmtId="0" fontId="45" fillId="0" borderId="1" xfId="0" applyFont="1" applyFill="1" applyBorder="1" applyAlignment="1">
      <alignment horizontal="center" vertical="center" wrapText="1"/>
    </xf>
    <xf numFmtId="0" fontId="61" fillId="0" borderId="1" xfId="0" applyFont="1" applyFill="1" applyBorder="1" applyAlignment="1">
      <alignment horizontal="center"/>
    </xf>
    <xf numFmtId="0" fontId="58" fillId="0" borderId="28" xfId="0" applyFont="1" applyFill="1" applyBorder="1" applyAlignment="1">
      <alignment horizontal="center" vertical="center" wrapText="1"/>
    </xf>
    <xf numFmtId="0" fontId="57" fillId="0" borderId="0" xfId="0" applyFont="1" applyFill="1"/>
    <xf numFmtId="10" fontId="62" fillId="0" borderId="11" xfId="0" applyNumberFormat="1" applyFont="1" applyFill="1" applyBorder="1" applyAlignment="1">
      <alignment horizontal="center" vertical="center"/>
    </xf>
    <xf numFmtId="0" fontId="0" fillId="0" borderId="27" xfId="0" applyFill="1" applyBorder="1" applyAlignment="1">
      <alignment horizontal="center" vertical="center"/>
    </xf>
    <xf numFmtId="0" fontId="57" fillId="0" borderId="29" xfId="0" applyFont="1" applyFill="1" applyBorder="1" applyAlignment="1">
      <alignment horizontal="center" vertical="center" wrapText="1"/>
    </xf>
    <xf numFmtId="0" fontId="59" fillId="0" borderId="29" xfId="0" applyFont="1" applyFill="1" applyBorder="1" applyAlignment="1">
      <alignment horizontal="center" vertical="center" wrapText="1"/>
    </xf>
    <xf numFmtId="0" fontId="57" fillId="0" borderId="29" xfId="0" applyFont="1" applyFill="1" applyBorder="1" applyAlignment="1">
      <alignment horizontal="center" vertical="center"/>
    </xf>
    <xf numFmtId="3" fontId="63" fillId="0" borderId="58" xfId="0" applyNumberFormat="1" applyFont="1" applyFill="1" applyBorder="1" applyAlignment="1">
      <alignment horizontal="center" vertical="center" wrapText="1"/>
    </xf>
    <xf numFmtId="3" fontId="63" fillId="0" borderId="36" xfId="0" applyNumberFormat="1" applyFont="1" applyFill="1" applyBorder="1" applyAlignment="1">
      <alignment horizontal="center" vertical="center" wrapText="1"/>
    </xf>
    <xf numFmtId="0" fontId="63" fillId="0" borderId="36"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0" fillId="0" borderId="1" xfId="0" applyFill="1" applyBorder="1"/>
    <xf numFmtId="0" fontId="57" fillId="0" borderId="0" xfId="0" applyFont="1" applyFill="1" applyAlignment="1">
      <alignment horizontal="center" vertical="center"/>
    </xf>
    <xf numFmtId="0" fontId="63" fillId="0" borderId="31" xfId="0" applyFont="1" applyFill="1" applyBorder="1" applyAlignment="1">
      <alignment horizontal="center" vertical="center" wrapText="1"/>
    </xf>
    <xf numFmtId="10" fontId="62" fillId="0" borderId="1" xfId="303" applyNumberFormat="1" applyFont="1" applyFill="1" applyBorder="1" applyAlignment="1">
      <alignment horizontal="center" vertical="center"/>
    </xf>
    <xf numFmtId="0" fontId="57" fillId="0" borderId="2" xfId="0" applyFont="1" applyFill="1" applyBorder="1" applyAlignment="1">
      <alignment horizontal="center" vertical="center"/>
    </xf>
    <xf numFmtId="0" fontId="58" fillId="0" borderId="13" xfId="0" applyFont="1" applyFill="1" applyBorder="1" applyAlignment="1">
      <alignment horizontal="center" vertical="center"/>
    </xf>
    <xf numFmtId="0" fontId="0" fillId="0" borderId="29" xfId="0" applyFill="1" applyBorder="1" applyAlignment="1">
      <alignment horizontal="center" vertical="center"/>
    </xf>
    <xf numFmtId="0" fontId="59" fillId="0" borderId="27" xfId="0" applyFont="1" applyFill="1" applyBorder="1" applyAlignment="1">
      <alignment horizontal="center" vertical="center" wrapText="1"/>
    </xf>
    <xf numFmtId="0" fontId="57" fillId="0" borderId="27" xfId="0" applyFont="1" applyFill="1" applyBorder="1" applyAlignment="1">
      <alignment horizontal="center" vertical="center"/>
    </xf>
    <xf numFmtId="0" fontId="58" fillId="0" borderId="27" xfId="0" applyFont="1" applyFill="1" applyBorder="1" applyAlignment="1">
      <alignment horizontal="center" vertical="center" wrapText="1"/>
    </xf>
    <xf numFmtId="0" fontId="64" fillId="0" borderId="35" xfId="0" applyFont="1" applyFill="1" applyBorder="1" applyAlignment="1">
      <alignment horizontal="center" vertical="center" wrapText="1"/>
    </xf>
    <xf numFmtId="0" fontId="64" fillId="0" borderId="1" xfId="0" applyFont="1" applyFill="1" applyBorder="1" applyAlignment="1">
      <alignment horizontal="center" vertical="center"/>
    </xf>
    <xf numFmtId="0" fontId="58" fillId="0" borderId="27" xfId="0" applyFont="1" applyFill="1" applyBorder="1" applyAlignment="1">
      <alignment horizontal="center" vertical="center"/>
    </xf>
    <xf numFmtId="0" fontId="64" fillId="0" borderId="1" xfId="0" applyFont="1" applyFill="1" applyBorder="1" applyAlignment="1">
      <alignment horizontal="center" vertical="center" wrapText="1"/>
    </xf>
    <xf numFmtId="0" fontId="37" fillId="0" borderId="1" xfId="0" applyFont="1" applyFill="1" applyBorder="1" applyAlignment="1">
      <alignment horizontal="center" vertical="center"/>
    </xf>
    <xf numFmtId="0" fontId="57" fillId="0" borderId="28" xfId="0" applyFont="1" applyFill="1" applyBorder="1" applyAlignment="1">
      <alignment horizontal="center" vertical="center" wrapText="1"/>
    </xf>
    <xf numFmtId="10" fontId="90" fillId="0" borderId="2" xfId="0" applyNumberFormat="1" applyFont="1" applyFill="1" applyBorder="1" applyAlignment="1">
      <alignment horizontal="center" vertical="center"/>
    </xf>
    <xf numFmtId="10" fontId="90" fillId="0" borderId="2" xfId="303" applyNumberFormat="1" applyFont="1" applyFill="1" applyBorder="1" applyAlignment="1">
      <alignment horizontal="center" vertical="center"/>
    </xf>
    <xf numFmtId="3" fontId="63" fillId="0" borderId="0" xfId="0" applyNumberFormat="1" applyFont="1" applyFill="1" applyAlignment="1">
      <alignment horizontal="center" vertical="center" wrapText="1"/>
    </xf>
    <xf numFmtId="3" fontId="57" fillId="0" borderId="13" xfId="0" applyNumberFormat="1" applyFont="1" applyFill="1" applyBorder="1" applyAlignment="1">
      <alignment horizontal="center" vertical="center"/>
    </xf>
    <xf numFmtId="3" fontId="58" fillId="0" borderId="36" xfId="0" applyNumberFormat="1" applyFont="1" applyFill="1" applyBorder="1" applyAlignment="1">
      <alignment horizontal="center" vertical="center" wrapText="1"/>
    </xf>
    <xf numFmtId="0" fontId="58" fillId="0" borderId="2" xfId="0" applyFont="1" applyFill="1" applyBorder="1" applyAlignment="1">
      <alignment horizontal="center" vertical="center"/>
    </xf>
    <xf numFmtId="10" fontId="62" fillId="0" borderId="2" xfId="0" applyNumberFormat="1" applyFont="1" applyFill="1" applyBorder="1" applyAlignment="1">
      <alignment horizontal="center" vertical="center"/>
    </xf>
    <xf numFmtId="0" fontId="64" fillId="0" borderId="2" xfId="0" applyFont="1" applyFill="1" applyBorder="1" applyAlignment="1">
      <alignment horizontal="center" vertical="center"/>
    </xf>
    <xf numFmtId="0" fontId="57" fillId="0" borderId="1" xfId="0" applyFont="1" applyFill="1" applyBorder="1"/>
    <xf numFmtId="0" fontId="65" fillId="0" borderId="1" xfId="0" applyFont="1" applyFill="1" applyBorder="1" applyAlignment="1">
      <alignment horizontal="center" vertical="center" wrapText="1"/>
    </xf>
    <xf numFmtId="0" fontId="57" fillId="0" borderId="0" xfId="0" applyFont="1" applyFill="1" applyAlignment="1">
      <alignment horizontal="center"/>
    </xf>
    <xf numFmtId="10" fontId="62"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xf>
    <xf numFmtId="0" fontId="43" fillId="0" borderId="0" xfId="0" applyFont="1" applyFill="1" applyAlignment="1">
      <alignment horizontal="center"/>
    </xf>
    <xf numFmtId="0" fontId="18"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8" fillId="2" borderId="1" xfId="0" applyFont="1" applyFill="1" applyBorder="1" applyAlignment="1">
      <alignment horizontal="left"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8" fillId="0" borderId="1" xfId="0" applyFont="1" applyBorder="1" applyAlignment="1">
      <alignment horizontal="left" vertical="center"/>
    </xf>
    <xf numFmtId="0" fontId="18" fillId="0" borderId="1" xfId="0" applyFont="1" applyBorder="1" applyAlignment="1">
      <alignment horizontal="left"/>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8" fillId="0" borderId="3" xfId="0" applyFont="1" applyBorder="1" applyAlignment="1">
      <alignment horizontal="center"/>
    </xf>
    <xf numFmtId="0" fontId="5" fillId="3" borderId="1" xfId="0" applyFont="1" applyFill="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21" fillId="0" borderId="11" xfId="0" applyFont="1" applyFill="1" applyBorder="1" applyAlignment="1">
      <alignment horizontal="center"/>
    </xf>
    <xf numFmtId="0" fontId="21" fillId="0" borderId="12" xfId="0" applyFont="1" applyFill="1" applyBorder="1" applyAlignment="1">
      <alignment horizontal="center"/>
    </xf>
    <xf numFmtId="0" fontId="21" fillId="0" borderId="16" xfId="0" applyFont="1" applyFill="1" applyBorder="1" applyAlignment="1">
      <alignment horizontal="center"/>
    </xf>
    <xf numFmtId="0" fontId="21" fillId="0" borderId="17" xfId="0" applyFont="1" applyFill="1" applyBorder="1" applyAlignment="1">
      <alignment horizontal="center"/>
    </xf>
    <xf numFmtId="0" fontId="21" fillId="0" borderId="13" xfId="0" applyFont="1" applyFill="1" applyBorder="1" applyAlignment="1">
      <alignment horizontal="center"/>
    </xf>
    <xf numFmtId="0" fontId="21" fillId="0" borderId="15" xfId="0" applyFont="1" applyFill="1" applyBorder="1" applyAlignment="1">
      <alignment horizont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58" fillId="0" borderId="1" xfId="0" applyFont="1" applyFill="1" applyBorder="1" applyAlignment="1">
      <alignment horizontal="center" vertical="center"/>
    </xf>
    <xf numFmtId="0" fontId="56" fillId="0" borderId="1" xfId="0" applyFont="1" applyFill="1" applyBorder="1" applyAlignment="1">
      <alignment horizontal="center"/>
    </xf>
    <xf numFmtId="0" fontId="56" fillId="0" borderId="1" xfId="0" applyFont="1" applyFill="1" applyBorder="1" applyAlignment="1">
      <alignment horizontal="center" vertical="center"/>
    </xf>
    <xf numFmtId="0" fontId="57" fillId="0" borderId="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28" xfId="0" applyFont="1" applyFill="1" applyBorder="1" applyAlignment="1">
      <alignment horizontal="center" vertical="center" wrapText="1"/>
    </xf>
    <xf numFmtId="0" fontId="58" fillId="0" borderId="29" xfId="0" applyFont="1" applyFill="1" applyBorder="1" applyAlignment="1">
      <alignment horizontal="center" vertical="center" wrapText="1"/>
    </xf>
    <xf numFmtId="0" fontId="57" fillId="0" borderId="27" xfId="0" applyFont="1" applyFill="1" applyBorder="1" applyAlignment="1">
      <alignment horizontal="center" vertical="center" wrapText="1"/>
    </xf>
    <xf numFmtId="0" fontId="57" fillId="0" borderId="28" xfId="0" applyFont="1" applyFill="1" applyBorder="1" applyAlignment="1">
      <alignment horizontal="center" vertical="center" wrapText="1"/>
    </xf>
    <xf numFmtId="0" fontId="57" fillId="0" borderId="29" xfId="0" applyFont="1" applyFill="1" applyBorder="1" applyAlignment="1">
      <alignment horizontal="center" vertical="center" wrapText="1"/>
    </xf>
    <xf numFmtId="0" fontId="56" fillId="0" borderId="27" xfId="0" applyFont="1" applyFill="1" applyBorder="1" applyAlignment="1">
      <alignment horizontal="center" vertical="center"/>
    </xf>
    <xf numFmtId="0" fontId="56" fillId="0" borderId="3" xfId="0" applyFont="1" applyFill="1" applyBorder="1" applyAlignment="1">
      <alignment horizontal="center" vertical="center"/>
    </xf>
    <xf numFmtId="0" fontId="52" fillId="0" borderId="56" xfId="0" applyFont="1" applyBorder="1" applyAlignment="1">
      <alignment horizontal="left" vertical="center" wrapText="1"/>
    </xf>
    <xf numFmtId="0" fontId="52" fillId="0" borderId="58" xfId="0" applyFont="1" applyBorder="1" applyAlignment="1">
      <alignment horizontal="left" vertical="center" wrapText="1"/>
    </xf>
    <xf numFmtId="0" fontId="51" fillId="39" borderId="55" xfId="0" applyFont="1" applyFill="1" applyBorder="1" applyAlignment="1">
      <alignment horizontal="left" vertical="center" wrapText="1"/>
    </xf>
    <xf numFmtId="0" fontId="51" fillId="39" borderId="29" xfId="0" applyFont="1" applyFill="1" applyBorder="1" applyAlignment="1">
      <alignment horizontal="left" vertical="center" wrapText="1"/>
    </xf>
    <xf numFmtId="0" fontId="44" fillId="0" borderId="12"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14" xfId="0" applyFont="1" applyBorder="1" applyAlignment="1">
      <alignment horizontal="center" vertical="center" wrapText="1"/>
    </xf>
    <xf numFmtId="0" fontId="51" fillId="39" borderId="37" xfId="0" applyFont="1" applyFill="1" applyBorder="1" applyAlignment="1">
      <alignment horizontal="left" vertical="center" wrapText="1"/>
    </xf>
    <xf numFmtId="0" fontId="51" fillId="39" borderId="40" xfId="0" applyFont="1" applyFill="1" applyBorder="1" applyAlignment="1">
      <alignment horizontal="left" vertical="center" wrapText="1"/>
    </xf>
    <xf numFmtId="0" fontId="51" fillId="39" borderId="12" xfId="0" applyFont="1" applyFill="1" applyBorder="1" applyAlignment="1">
      <alignment horizontal="left" vertical="center" wrapText="1"/>
    </xf>
    <xf numFmtId="0" fontId="51" fillId="39" borderId="15" xfId="0" applyFont="1" applyFill="1" applyBorder="1" applyAlignment="1">
      <alignment horizontal="left" vertical="center" wrapText="1"/>
    </xf>
    <xf numFmtId="0" fontId="51" fillId="39" borderId="17" xfId="0" applyFont="1" applyFill="1" applyBorder="1" applyAlignment="1">
      <alignment horizontal="left" vertical="center" wrapText="1"/>
    </xf>
    <xf numFmtId="9" fontId="44" fillId="0" borderId="12" xfId="0" applyNumberFormat="1" applyFont="1" applyBorder="1" applyAlignment="1">
      <alignment horizontal="center" vertical="center" wrapText="1"/>
    </xf>
    <xf numFmtId="9" fontId="44"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50" xfId="0" applyFont="1" applyBorder="1" applyAlignment="1">
      <alignment horizontal="center" vertical="center" wrapText="1"/>
    </xf>
    <xf numFmtId="0" fontId="44" fillId="0" borderId="48" xfId="0" applyFont="1" applyBorder="1" applyAlignment="1">
      <alignment horizontal="center" vertical="center" wrapText="1"/>
    </xf>
    <xf numFmtId="9" fontId="44" fillId="0" borderId="27" xfId="0" applyNumberFormat="1" applyFont="1" applyBorder="1" applyAlignment="1">
      <alignment horizontal="center" vertical="center" wrapText="1"/>
    </xf>
    <xf numFmtId="0" fontId="44" fillId="0" borderId="51"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4" fillId="0" borderId="41"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48" xfId="0" applyFont="1" applyBorder="1" applyAlignment="1">
      <alignment horizontal="center" vertical="center"/>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2" xfId="0" applyFont="1" applyBorder="1" applyAlignment="1">
      <alignment horizontal="center" vertical="center" wrapText="1"/>
    </xf>
    <xf numFmtId="9" fontId="44" fillId="0" borderId="4" xfId="0" applyNumberFormat="1" applyFont="1" applyBorder="1" applyAlignment="1">
      <alignment horizontal="center" vertical="center" wrapText="1"/>
    </xf>
    <xf numFmtId="0" fontId="44" fillId="0" borderId="4" xfId="0" applyFont="1" applyBorder="1" applyAlignment="1">
      <alignment horizontal="center" vertical="center" wrapText="1"/>
    </xf>
    <xf numFmtId="0" fontId="51" fillId="39" borderId="44" xfId="0" applyFont="1" applyFill="1" applyBorder="1" applyAlignment="1">
      <alignment horizontal="left" vertical="center" wrapText="1"/>
    </xf>
    <xf numFmtId="0" fontId="51" fillId="39" borderId="27" xfId="0" applyFont="1" applyFill="1" applyBorder="1" applyAlignment="1">
      <alignment horizontal="left" vertical="center" wrapText="1"/>
    </xf>
    <xf numFmtId="0" fontId="51" fillId="39" borderId="45" xfId="0" applyFont="1" applyFill="1" applyBorder="1" applyAlignment="1">
      <alignment horizontal="left" vertical="center" wrapText="1"/>
    </xf>
    <xf numFmtId="0" fontId="51" fillId="39" borderId="42" xfId="0" applyFont="1" applyFill="1" applyBorder="1" applyAlignment="1">
      <alignment horizontal="left" vertical="center" wrapText="1"/>
    </xf>
    <xf numFmtId="0" fontId="51" fillId="39" borderId="38" xfId="0" applyFont="1" applyFill="1" applyBorder="1" applyAlignment="1">
      <alignment horizontal="left" vertical="center" wrapText="1"/>
    </xf>
    <xf numFmtId="0" fontId="51" fillId="39" borderId="41" xfId="0" applyFont="1" applyFill="1" applyBorder="1" applyAlignment="1">
      <alignment horizontal="left" vertical="center" wrapText="1"/>
    </xf>
    <xf numFmtId="0" fontId="52" fillId="39" borderId="27" xfId="0" applyFont="1" applyFill="1" applyBorder="1" applyAlignment="1">
      <alignment horizontal="left" vertical="center" wrapText="1"/>
    </xf>
    <xf numFmtId="0" fontId="52" fillId="39" borderId="28" xfId="0" applyFont="1" applyFill="1" applyBorder="1" applyAlignment="1">
      <alignment horizontal="left" vertical="center" wrapText="1"/>
    </xf>
    <xf numFmtId="0" fontId="52" fillId="39" borderId="51" xfId="0" applyFont="1" applyFill="1" applyBorder="1" applyAlignment="1">
      <alignment horizontal="left" vertical="center" wrapText="1"/>
    </xf>
    <xf numFmtId="0" fontId="52" fillId="0" borderId="42" xfId="0" applyFont="1" applyBorder="1" applyAlignment="1">
      <alignment horizontal="left" vertical="center" wrapText="1"/>
    </xf>
    <xf numFmtId="0" fontId="52" fillId="0" borderId="38" xfId="0" applyFont="1" applyBorder="1" applyAlignment="1">
      <alignment horizontal="left" vertical="center" wrapText="1"/>
    </xf>
    <xf numFmtId="0" fontId="52" fillId="0" borderId="41" xfId="0" applyFont="1" applyBorder="1" applyAlignment="1">
      <alignment horizontal="left" vertical="center" wrapText="1"/>
    </xf>
    <xf numFmtId="0" fontId="51" fillId="39" borderId="5" xfId="0" applyFont="1" applyFill="1" applyBorder="1" applyAlignment="1">
      <alignment horizontal="left" vertical="center" wrapText="1"/>
    </xf>
    <xf numFmtId="0" fontId="51" fillId="39" borderId="0" xfId="0" applyFont="1" applyFill="1" applyAlignment="1">
      <alignment horizontal="left" vertical="center" wrapText="1"/>
    </xf>
    <xf numFmtId="0" fontId="51" fillId="39" borderId="14" xfId="0" applyFont="1" applyFill="1" applyBorder="1" applyAlignment="1">
      <alignment horizontal="left" vertical="center" wrapText="1"/>
    </xf>
    <xf numFmtId="0" fontId="51" fillId="39" borderId="28" xfId="0" applyFont="1" applyFill="1" applyBorder="1" applyAlignment="1">
      <alignment horizontal="left" vertical="center" wrapText="1"/>
    </xf>
    <xf numFmtId="0" fontId="51" fillId="39" borderId="51" xfId="0" applyFont="1" applyFill="1" applyBorder="1" applyAlignment="1">
      <alignment horizontal="left" vertical="center" wrapText="1"/>
    </xf>
    <xf numFmtId="0" fontId="51" fillId="39" borderId="48" xfId="0" applyFont="1" applyFill="1" applyBorder="1" applyAlignment="1">
      <alignment horizontal="left" vertical="center" wrapText="1"/>
    </xf>
    <xf numFmtId="0" fontId="49" fillId="0" borderId="27"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28" xfId="0" applyFont="1" applyBorder="1" applyAlignment="1">
      <alignment horizontal="center" vertical="center" wrapText="1"/>
    </xf>
    <xf numFmtId="0" fontId="51" fillId="39" borderId="27" xfId="0" applyFont="1" applyFill="1" applyBorder="1" applyAlignment="1">
      <alignment vertical="center" wrapText="1"/>
    </xf>
    <xf numFmtId="0" fontId="51" fillId="39" borderId="28" xfId="0" applyFont="1" applyFill="1" applyBorder="1" applyAlignment="1">
      <alignment vertical="center" wrapText="1"/>
    </xf>
    <xf numFmtId="0" fontId="51" fillId="39" borderId="29" xfId="0" applyFont="1" applyFill="1" applyBorder="1" applyAlignment="1">
      <alignment vertical="center" wrapText="1"/>
    </xf>
    <xf numFmtId="0" fontId="49" fillId="0" borderId="11" xfId="0" applyFont="1" applyBorder="1" applyAlignment="1">
      <alignment horizontal="center" vertical="center"/>
    </xf>
    <xf numFmtId="0" fontId="49" fillId="0" borderId="16" xfId="0" applyFont="1" applyBorder="1" applyAlignment="1">
      <alignment horizontal="center" vertical="center"/>
    </xf>
    <xf numFmtId="0" fontId="49" fillId="0" borderId="13" xfId="0" applyFont="1" applyBorder="1" applyAlignment="1">
      <alignment horizontal="center" vertical="center"/>
    </xf>
    <xf numFmtId="0" fontId="49" fillId="0" borderId="12"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27" xfId="0" applyFont="1" applyBorder="1" applyAlignment="1">
      <alignment horizontal="center" vertical="center"/>
    </xf>
    <xf numFmtId="0" fontId="49" fillId="0" borderId="29" xfId="0" applyFont="1" applyBorder="1" applyAlignment="1">
      <alignment horizontal="center" vertical="center"/>
    </xf>
    <xf numFmtId="0" fontId="51" fillId="39" borderId="55" xfId="0" applyFont="1" applyFill="1" applyBorder="1" applyAlignment="1">
      <alignment vertical="center" wrapText="1"/>
    </xf>
    <xf numFmtId="0" fontId="51" fillId="39" borderId="47" xfId="0" applyFont="1" applyFill="1" applyBorder="1" applyAlignment="1">
      <alignment vertical="center" wrapText="1"/>
    </xf>
    <xf numFmtId="0" fontId="51" fillId="39" borderId="49" xfId="0" applyFont="1" applyFill="1" applyBorder="1" applyAlignment="1">
      <alignment vertical="center" wrapText="1"/>
    </xf>
    <xf numFmtId="0" fontId="49" fillId="39" borderId="59" xfId="0" applyFont="1" applyFill="1" applyBorder="1" applyAlignment="1">
      <alignment horizontal="center" vertical="center" wrapText="1"/>
    </xf>
    <xf numFmtId="0" fontId="49" fillId="39" borderId="53" xfId="0" applyFont="1" applyFill="1" applyBorder="1" applyAlignment="1">
      <alignment horizontal="center" vertical="center" wrapText="1"/>
    </xf>
    <xf numFmtId="0" fontId="49" fillId="39" borderId="61" xfId="0" applyFont="1" applyFill="1" applyBorder="1" applyAlignment="1">
      <alignment horizontal="center" vertical="center" wrapText="1"/>
    </xf>
    <xf numFmtId="0" fontId="51" fillId="39" borderId="56" xfId="0" applyFont="1" applyFill="1" applyBorder="1" applyAlignment="1">
      <alignment vertical="center" wrapText="1"/>
    </xf>
    <xf numFmtId="0" fontId="51" fillId="39" borderId="57" xfId="0" applyFont="1" applyFill="1" applyBorder="1" applyAlignment="1">
      <alignment vertical="center" wrapText="1"/>
    </xf>
    <xf numFmtId="0" fontId="51" fillId="39" borderId="58" xfId="0" applyFont="1" applyFill="1" applyBorder="1" applyAlignment="1">
      <alignment vertical="center" wrapText="1"/>
    </xf>
    <xf numFmtId="0" fontId="51" fillId="39" borderId="60" xfId="0" applyFont="1" applyFill="1" applyBorder="1" applyAlignment="1">
      <alignment vertical="center" wrapText="1"/>
    </xf>
    <xf numFmtId="0" fontId="51" fillId="39" borderId="39" xfId="0" applyFont="1" applyFill="1" applyBorder="1" applyAlignment="1">
      <alignment vertical="center" wrapText="1"/>
    </xf>
    <xf numFmtId="0" fontId="51" fillId="39" borderId="51" xfId="0" applyFont="1" applyFill="1" applyBorder="1" applyAlignment="1">
      <alignment vertical="center" wrapText="1"/>
    </xf>
    <xf numFmtId="0" fontId="49" fillId="0" borderId="28" xfId="0" applyFont="1" applyBorder="1" applyAlignment="1">
      <alignment horizontal="center" vertical="center"/>
    </xf>
    <xf numFmtId="0" fontId="51" fillId="39" borderId="56" xfId="0" applyFont="1" applyFill="1" applyBorder="1" applyAlignment="1">
      <alignment horizontal="center" vertical="center" wrapText="1"/>
    </xf>
    <xf numFmtId="0" fontId="51" fillId="39" borderId="57" xfId="0" applyFont="1" applyFill="1" applyBorder="1" applyAlignment="1">
      <alignment horizontal="center" vertical="center" wrapText="1"/>
    </xf>
    <xf numFmtId="0" fontId="51" fillId="39" borderId="58" xfId="0" applyFont="1" applyFill="1" applyBorder="1" applyAlignment="1">
      <alignment horizontal="center" vertical="center" wrapText="1"/>
    </xf>
    <xf numFmtId="0" fontId="51" fillId="39" borderId="35" xfId="0" applyFont="1" applyFill="1" applyBorder="1" applyAlignment="1">
      <alignment horizontal="center" vertical="center" wrapText="1"/>
    </xf>
    <xf numFmtId="0" fontId="51" fillId="39" borderId="33" xfId="0" applyFont="1" applyFill="1" applyBorder="1" applyAlignment="1">
      <alignment horizontal="center" vertical="center" wrapText="1"/>
    </xf>
    <xf numFmtId="0" fontId="51" fillId="39" borderId="36" xfId="0" applyFont="1" applyFill="1" applyBorder="1" applyAlignment="1">
      <alignment horizontal="center" vertical="center" wrapText="1"/>
    </xf>
    <xf numFmtId="0" fontId="51" fillId="39" borderId="59" xfId="0" applyFont="1" applyFill="1" applyBorder="1" applyAlignment="1">
      <alignment vertical="center" wrapText="1"/>
    </xf>
    <xf numFmtId="0" fontId="51" fillId="39" borderId="53" xfId="0" applyFont="1" applyFill="1" applyBorder="1" applyAlignment="1">
      <alignment vertical="center" wrapText="1"/>
    </xf>
    <xf numFmtId="0" fontId="51" fillId="39" borderId="54" xfId="0" applyFont="1" applyFill="1" applyBorder="1" applyAlignment="1">
      <alignment vertical="center" wrapText="1"/>
    </xf>
    <xf numFmtId="0" fontId="49" fillId="0" borderId="32" xfId="0" applyFont="1" applyBorder="1" applyAlignment="1">
      <alignment horizontal="center" vertical="center"/>
    </xf>
    <xf numFmtId="0" fontId="49" fillId="0" borderId="33" xfId="0" applyFont="1" applyBorder="1" applyAlignment="1">
      <alignment horizontal="center" vertical="center"/>
    </xf>
    <xf numFmtId="0" fontId="49" fillId="0" borderId="42"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0"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62" xfId="0" applyFont="1" applyBorder="1" applyAlignment="1">
      <alignment horizontal="center" vertical="center" wrapText="1"/>
    </xf>
    <xf numFmtId="0" fontId="49" fillId="39" borderId="27" xfId="0" applyFont="1" applyFill="1" applyBorder="1" applyAlignment="1">
      <alignment horizontal="center" vertical="center" wrapText="1"/>
    </xf>
    <xf numFmtId="0" fontId="49" fillId="39" borderId="28" xfId="0" applyFont="1" applyFill="1" applyBorder="1" applyAlignment="1">
      <alignment horizontal="center" vertical="center" wrapText="1"/>
    </xf>
    <xf numFmtId="0" fontId="49" fillId="39" borderId="29" xfId="0" applyFont="1" applyFill="1" applyBorder="1" applyAlignment="1">
      <alignment horizontal="center" vertical="center" wrapText="1"/>
    </xf>
    <xf numFmtId="0" fontId="51" fillId="39" borderId="61" xfId="0" applyFont="1" applyFill="1" applyBorder="1" applyAlignment="1">
      <alignment vertical="center" wrapText="1"/>
    </xf>
    <xf numFmtId="0" fontId="49" fillId="0" borderId="34" xfId="0" applyFont="1" applyBorder="1" applyAlignment="1">
      <alignment horizontal="center" vertical="center"/>
    </xf>
    <xf numFmtId="0" fontId="49" fillId="0" borderId="41"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37" xfId="0" applyFont="1" applyBorder="1" applyAlignment="1">
      <alignment horizontal="center" vertical="center"/>
    </xf>
    <xf numFmtId="0" fontId="49" fillId="0" borderId="38" xfId="0" applyFont="1" applyBorder="1" applyAlignment="1">
      <alignment horizontal="center" vertical="center"/>
    </xf>
    <xf numFmtId="0" fontId="49" fillId="0" borderId="41" xfId="0" applyFont="1" applyBorder="1" applyAlignment="1">
      <alignment horizontal="center" vertical="center"/>
    </xf>
    <xf numFmtId="0" fontId="49" fillId="0" borderId="56"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58" xfId="0" applyFont="1" applyBorder="1" applyAlignment="1">
      <alignment horizontal="center" vertical="center" wrapText="1"/>
    </xf>
    <xf numFmtId="0" fontId="51" fillId="39" borderId="52" xfId="0" applyFont="1" applyFill="1" applyBorder="1" applyAlignment="1">
      <alignment vertical="center" wrapText="1"/>
    </xf>
    <xf numFmtId="0" fontId="49" fillId="0" borderId="55" xfId="0" applyFont="1" applyBorder="1" applyAlignment="1">
      <alignment horizontal="center" vertical="center" wrapText="1"/>
    </xf>
    <xf numFmtId="0" fontId="49" fillId="0" borderId="51" xfId="0" applyFont="1" applyBorder="1" applyAlignment="1">
      <alignment horizontal="center" vertical="center" wrapText="1"/>
    </xf>
    <xf numFmtId="0" fontId="50" fillId="39" borderId="11" xfId="0" applyFont="1" applyFill="1" applyBorder="1" applyAlignment="1">
      <alignment horizontal="center" vertical="center" wrapText="1"/>
    </xf>
    <xf numFmtId="0" fontId="50" fillId="39" borderId="16" xfId="0" applyFont="1" applyFill="1" applyBorder="1" applyAlignment="1">
      <alignment horizontal="center" vertical="center" wrapText="1"/>
    </xf>
    <xf numFmtId="0" fontId="50" fillId="39" borderId="13" xfId="0" applyFont="1" applyFill="1" applyBorder="1" applyAlignment="1">
      <alignment horizontal="center" vertical="center" wrapText="1"/>
    </xf>
    <xf numFmtId="0" fontId="51" fillId="39" borderId="27" xfId="0" applyFont="1" applyFill="1" applyBorder="1" applyAlignment="1">
      <alignment horizontal="center" vertical="center" wrapText="1"/>
    </xf>
    <xf numFmtId="0" fontId="51" fillId="39" borderId="28" xfId="0" applyFont="1" applyFill="1" applyBorder="1" applyAlignment="1">
      <alignment horizontal="center" vertical="center" wrapText="1"/>
    </xf>
    <xf numFmtId="0" fontId="51" fillId="39" borderId="29" xfId="0" applyFont="1" applyFill="1" applyBorder="1" applyAlignment="1">
      <alignment horizontal="center" vertical="center" wrapText="1"/>
    </xf>
    <xf numFmtId="0" fontId="49" fillId="0" borderId="16" xfId="0" applyFont="1" applyBorder="1" applyAlignment="1">
      <alignment horizontal="center" vertical="center" wrapText="1"/>
    </xf>
    <xf numFmtId="0" fontId="51" fillId="39" borderId="51" xfId="0" applyFont="1" applyFill="1" applyBorder="1" applyAlignment="1">
      <alignment horizontal="center" vertical="center" wrapText="1"/>
    </xf>
    <xf numFmtId="0" fontId="49" fillId="0" borderId="32"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52" fillId="0" borderId="52" xfId="0" applyFont="1" applyBorder="1" applyAlignment="1">
      <alignment horizontal="center"/>
    </xf>
    <xf numFmtId="0" fontId="52" fillId="0" borderId="53" xfId="0" applyFont="1" applyBorder="1" applyAlignment="1">
      <alignment horizontal="center"/>
    </xf>
    <xf numFmtId="0" fontId="52" fillId="0" borderId="54" xfId="0" applyFont="1" applyBorder="1" applyAlignment="1">
      <alignment horizontal="center"/>
    </xf>
    <xf numFmtId="0" fontId="51" fillId="39" borderId="55"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5"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9" fillId="0" borderId="59"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61"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60" xfId="0" applyFont="1" applyBorder="1" applyAlignment="1">
      <alignment horizontal="center" vertical="center"/>
    </xf>
    <xf numFmtId="0" fontId="49" fillId="0" borderId="39" xfId="0" applyFont="1" applyBorder="1" applyAlignment="1">
      <alignment horizontal="center" vertical="center"/>
    </xf>
    <xf numFmtId="0" fontId="49" fillId="0" borderId="62" xfId="0" applyFont="1" applyBorder="1" applyAlignment="1">
      <alignment horizontal="center" vertical="center"/>
    </xf>
    <xf numFmtId="0" fontId="49" fillId="0" borderId="1" xfId="0" applyFont="1" applyBorder="1" applyAlignment="1">
      <alignment horizontal="left"/>
    </xf>
    <xf numFmtId="9" fontId="45" fillId="0" borderId="1" xfId="303" applyFont="1" applyFill="1" applyBorder="1" applyAlignment="1">
      <alignment horizontal="center" vertical="center"/>
    </xf>
    <xf numFmtId="9" fontId="45" fillId="0" borderId="1" xfId="303" applyFont="1" applyFill="1" applyBorder="1" applyAlignment="1">
      <alignment horizontal="center" vertical="center" wrapText="1"/>
    </xf>
    <xf numFmtId="0" fontId="76" fillId="0" borderId="1" xfId="305" applyFill="1" applyBorder="1" applyAlignment="1">
      <alignment horizontal="center" vertical="center" wrapText="1"/>
    </xf>
    <xf numFmtId="0" fontId="76" fillId="0" borderId="27" xfId="305" applyFill="1" applyBorder="1" applyAlignment="1">
      <alignment horizontal="center" vertical="center" wrapText="1"/>
    </xf>
    <xf numFmtId="0" fontId="76" fillId="0" borderId="28" xfId="305" applyFill="1" applyBorder="1" applyAlignment="1">
      <alignment horizontal="center" vertical="center" wrapText="1"/>
    </xf>
    <xf numFmtId="0" fontId="76" fillId="0" borderId="29" xfId="305" applyFill="1" applyBorder="1" applyAlignment="1">
      <alignment horizontal="center" vertical="center" wrapText="1"/>
    </xf>
    <xf numFmtId="9" fontId="45" fillId="0" borderId="27" xfId="303" applyFont="1" applyFill="1" applyBorder="1" applyAlignment="1">
      <alignment horizontal="center" vertical="center" wrapText="1"/>
    </xf>
    <xf numFmtId="9" fontId="45" fillId="0" borderId="28" xfId="303" applyFont="1" applyFill="1" applyBorder="1" applyAlignment="1">
      <alignment horizontal="center" vertical="center" wrapText="1"/>
    </xf>
    <xf numFmtId="9" fontId="45" fillId="0" borderId="29" xfId="303" applyFont="1" applyFill="1" applyBorder="1" applyAlignment="1">
      <alignment horizontal="center" vertical="center" wrapText="1"/>
    </xf>
    <xf numFmtId="9" fontId="45" fillId="0" borderId="27" xfId="303" applyFont="1" applyFill="1" applyBorder="1" applyAlignment="1">
      <alignment horizontal="center" vertical="center"/>
    </xf>
    <xf numFmtId="44" fontId="0" fillId="0" borderId="27" xfId="304" applyFont="1" applyFill="1" applyBorder="1" applyAlignment="1">
      <alignment horizontal="center" vertical="center"/>
    </xf>
    <xf numFmtId="44" fontId="0" fillId="0" borderId="29" xfId="304" applyFont="1" applyFill="1" applyBorder="1" applyAlignment="1">
      <alignment horizontal="center" vertical="center"/>
    </xf>
    <xf numFmtId="10" fontId="45" fillId="0" borderId="27" xfId="303" applyNumberFormat="1" applyFont="1" applyFill="1" applyBorder="1" applyAlignment="1">
      <alignment horizontal="center" vertical="center" wrapText="1"/>
    </xf>
    <xf numFmtId="10" fontId="45" fillId="0" borderId="29" xfId="303" applyNumberFormat="1" applyFont="1" applyFill="1" applyBorder="1" applyAlignment="1">
      <alignment horizontal="center" vertical="center" wrapText="1"/>
    </xf>
    <xf numFmtId="167" fontId="0" fillId="0" borderId="1" xfId="0" applyNumberFormat="1" applyFill="1" applyBorder="1" applyAlignment="1">
      <alignment horizontal="center" vertical="center"/>
    </xf>
    <xf numFmtId="167" fontId="69" fillId="0" borderId="27" xfId="0" applyNumberFormat="1" applyFont="1" applyFill="1" applyBorder="1" applyAlignment="1">
      <alignment horizontal="center" vertical="center"/>
    </xf>
    <xf numFmtId="167" fontId="69" fillId="0" borderId="28" xfId="0" applyNumberFormat="1" applyFont="1" applyFill="1" applyBorder="1" applyAlignment="1">
      <alignment horizontal="center" vertical="center"/>
    </xf>
    <xf numFmtId="167" fontId="69" fillId="0" borderId="29" xfId="0" applyNumberFormat="1" applyFont="1" applyFill="1" applyBorder="1" applyAlignment="1">
      <alignment horizontal="center" vertical="center"/>
    </xf>
    <xf numFmtId="10" fontId="45" fillId="0" borderId="1" xfId="303" applyNumberFormat="1" applyFont="1" applyFill="1" applyBorder="1" applyAlignment="1">
      <alignment horizontal="center" vertical="center" wrapText="1"/>
    </xf>
    <xf numFmtId="0" fontId="74" fillId="41" borderId="2" xfId="0" applyFont="1" applyFill="1" applyBorder="1" applyAlignment="1">
      <alignment horizontal="center" vertical="center"/>
    </xf>
    <xf numFmtId="0" fontId="74" fillId="41" borderId="4" xfId="0" applyFont="1" applyFill="1" applyBorder="1" applyAlignment="1">
      <alignment horizontal="center" vertical="center"/>
    </xf>
    <xf numFmtId="0" fontId="70" fillId="0" borderId="64" xfId="0" applyFont="1" applyBorder="1" applyAlignment="1">
      <alignment horizontal="justify" vertical="center" wrapText="1"/>
    </xf>
    <xf numFmtId="0" fontId="70" fillId="0" borderId="65" xfId="0" applyFont="1" applyBorder="1" applyAlignment="1">
      <alignment horizontal="justify" vertical="center" wrapText="1"/>
    </xf>
    <xf numFmtId="10" fontId="57" fillId="0" borderId="64" xfId="0" applyNumberFormat="1" applyFont="1" applyBorder="1" applyAlignment="1">
      <alignment horizontal="justify" vertical="center" wrapText="1"/>
    </xf>
    <xf numFmtId="10" fontId="57" fillId="0" borderId="65" xfId="0" applyNumberFormat="1" applyFont="1" applyBorder="1" applyAlignment="1">
      <alignment horizontal="justify" vertical="center" wrapText="1"/>
    </xf>
    <xf numFmtId="0" fontId="74" fillId="41" borderId="27" xfId="0" applyFont="1" applyFill="1" applyBorder="1" applyAlignment="1">
      <alignment horizontal="center" vertical="center"/>
    </xf>
    <xf numFmtId="0" fontId="74" fillId="41" borderId="29" xfId="0" applyFont="1" applyFill="1" applyBorder="1" applyAlignment="1">
      <alignment horizontal="center" vertical="center"/>
    </xf>
    <xf numFmtId="0" fontId="74" fillId="41" borderId="1" xfId="0" applyFont="1" applyFill="1" applyBorder="1" applyAlignment="1">
      <alignment horizontal="center"/>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2" fillId="0" borderId="1" xfId="0" applyFont="1" applyFill="1" applyBorder="1" applyAlignment="1">
      <alignment horizontal="center" vertical="center" wrapText="1"/>
    </xf>
    <xf numFmtId="0" fontId="22" fillId="0" borderId="1" xfId="1" applyFont="1" applyFill="1" applyBorder="1" applyAlignment="1">
      <alignment horizontal="center" vertical="center"/>
    </xf>
    <xf numFmtId="0" fontId="22" fillId="0" borderId="0" xfId="1" applyFont="1" applyFill="1" applyAlignment="1">
      <alignment horizontal="center"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Alignment="1">
      <alignment horizontal="center" vertical="center"/>
    </xf>
    <xf numFmtId="0" fontId="6" fillId="0" borderId="15"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77" fillId="0" borderId="27" xfId="0" applyFont="1" applyFill="1" applyBorder="1" applyAlignment="1">
      <alignment horizontal="center" vertical="center" wrapText="1"/>
    </xf>
    <xf numFmtId="0" fontId="6" fillId="0" borderId="66" xfId="0" applyFont="1" applyFill="1" applyBorder="1" applyAlignment="1">
      <alignment horizontal="center" vertical="center" wrapText="1"/>
    </xf>
    <xf numFmtId="167" fontId="6" fillId="0" borderId="27"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8"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1" xfId="0" applyFont="1" applyFill="1" applyBorder="1" applyAlignment="1">
      <alignment vertical="center" wrapText="1"/>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0" fontId="0" fillId="0" borderId="1" xfId="0" applyFill="1" applyBorder="1" applyAlignment="1">
      <alignment wrapText="1"/>
    </xf>
    <xf numFmtId="3" fontId="8" fillId="0" borderId="1" xfId="0" applyNumberFormat="1" applyFont="1" applyFill="1" applyBorder="1" applyAlignment="1">
      <alignment horizontal="left" vertical="center" wrapText="1"/>
    </xf>
    <xf numFmtId="168" fontId="9" fillId="0" borderId="1" xfId="0" applyNumberFormat="1" applyFont="1" applyFill="1" applyBorder="1"/>
    <xf numFmtId="0" fontId="0" fillId="0" borderId="0" xfId="0" applyFill="1" applyAlignment="1">
      <alignment horizontal="left"/>
    </xf>
    <xf numFmtId="3" fontId="8" fillId="0" borderId="1"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44" fontId="0" fillId="0" borderId="1" xfId="0" applyNumberFormat="1" applyFill="1" applyBorder="1"/>
    <xf numFmtId="4"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167" fontId="9" fillId="0" borderId="1" xfId="0" applyNumberFormat="1" applyFont="1" applyFill="1" applyBorder="1" applyAlignment="1">
      <alignment vertical="center"/>
    </xf>
    <xf numFmtId="0" fontId="68" fillId="0" borderId="1" xfId="0" applyFont="1" applyFill="1" applyBorder="1" applyAlignment="1">
      <alignment vertical="center"/>
    </xf>
    <xf numFmtId="9" fontId="68" fillId="0" borderId="1" xfId="0" applyNumberFormat="1" applyFont="1" applyFill="1" applyBorder="1" applyAlignment="1">
      <alignment vertical="center"/>
    </xf>
    <xf numFmtId="0" fontId="45" fillId="0" borderId="1" xfId="0" applyFont="1" applyFill="1" applyBorder="1" applyAlignment="1">
      <alignment horizontal="left" vertical="center" wrapText="1"/>
    </xf>
    <xf numFmtId="1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67" fontId="68" fillId="0" borderId="1" xfId="0" applyNumberFormat="1" applyFont="1" applyFill="1" applyBorder="1" applyAlignment="1">
      <alignment horizontal="center" vertical="center"/>
    </xf>
    <xf numFmtId="167" fontId="9" fillId="0" borderId="1" xfId="0" applyNumberFormat="1" applyFont="1" applyFill="1" applyBorder="1" applyAlignment="1">
      <alignment horizontal="right" vertical="center"/>
    </xf>
    <xf numFmtId="0" fontId="8" fillId="0" borderId="13"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7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9" fontId="45" fillId="0" borderId="1" xfId="0" applyNumberFormat="1" applyFont="1" applyFill="1" applyBorder="1" applyAlignment="1">
      <alignment horizontal="center" vertical="center" wrapText="1"/>
    </xf>
    <xf numFmtId="9" fontId="68" fillId="0" borderId="1" xfId="0" applyNumberFormat="1" applyFont="1" applyFill="1" applyBorder="1" applyAlignment="1">
      <alignment horizontal="center" vertical="center"/>
    </xf>
    <xf numFmtId="0" fontId="67" fillId="0" borderId="1" xfId="0" applyFont="1" applyFill="1" applyBorder="1" applyAlignment="1">
      <alignment horizontal="center" vertical="center" wrapText="1"/>
    </xf>
    <xf numFmtId="0" fontId="79" fillId="0" borderId="1" xfId="0" applyFont="1" applyFill="1" applyBorder="1" applyAlignment="1">
      <alignment horizontal="center" vertical="center" wrapText="1"/>
    </xf>
    <xf numFmtId="9" fontId="45" fillId="0" borderId="1" xfId="0" applyNumberFormat="1" applyFont="1" applyFill="1" applyBorder="1" applyAlignment="1">
      <alignment horizontal="center" vertical="center" wrapText="1"/>
    </xf>
    <xf numFmtId="0" fontId="80" fillId="0" borderId="27" xfId="0" applyFont="1" applyFill="1" applyBorder="1" applyAlignment="1">
      <alignment horizontal="center" vertical="center" wrapText="1"/>
    </xf>
    <xf numFmtId="3" fontId="45" fillId="0" borderId="27" xfId="0" applyNumberFormat="1" applyFont="1" applyFill="1" applyBorder="1" applyAlignment="1">
      <alignment horizontal="center" vertical="center" wrapText="1"/>
    </xf>
    <xf numFmtId="0" fontId="45" fillId="0" borderId="27" xfId="0" applyFont="1" applyFill="1" applyBorder="1" applyAlignment="1">
      <alignment horizontal="center" vertical="center" wrapText="1"/>
    </xf>
    <xf numFmtId="0" fontId="0" fillId="0" borderId="27" xfId="0" applyFill="1" applyBorder="1" applyAlignment="1">
      <alignment horizontal="center" wrapText="1"/>
    </xf>
    <xf numFmtId="0" fontId="8" fillId="0" borderId="27" xfId="0" applyFont="1" applyFill="1" applyBorder="1" applyAlignment="1">
      <alignment horizontal="center" vertical="center"/>
    </xf>
    <xf numFmtId="1" fontId="0" fillId="0" borderId="27" xfId="0" applyNumberFormat="1" applyFill="1" applyBorder="1" applyAlignment="1">
      <alignment horizontal="center"/>
    </xf>
    <xf numFmtId="2" fontId="8" fillId="0" borderId="27" xfId="0" applyNumberFormat="1" applyFont="1" applyFill="1" applyBorder="1" applyAlignment="1">
      <alignment horizontal="center" vertical="center"/>
    </xf>
    <xf numFmtId="167" fontId="9" fillId="0" borderId="27" xfId="0" applyNumberFormat="1" applyFont="1" applyFill="1" applyBorder="1" applyAlignment="1">
      <alignment horizontal="center" vertical="center"/>
    </xf>
    <xf numFmtId="167" fontId="0" fillId="0" borderId="27" xfId="0" applyNumberFormat="1" applyFill="1" applyBorder="1" applyAlignment="1">
      <alignment horizontal="center" vertical="center"/>
    </xf>
    <xf numFmtId="9" fontId="0" fillId="0" borderId="27" xfId="303" applyFont="1" applyFill="1" applyBorder="1" applyAlignment="1">
      <alignment horizontal="center" vertical="center"/>
    </xf>
    <xf numFmtId="170" fontId="0" fillId="0" borderId="27" xfId="303" applyNumberFormat="1" applyFont="1" applyFill="1" applyBorder="1" applyAlignment="1">
      <alignment horizontal="right" vertical="center"/>
    </xf>
    <xf numFmtId="0" fontId="80" fillId="0" borderId="28" xfId="0" applyFont="1" applyFill="1" applyBorder="1" applyAlignment="1">
      <alignment horizontal="center" vertical="center" wrapText="1"/>
    </xf>
    <xf numFmtId="3" fontId="45" fillId="0" borderId="28" xfId="0" applyNumberFormat="1" applyFont="1" applyFill="1" applyBorder="1" applyAlignment="1">
      <alignment horizontal="center" vertical="center" wrapText="1"/>
    </xf>
    <xf numFmtId="0" fontId="45" fillId="0" borderId="28" xfId="0" applyFont="1" applyFill="1" applyBorder="1" applyAlignment="1">
      <alignment horizontal="center" vertical="center" wrapText="1"/>
    </xf>
    <xf numFmtId="0" fontId="0" fillId="0" borderId="29" xfId="0" applyFill="1" applyBorder="1" applyAlignment="1">
      <alignment horizontal="center" wrapText="1"/>
    </xf>
    <xf numFmtId="0" fontId="8" fillId="0" borderId="29" xfId="0" applyFont="1" applyFill="1" applyBorder="1" applyAlignment="1">
      <alignment horizontal="center" vertical="center"/>
    </xf>
    <xf numFmtId="1" fontId="0" fillId="0" borderId="29" xfId="0" applyNumberFormat="1" applyFill="1" applyBorder="1" applyAlignment="1">
      <alignment horizontal="center"/>
    </xf>
    <xf numFmtId="2" fontId="8" fillId="0" borderId="29" xfId="0" applyNumberFormat="1" applyFont="1" applyFill="1" applyBorder="1" applyAlignment="1">
      <alignment horizontal="center" vertical="center"/>
    </xf>
    <xf numFmtId="167" fontId="9" fillId="0" borderId="28" xfId="0" applyNumberFormat="1" applyFont="1" applyFill="1" applyBorder="1" applyAlignment="1">
      <alignment horizontal="center" vertical="center"/>
    </xf>
    <xf numFmtId="167" fontId="0" fillId="0" borderId="28" xfId="0" applyNumberFormat="1" applyFill="1" applyBorder="1" applyAlignment="1">
      <alignment horizontal="center" vertical="center"/>
    </xf>
    <xf numFmtId="9" fontId="0" fillId="0" borderId="28" xfId="303" applyFont="1" applyFill="1" applyBorder="1" applyAlignment="1">
      <alignment horizontal="center" vertical="center"/>
    </xf>
    <xf numFmtId="170" fontId="0" fillId="0" borderId="28" xfId="303" applyNumberFormat="1" applyFont="1" applyFill="1" applyBorder="1" applyAlignment="1">
      <alignment horizontal="right" vertical="center"/>
    </xf>
    <xf numFmtId="0" fontId="80" fillId="0" borderId="29" xfId="0" applyFont="1" applyFill="1" applyBorder="1" applyAlignment="1">
      <alignment horizontal="center" vertical="center" wrapText="1"/>
    </xf>
    <xf numFmtId="3" fontId="45" fillId="0" borderId="29" xfId="0" applyNumberFormat="1" applyFont="1" applyFill="1" applyBorder="1" applyAlignment="1">
      <alignment horizontal="center" vertical="center" wrapText="1"/>
    </xf>
    <xf numFmtId="0" fontId="45" fillId="0" borderId="29" xfId="0" applyFont="1" applyFill="1" applyBorder="1" applyAlignment="1">
      <alignment horizontal="center" vertical="center" wrapText="1"/>
    </xf>
    <xf numFmtId="0" fontId="81" fillId="0" borderId="1" xfId="0" applyFont="1" applyFill="1" applyBorder="1" applyAlignment="1">
      <alignment horizontal="justify" vertical="center" wrapText="1"/>
    </xf>
    <xf numFmtId="2" fontId="8" fillId="0" borderId="1" xfId="0" applyNumberFormat="1" applyFont="1" applyFill="1" applyBorder="1" applyAlignment="1">
      <alignment horizontal="center" vertical="center"/>
    </xf>
    <xf numFmtId="1" fontId="0" fillId="0" borderId="1" xfId="0" applyNumberFormat="1" applyFill="1" applyBorder="1" applyAlignment="1">
      <alignment horizontal="left" indent="3"/>
    </xf>
    <xf numFmtId="0" fontId="80" fillId="0" borderId="1" xfId="0" applyFont="1" applyFill="1" applyBorder="1" applyAlignment="1">
      <alignment vertical="center" wrapText="1"/>
    </xf>
    <xf numFmtId="1" fontId="45" fillId="0" borderId="1" xfId="0" applyNumberFormat="1" applyFont="1" applyFill="1" applyBorder="1" applyAlignment="1">
      <alignment horizontal="center" vertical="center" wrapText="1"/>
    </xf>
    <xf numFmtId="0" fontId="83" fillId="0" borderId="1" xfId="0" applyFont="1" applyFill="1" applyBorder="1" applyAlignment="1">
      <alignment horizontal="justify" vertical="center" wrapText="1"/>
    </xf>
    <xf numFmtId="167" fontId="9" fillId="0" borderId="29" xfId="0" applyNumberFormat="1" applyFont="1" applyFill="1" applyBorder="1" applyAlignment="1">
      <alignment horizontal="center" vertical="center"/>
    </xf>
    <xf numFmtId="167" fontId="0" fillId="0" borderId="29" xfId="0" applyNumberFormat="1" applyFill="1" applyBorder="1" applyAlignment="1">
      <alignment horizontal="center" vertical="center"/>
    </xf>
    <xf numFmtId="9" fontId="0" fillId="0" borderId="29" xfId="303" applyFont="1" applyFill="1" applyBorder="1" applyAlignment="1">
      <alignment horizontal="center" vertical="center"/>
    </xf>
    <xf numFmtId="170" fontId="0" fillId="0" borderId="29" xfId="303" applyNumberFormat="1" applyFont="1" applyFill="1" applyBorder="1" applyAlignment="1">
      <alignment horizontal="right" vertical="center"/>
    </xf>
    <xf numFmtId="0" fontId="80" fillId="0" borderId="1" xfId="0" applyFont="1" applyFill="1" applyBorder="1" applyAlignment="1">
      <alignment vertical="center" wrapText="1"/>
    </xf>
    <xf numFmtId="1" fontId="45" fillId="0" borderId="1" xfId="0" applyNumberFormat="1" applyFont="1" applyFill="1" applyBorder="1" applyAlignment="1">
      <alignment horizontal="center" vertical="center" wrapText="1"/>
    </xf>
    <xf numFmtId="173" fontId="45" fillId="0" borderId="1" xfId="0" applyNumberFormat="1" applyFont="1" applyFill="1" applyBorder="1" applyAlignment="1">
      <alignment horizontal="center" vertical="center" wrapText="1"/>
    </xf>
    <xf numFmtId="0" fontId="83" fillId="0" borderId="1" xfId="0" applyFont="1" applyFill="1" applyBorder="1" applyAlignment="1">
      <alignment vertical="center" wrapText="1"/>
    </xf>
    <xf numFmtId="167" fontId="9" fillId="0" borderId="27" xfId="0" applyNumberFormat="1" applyFont="1" applyFill="1" applyBorder="1" applyAlignment="1">
      <alignment horizontal="center" vertical="center" wrapText="1"/>
    </xf>
    <xf numFmtId="9" fontId="0" fillId="0" borderId="27" xfId="0" applyNumberFormat="1" applyFill="1" applyBorder="1" applyAlignment="1">
      <alignment horizontal="center" vertical="center"/>
    </xf>
    <xf numFmtId="170" fontId="0" fillId="0" borderId="27" xfId="0" applyNumberFormat="1" applyFill="1" applyBorder="1" applyAlignment="1">
      <alignment horizontal="right" vertical="center"/>
    </xf>
    <xf numFmtId="167" fontId="9" fillId="0" borderId="28" xfId="0" applyNumberFormat="1" applyFont="1" applyFill="1" applyBorder="1" applyAlignment="1">
      <alignment horizontal="center" vertical="center" wrapText="1"/>
    </xf>
    <xf numFmtId="9" fontId="0" fillId="0" borderId="28" xfId="0" applyNumberFormat="1" applyFill="1" applyBorder="1" applyAlignment="1">
      <alignment horizontal="center" vertical="center"/>
    </xf>
    <xf numFmtId="170" fontId="0" fillId="0" borderId="28" xfId="0" applyNumberFormat="1" applyFill="1" applyBorder="1" applyAlignment="1">
      <alignment horizontal="right" vertical="center"/>
    </xf>
    <xf numFmtId="167" fontId="9" fillId="0" borderId="29" xfId="0" applyNumberFormat="1" applyFont="1" applyFill="1" applyBorder="1" applyAlignment="1">
      <alignment horizontal="center" vertical="center" wrapText="1"/>
    </xf>
    <xf numFmtId="9" fontId="0" fillId="0" borderId="29" xfId="0" applyNumberFormat="1" applyFill="1" applyBorder="1" applyAlignment="1">
      <alignment horizontal="center" vertical="center"/>
    </xf>
    <xf numFmtId="170" fontId="0" fillId="0" borderId="29" xfId="0" applyNumberFormat="1" applyFill="1" applyBorder="1" applyAlignment="1">
      <alignment horizontal="right" vertical="center"/>
    </xf>
    <xf numFmtId="168" fontId="0" fillId="0" borderId="1" xfId="0" applyNumberFormat="1" applyFill="1" applyBorder="1" applyAlignment="1">
      <alignment horizontal="center" vertical="center"/>
    </xf>
    <xf numFmtId="168" fontId="0" fillId="0" borderId="27" xfId="0" applyNumberFormat="1" applyFill="1" applyBorder="1" applyAlignment="1">
      <alignment horizontal="center" vertical="center"/>
    </xf>
    <xf numFmtId="167" fontId="0" fillId="0" borderId="1" xfId="0" applyNumberFormat="1" applyFill="1" applyBorder="1" applyAlignment="1">
      <alignment horizontal="center" vertical="center" wrapText="1"/>
    </xf>
    <xf numFmtId="9" fontId="0" fillId="0" borderId="1" xfId="0" applyNumberFormat="1" applyFill="1" applyBorder="1" applyAlignment="1">
      <alignment horizontal="center" vertical="center"/>
    </xf>
    <xf numFmtId="170" fontId="0" fillId="0" borderId="1" xfId="0" applyNumberFormat="1" applyFill="1" applyBorder="1" applyAlignment="1">
      <alignment horizontal="right" vertical="center"/>
    </xf>
    <xf numFmtId="0" fontId="84" fillId="0" borderId="1" xfId="0" applyFont="1" applyFill="1" applyBorder="1" applyAlignment="1">
      <alignment vertical="center" wrapText="1"/>
    </xf>
    <xf numFmtId="168" fontId="0" fillId="0" borderId="29" xfId="0" applyNumberFormat="1" applyFill="1" applyBorder="1" applyAlignment="1">
      <alignment horizontal="center" vertical="center"/>
    </xf>
    <xf numFmtId="3" fontId="45" fillId="0" borderId="1" xfId="0" applyNumberFormat="1" applyFont="1" applyFill="1" applyBorder="1" applyAlignment="1">
      <alignment horizontal="center" vertical="center" wrapText="1"/>
    </xf>
    <xf numFmtId="174" fontId="45" fillId="0" borderId="1" xfId="0" applyNumberFormat="1" applyFont="1" applyFill="1" applyBorder="1" applyAlignment="1">
      <alignment horizontal="center" vertical="center" wrapText="1"/>
    </xf>
    <xf numFmtId="0" fontId="80" fillId="0" borderId="1" xfId="0" applyFont="1" applyFill="1" applyBorder="1" applyAlignment="1">
      <alignment horizontal="center" vertical="center" wrapText="1"/>
    </xf>
    <xf numFmtId="0" fontId="80" fillId="0" borderId="1" xfId="0" applyFont="1" applyFill="1" applyBorder="1" applyAlignment="1">
      <alignment horizontal="left" vertical="center" wrapText="1"/>
    </xf>
    <xf numFmtId="167" fontId="9" fillId="0" borderId="1" xfId="0" applyNumberFormat="1" applyFont="1" applyFill="1" applyBorder="1" applyAlignment="1">
      <alignment horizontal="right" vertical="center"/>
    </xf>
    <xf numFmtId="0" fontId="67" fillId="0" borderId="1" xfId="0" applyFont="1" applyFill="1" applyBorder="1" applyAlignment="1">
      <alignment horizontal="center" vertical="center" wrapText="1"/>
    </xf>
    <xf numFmtId="166" fontId="0" fillId="0" borderId="1" xfId="303"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79" fillId="0" borderId="1" xfId="0" applyFont="1" applyFill="1" applyBorder="1" applyAlignment="1">
      <alignment vertical="center" wrapText="1"/>
    </xf>
    <xf numFmtId="0" fontId="0" fillId="0" borderId="27" xfId="0" applyFill="1" applyBorder="1" applyAlignment="1">
      <alignment wrapText="1"/>
    </xf>
    <xf numFmtId="0" fontId="8" fillId="0" borderId="27" xfId="0" applyFont="1" applyFill="1" applyBorder="1" applyAlignment="1">
      <alignment vertical="center"/>
    </xf>
    <xf numFmtId="1" fontId="0" fillId="0" borderId="27" xfId="0" applyNumberFormat="1" applyFill="1" applyBorder="1" applyAlignment="1"/>
    <xf numFmtId="2" fontId="8" fillId="0" borderId="27" xfId="0" applyNumberFormat="1" applyFont="1" applyFill="1" applyBorder="1" applyAlignment="1">
      <alignment horizontal="center" vertical="center"/>
    </xf>
    <xf numFmtId="169" fontId="85" fillId="0" borderId="1" xfId="0" applyNumberFormat="1" applyFont="1" applyFill="1" applyBorder="1" applyAlignment="1">
      <alignment vertical="center" wrapText="1"/>
    </xf>
    <xf numFmtId="170" fontId="0" fillId="0" borderId="1" xfId="0" applyNumberFormat="1" applyFill="1" applyBorder="1" applyAlignment="1">
      <alignment horizontal="right" vertical="center"/>
    </xf>
    <xf numFmtId="9" fontId="0" fillId="0" borderId="1" xfId="303" applyFont="1" applyFill="1" applyBorder="1" applyAlignment="1">
      <alignment horizontal="center" vertical="center"/>
    </xf>
    <xf numFmtId="1" fontId="0" fillId="0" borderId="29" xfId="0" applyNumberFormat="1" applyFill="1" applyBorder="1" applyAlignment="1"/>
    <xf numFmtId="1" fontId="0" fillId="0" borderId="1" xfId="0" applyNumberFormat="1" applyFill="1" applyBorder="1" applyAlignment="1">
      <alignment horizontal="left" vertical="center" indent="3"/>
    </xf>
    <xf numFmtId="0" fontId="69" fillId="0" borderId="27" xfId="0" applyFont="1" applyFill="1" applyBorder="1" applyAlignment="1">
      <alignment horizontal="center"/>
    </xf>
    <xf numFmtId="0" fontId="69" fillId="0" borderId="28" xfId="0" applyFont="1" applyFill="1" applyBorder="1" applyAlignment="1">
      <alignment horizontal="center"/>
    </xf>
    <xf numFmtId="170" fontId="85" fillId="0" borderId="1" xfId="0" applyNumberFormat="1" applyFont="1" applyFill="1" applyBorder="1" applyAlignment="1">
      <alignment horizontal="right" vertical="center" wrapText="1"/>
    </xf>
    <xf numFmtId="169" fontId="85" fillId="0" borderId="1" xfId="0" applyNumberFormat="1" applyFont="1" applyFill="1" applyBorder="1" applyAlignment="1">
      <alignment horizontal="right" vertical="center" wrapText="1"/>
    </xf>
    <xf numFmtId="0" fontId="45" fillId="0" borderId="1" xfId="0" applyFont="1" applyFill="1" applyBorder="1" applyAlignment="1">
      <alignment horizontal="center" vertical="center"/>
    </xf>
    <xf numFmtId="0" fontId="69" fillId="0" borderId="29" xfId="0" applyFont="1" applyFill="1" applyBorder="1" applyAlignment="1">
      <alignment horizontal="center"/>
    </xf>
    <xf numFmtId="0" fontId="69" fillId="0" borderId="1" xfId="0" applyFont="1" applyFill="1" applyBorder="1" applyAlignment="1"/>
    <xf numFmtId="9" fontId="45" fillId="0" borderId="1" xfId="0" applyNumberFormat="1" applyFont="1" applyFill="1" applyBorder="1" applyAlignment="1">
      <alignment horizontal="center" vertical="center"/>
    </xf>
    <xf numFmtId="10" fontId="0" fillId="0" borderId="1" xfId="303" applyNumberFormat="1" applyFont="1" applyFill="1" applyBorder="1" applyAlignment="1">
      <alignment horizontal="center" vertical="center" wrapText="1"/>
    </xf>
    <xf numFmtId="10" fontId="0" fillId="0" borderId="1" xfId="303" applyNumberFormat="1" applyFont="1" applyFill="1" applyBorder="1" applyAlignment="1">
      <alignment horizontal="center" vertical="center"/>
    </xf>
    <xf numFmtId="1" fontId="0" fillId="0" borderId="27" xfId="0" applyNumberFormat="1" applyFill="1" applyBorder="1"/>
    <xf numFmtId="2" fontId="8" fillId="0" borderId="27" xfId="0" applyNumberFormat="1" applyFont="1" applyFill="1" applyBorder="1" applyAlignment="1">
      <alignment vertical="center"/>
    </xf>
    <xf numFmtId="167" fontId="75" fillId="0" borderId="1" xfId="0" applyNumberFormat="1" applyFont="1" applyFill="1" applyBorder="1" applyAlignment="1">
      <alignment horizontal="center" vertical="center" wrapText="1"/>
    </xf>
    <xf numFmtId="167" fontId="0" fillId="0" borderId="1" xfId="0" applyNumberFormat="1" applyFill="1" applyBorder="1" applyAlignment="1">
      <alignment horizontal="center"/>
    </xf>
    <xf numFmtId="3" fontId="45" fillId="0" borderId="1" xfId="0" applyNumberFormat="1" applyFont="1" applyFill="1" applyBorder="1" applyAlignment="1">
      <alignment horizontal="center" vertical="center"/>
    </xf>
    <xf numFmtId="0" fontId="0" fillId="0" borderId="29" xfId="0" applyFill="1" applyBorder="1" applyAlignment="1">
      <alignment wrapText="1"/>
    </xf>
    <xf numFmtId="0" fontId="8" fillId="0" borderId="29" xfId="0" applyFont="1" applyFill="1" applyBorder="1" applyAlignment="1">
      <alignment vertical="center"/>
    </xf>
    <xf numFmtId="1" fontId="0" fillId="0" borderId="29" xfId="0" applyNumberFormat="1" applyFill="1" applyBorder="1"/>
    <xf numFmtId="2" fontId="8" fillId="0" borderId="29" xfId="0" applyNumberFormat="1" applyFont="1" applyFill="1" applyBorder="1" applyAlignment="1">
      <alignment vertical="center"/>
    </xf>
    <xf numFmtId="9" fontId="0" fillId="0" borderId="1" xfId="303" applyFont="1" applyFill="1" applyBorder="1" applyAlignment="1">
      <alignment horizontal="right"/>
    </xf>
    <xf numFmtId="9" fontId="0" fillId="0" borderId="1" xfId="303" applyFont="1" applyFill="1" applyBorder="1" applyAlignment="1">
      <alignment horizontal="center"/>
    </xf>
    <xf numFmtId="3" fontId="8" fillId="0" borderId="1" xfId="0" applyNumberFormat="1" applyFont="1" applyFill="1" applyBorder="1" applyAlignment="1">
      <alignment horizontal="center" vertical="center"/>
    </xf>
    <xf numFmtId="0" fontId="8" fillId="0" borderId="1" xfId="0" applyFont="1" applyFill="1" applyBorder="1"/>
    <xf numFmtId="170" fontId="9" fillId="0" borderId="1" xfId="0" applyNumberFormat="1" applyFont="1"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left"/>
    </xf>
    <xf numFmtId="170" fontId="0" fillId="0" borderId="1" xfId="0" applyNumberFormat="1" applyFill="1" applyBorder="1" applyAlignment="1">
      <alignment horizontal="right"/>
    </xf>
    <xf numFmtId="0" fontId="0" fillId="0" borderId="27" xfId="0" applyFill="1" applyBorder="1" applyAlignment="1">
      <alignment horizontal="center" vertical="center"/>
    </xf>
    <xf numFmtId="170" fontId="8" fillId="0" borderId="1" xfId="0" applyNumberFormat="1" applyFont="1" applyFill="1" applyBorder="1" applyAlignment="1">
      <alignment horizontal="right" vertical="center"/>
    </xf>
    <xf numFmtId="167" fontId="8" fillId="0" borderId="1" xfId="0" applyNumberFormat="1" applyFont="1" applyFill="1" applyBorder="1" applyAlignment="1">
      <alignment horizontal="center" vertical="center"/>
    </xf>
    <xf numFmtId="0" fontId="0" fillId="0" borderId="28" xfId="0" applyFill="1" applyBorder="1" applyAlignment="1">
      <alignment horizontal="center" vertical="center"/>
    </xf>
    <xf numFmtId="167" fontId="91" fillId="0" borderId="1" xfId="0" applyNumberFormat="1" applyFont="1" applyFill="1" applyBorder="1" applyAlignment="1">
      <alignment vertical="center"/>
    </xf>
    <xf numFmtId="0" fontId="0" fillId="0" borderId="29" xfId="0" applyFill="1" applyBorder="1" applyAlignment="1">
      <alignment horizontal="center" vertical="center"/>
    </xf>
    <xf numFmtId="170" fontId="0" fillId="0" borderId="0" xfId="0" applyNumberFormat="1" applyFill="1" applyAlignment="1">
      <alignment horizontal="right" vertical="center"/>
    </xf>
    <xf numFmtId="10" fontId="45" fillId="0" borderId="1" xfId="0" applyNumberFormat="1" applyFont="1" applyFill="1" applyBorder="1" applyAlignment="1">
      <alignment horizontal="center" vertical="center"/>
    </xf>
    <xf numFmtId="170" fontId="86" fillId="0" borderId="1" xfId="0" applyNumberFormat="1" applyFont="1" applyFill="1" applyBorder="1" applyAlignment="1">
      <alignment horizontal="center" vertical="center"/>
    </xf>
    <xf numFmtId="0" fontId="0" fillId="0" borderId="27" xfId="0" applyFill="1" applyBorder="1" applyAlignment="1">
      <alignment horizontal="center" vertical="center" wrapText="1"/>
    </xf>
    <xf numFmtId="170" fontId="86" fillId="0" borderId="1" xfId="0" applyNumberFormat="1" applyFont="1" applyFill="1" applyBorder="1" applyAlignment="1">
      <alignment horizontal="right" vertical="center"/>
    </xf>
    <xf numFmtId="9" fontId="0" fillId="0" borderId="1" xfId="303" applyFont="1" applyFill="1" applyBorder="1"/>
    <xf numFmtId="167" fontId="0" fillId="0" borderId="1" xfId="0" applyNumberFormat="1" applyFill="1" applyBorder="1"/>
    <xf numFmtId="167" fontId="69" fillId="0" borderId="1" xfId="0" applyNumberFormat="1" applyFont="1" applyFill="1" applyBorder="1" applyAlignment="1">
      <alignment horizontal="center" vertical="center"/>
    </xf>
    <xf numFmtId="167" fontId="0" fillId="0" borderId="1" xfId="0" applyNumberFormat="1" applyFill="1" applyBorder="1" applyAlignment="1">
      <alignment horizontal="center"/>
    </xf>
    <xf numFmtId="0" fontId="0" fillId="0" borderId="28" xfId="0" applyFill="1" applyBorder="1" applyAlignment="1">
      <alignment horizontal="center" vertical="center" wrapText="1"/>
    </xf>
    <xf numFmtId="0" fontId="8" fillId="0" borderId="1" xfId="0" applyFont="1" applyFill="1" applyBorder="1" applyAlignment="1">
      <alignment horizontal="center"/>
    </xf>
    <xf numFmtId="0" fontId="0" fillId="0" borderId="29" xfId="0" applyFill="1" applyBorder="1" applyAlignment="1">
      <alignment horizontal="center" vertical="center" wrapText="1"/>
    </xf>
    <xf numFmtId="0" fontId="0" fillId="0" borderId="1" xfId="0" applyFill="1" applyBorder="1" applyAlignment="1">
      <alignment horizontal="center" vertical="center" wrapText="1"/>
    </xf>
    <xf numFmtId="170" fontId="0" fillId="0" borderId="1" xfId="0" applyNumberFormat="1" applyFill="1" applyBorder="1" applyAlignment="1">
      <alignment horizontal="center" vertical="center"/>
    </xf>
    <xf numFmtId="170" fontId="87" fillId="0" borderId="1" xfId="0" applyNumberFormat="1" applyFont="1" applyFill="1" applyBorder="1" applyAlignment="1">
      <alignment wrapText="1"/>
    </xf>
    <xf numFmtId="171" fontId="87" fillId="0" borderId="1" xfId="0" applyNumberFormat="1" applyFont="1" applyFill="1" applyBorder="1" applyAlignment="1">
      <alignment wrapText="1"/>
    </xf>
    <xf numFmtId="0" fontId="69" fillId="0" borderId="1" xfId="0" applyFont="1" applyFill="1" applyBorder="1" applyAlignment="1">
      <alignment horizontal="center" vertical="center"/>
    </xf>
    <xf numFmtId="171" fontId="87" fillId="0" borderId="1" xfId="0" applyNumberFormat="1" applyFont="1" applyFill="1" applyBorder="1" applyAlignment="1">
      <alignment horizontal="right" wrapText="1"/>
    </xf>
    <xf numFmtId="9" fontId="69" fillId="0" borderId="1" xfId="303" applyFont="1" applyFill="1" applyBorder="1" applyAlignment="1">
      <alignment horizontal="center" vertical="center"/>
    </xf>
    <xf numFmtId="170" fontId="2" fillId="0" borderId="1" xfId="0" applyNumberFormat="1" applyFont="1" applyFill="1" applyBorder="1" applyAlignment="1">
      <alignment vertical="center"/>
    </xf>
    <xf numFmtId="169" fontId="2" fillId="0" borderId="1" xfId="0" applyNumberFormat="1" applyFont="1" applyFill="1" applyBorder="1" applyAlignment="1">
      <alignment vertical="center"/>
    </xf>
    <xf numFmtId="169" fontId="1" fillId="0" borderId="1" xfId="0" applyNumberFormat="1" applyFont="1" applyFill="1" applyBorder="1" applyAlignment="1">
      <alignment horizontal="right" vertical="center"/>
    </xf>
    <xf numFmtId="0" fontId="84" fillId="0" borderId="1" xfId="0" applyFont="1" applyFill="1" applyBorder="1" applyAlignment="1">
      <alignment horizontal="justify" vertical="center" wrapText="1"/>
    </xf>
    <xf numFmtId="167" fontId="92" fillId="0" borderId="1" xfId="0" applyNumberFormat="1" applyFont="1" applyFill="1" applyBorder="1" applyAlignment="1">
      <alignment horizontal="right" vertical="center"/>
    </xf>
    <xf numFmtId="0" fontId="69" fillId="0" borderId="1" xfId="0" applyFont="1" applyFill="1" applyBorder="1" applyAlignment="1">
      <alignment horizontal="center" vertical="center"/>
    </xf>
    <xf numFmtId="167" fontId="1" fillId="0" borderId="1" xfId="0" applyNumberFormat="1" applyFont="1" applyFill="1" applyBorder="1" applyAlignment="1">
      <alignment horizontal="right" vertical="center"/>
    </xf>
    <xf numFmtId="0" fontId="0" fillId="0" borderId="1" xfId="0" applyFill="1" applyBorder="1" applyAlignment="1">
      <alignment horizontal="center" vertical="center" wrapText="1"/>
    </xf>
    <xf numFmtId="170" fontId="8" fillId="0" borderId="1" xfId="0" applyNumberFormat="1" applyFont="1" applyFill="1" applyBorder="1" applyAlignment="1">
      <alignment horizontal="right" vertical="center" wrapText="1"/>
    </xf>
    <xf numFmtId="172" fontId="8" fillId="0" borderId="1" xfId="0" applyNumberFormat="1" applyFont="1" applyFill="1" applyBorder="1" applyAlignment="1">
      <alignment horizontal="right" vertical="center" wrapText="1"/>
    </xf>
    <xf numFmtId="167" fontId="88" fillId="0" borderId="1" xfId="0" applyNumberFormat="1" applyFont="1" applyFill="1" applyBorder="1" applyAlignment="1">
      <alignment horizontal="right" vertical="center" wrapText="1"/>
    </xf>
    <xf numFmtId="0" fontId="8" fillId="0" borderId="0" xfId="0" applyFont="1" applyFill="1" applyAlignment="1">
      <alignment horizontal="center" vertical="center" wrapText="1"/>
    </xf>
    <xf numFmtId="10" fontId="8" fillId="0" borderId="1" xfId="0" applyNumberFormat="1" applyFont="1" applyFill="1" applyBorder="1" applyAlignment="1">
      <alignment horizontal="center" vertical="center"/>
    </xf>
    <xf numFmtId="0" fontId="8" fillId="0" borderId="0" xfId="0" applyFont="1" applyFill="1" applyAlignment="1">
      <alignment horizontal="center"/>
    </xf>
    <xf numFmtId="1" fontId="8" fillId="0" borderId="1" xfId="0" applyNumberFormat="1"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xf numFmtId="0" fontId="8" fillId="0" borderId="0" xfId="0" applyFont="1" applyFill="1" applyAlignment="1">
      <alignment horizontal="center"/>
    </xf>
    <xf numFmtId="9" fontId="8" fillId="0" borderId="1" xfId="0" applyNumberFormat="1" applyFont="1" applyFill="1" applyBorder="1" applyAlignment="1">
      <alignment horizontal="center" vertical="center"/>
    </xf>
    <xf numFmtId="0" fontId="8" fillId="0" borderId="5" xfId="0" applyFont="1" applyFill="1" applyBorder="1" applyAlignment="1">
      <alignment horizontal="center"/>
    </xf>
    <xf numFmtId="0" fontId="6" fillId="0" borderId="1" xfId="0" applyFont="1" applyFill="1" applyBorder="1" applyAlignment="1">
      <alignment horizontal="center" vertical="center" wrapText="1"/>
    </xf>
    <xf numFmtId="0" fontId="8" fillId="0" borderId="28" xfId="0" applyFont="1" applyFill="1" applyBorder="1" applyAlignment="1">
      <alignment horizontal="center" vertical="center"/>
    </xf>
    <xf numFmtId="0" fontId="8" fillId="0" borderId="27" xfId="0" applyFont="1" applyFill="1" applyBorder="1" applyAlignment="1">
      <alignment horizontal="center" vertical="center" wrapText="1"/>
    </xf>
    <xf numFmtId="1" fontId="8" fillId="0" borderId="27" xfId="0" applyNumberFormat="1" applyFont="1" applyFill="1" applyBorder="1" applyAlignment="1">
      <alignment horizontal="center" vertical="center" wrapText="1"/>
    </xf>
    <xf numFmtId="0" fontId="0" fillId="0" borderId="27" xfId="0" applyFill="1" applyBorder="1" applyAlignment="1">
      <alignment vertical="center" wrapText="1"/>
    </xf>
    <xf numFmtId="0" fontId="8" fillId="0" borderId="27" xfId="0" applyFont="1" applyFill="1" applyBorder="1" applyAlignment="1">
      <alignment horizontal="center" vertical="center" wrapText="1"/>
    </xf>
    <xf numFmtId="0" fontId="8" fillId="0" borderId="27" xfId="0" applyFont="1" applyFill="1" applyBorder="1" applyAlignment="1">
      <alignment horizontal="center" vertical="center"/>
    </xf>
    <xf numFmtId="0" fontId="45" fillId="0" borderId="27" xfId="0" applyFont="1" applyFill="1" applyBorder="1" applyAlignment="1">
      <alignment horizontal="center" vertical="center" wrapText="1"/>
    </xf>
    <xf numFmtId="0" fontId="89" fillId="0" borderId="68" xfId="0" applyFont="1" applyFill="1" applyBorder="1" applyAlignment="1">
      <alignment horizontal="center" vertical="center" wrapText="1"/>
    </xf>
    <xf numFmtId="0" fontId="89" fillId="0" borderId="63" xfId="0" applyFont="1" applyFill="1" applyBorder="1" applyAlignment="1">
      <alignment horizontal="center" vertical="center" wrapText="1"/>
    </xf>
    <xf numFmtId="0" fontId="89" fillId="0" borderId="69" xfId="0" applyFont="1" applyFill="1" applyBorder="1" applyAlignment="1">
      <alignment horizontal="center" vertical="center" wrapText="1"/>
    </xf>
    <xf numFmtId="10" fontId="0" fillId="0" borderId="12" xfId="303" applyNumberFormat="1" applyFont="1" applyFill="1" applyBorder="1" applyAlignment="1">
      <alignment horizontal="center" vertical="center"/>
    </xf>
    <xf numFmtId="167" fontId="0" fillId="0" borderId="0" xfId="0" applyNumberFormat="1" applyFill="1" applyAlignment="1">
      <alignment horizontal="center" vertical="center"/>
    </xf>
    <xf numFmtId="169" fontId="0" fillId="0" borderId="27" xfId="0" applyNumberFormat="1" applyFill="1" applyBorder="1" applyAlignment="1">
      <alignment horizontal="center" vertical="center"/>
    </xf>
    <xf numFmtId="0" fontId="89" fillId="0" borderId="70" xfId="0" applyFont="1" applyFill="1" applyBorder="1" applyAlignment="1">
      <alignment horizontal="center" vertical="center"/>
    </xf>
    <xf numFmtId="0" fontId="89" fillId="0" borderId="71" xfId="0" applyFont="1" applyFill="1" applyBorder="1" applyAlignment="1">
      <alignment horizontal="center" vertical="center"/>
    </xf>
    <xf numFmtId="0" fontId="89" fillId="0" borderId="72" xfId="0" applyFont="1"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167" fontId="0" fillId="0" borderId="63" xfId="0" applyNumberFormat="1" applyFill="1" applyBorder="1" applyAlignment="1">
      <alignment horizontal="center" vertical="center"/>
    </xf>
    <xf numFmtId="167" fontId="0" fillId="0" borderId="69" xfId="0" applyNumberFormat="1" applyFill="1" applyBorder="1" applyAlignment="1">
      <alignment horizontal="center" vertical="center"/>
    </xf>
    <xf numFmtId="0" fontId="43" fillId="0" borderId="0" xfId="0" applyFont="1" applyFill="1" applyAlignment="1">
      <alignment horizontal="center" vertical="center"/>
    </xf>
    <xf numFmtId="168" fontId="16" fillId="0" borderId="73" xfId="0" applyNumberFormat="1" applyFont="1" applyFill="1" applyBorder="1"/>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cellStyle name="60% - Énfasis2 2" xfId="197"/>
    <cellStyle name="60% - Énfasis3 2" xfId="198"/>
    <cellStyle name="60% - Énfasis4 2" xfId="199"/>
    <cellStyle name="60% - Énfasis5 2" xfId="200"/>
    <cellStyle name="60% - Énfasis6 2" xfId="201"/>
    <cellStyle name="BodyStyle" xfId="5"/>
    <cellStyle name="Buena"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cellStyle name="Hipervínculo" xfId="305" builtinId="8"/>
    <cellStyle name="Incorrecto" xfId="13" builtinId="27" customBuiltin="1"/>
    <cellStyle name="Millares 10" xfId="41"/>
    <cellStyle name="Millares 2" xfId="3"/>
    <cellStyle name="Millares 2 2" xfId="130"/>
    <cellStyle name="Millares 2 2 2" xfId="209"/>
    <cellStyle name="Millares 2 2 2 2" xfId="227"/>
    <cellStyle name="Millares 2 2 2 2 2" xfId="299"/>
    <cellStyle name="Millares 2 2 2 2 3" xfId="263"/>
    <cellStyle name="Millares 2 2 2 3" xfId="281"/>
    <cellStyle name="Millares 2 2 2 4" xfId="245"/>
    <cellStyle name="Millares 2 2 3" xfId="218"/>
    <cellStyle name="Millares 2 2 3 2" xfId="290"/>
    <cellStyle name="Millares 2 2 3 3" xfId="254"/>
    <cellStyle name="Millares 2 2 4" xfId="272"/>
    <cellStyle name="Millares 2 2 5" xfId="236"/>
    <cellStyle name="Millares 2 3" xfId="202"/>
    <cellStyle name="Millares 2 3 2" xfId="211"/>
    <cellStyle name="Millares 2 3 2 2" xfId="229"/>
    <cellStyle name="Millares 2 3 2 2 2" xfId="301"/>
    <cellStyle name="Millares 2 3 2 2 3" xfId="265"/>
    <cellStyle name="Millares 2 3 2 3" xfId="283"/>
    <cellStyle name="Millares 2 3 2 4" xfId="247"/>
    <cellStyle name="Millares 2 3 3" xfId="220"/>
    <cellStyle name="Millares 2 3 3 2" xfId="292"/>
    <cellStyle name="Millares 2 3 3 3" xfId="256"/>
    <cellStyle name="Millares 2 3 4" xfId="274"/>
    <cellStyle name="Millares 2 3 5" xfId="238"/>
    <cellStyle name="Millares 2 4" xfId="207"/>
    <cellStyle name="Millares 2 4 2" xfId="225"/>
    <cellStyle name="Millares 2 4 2 2" xfId="297"/>
    <cellStyle name="Millares 2 4 2 3" xfId="261"/>
    <cellStyle name="Millares 2 4 3" xfId="279"/>
    <cellStyle name="Millares 2 4 4" xfId="243"/>
    <cellStyle name="Millares 2 5" xfId="216"/>
    <cellStyle name="Millares 2 5 2" xfId="288"/>
    <cellStyle name="Millares 2 5 3" xfId="252"/>
    <cellStyle name="Millares 2 6" xfId="270"/>
    <cellStyle name="Millares 2 7" xfId="234"/>
    <cellStyle name="Millares 2 8" xfId="59"/>
    <cellStyle name="Millares 3" xfId="124"/>
    <cellStyle name="Millares 3 2" xfId="208"/>
    <cellStyle name="Millares 3 2 2" xfId="226"/>
    <cellStyle name="Millares 3 2 2 2" xfId="298"/>
    <cellStyle name="Millares 3 2 2 3" xfId="262"/>
    <cellStyle name="Millares 3 2 3" xfId="280"/>
    <cellStyle name="Millares 3 2 4" xfId="244"/>
    <cellStyle name="Millares 3 3" xfId="217"/>
    <cellStyle name="Millares 3 3 2" xfId="289"/>
    <cellStyle name="Millares 3 3 3" xfId="253"/>
    <cellStyle name="Millares 3 4" xfId="271"/>
    <cellStyle name="Millares 3 5" xfId="235"/>
    <cellStyle name="Millares 4" xfId="194"/>
    <cellStyle name="Millares 4 2" xfId="210"/>
    <cellStyle name="Millares 4 2 2" xfId="228"/>
    <cellStyle name="Millares 4 2 2 2" xfId="300"/>
    <cellStyle name="Millares 4 2 2 3" xfId="264"/>
    <cellStyle name="Millares 4 2 3" xfId="282"/>
    <cellStyle name="Millares 4 2 4" xfId="246"/>
    <cellStyle name="Millares 4 3" xfId="219"/>
    <cellStyle name="Millares 4 3 2" xfId="291"/>
    <cellStyle name="Millares 4 3 3" xfId="255"/>
    <cellStyle name="Millares 4 4" xfId="273"/>
    <cellStyle name="Millares 4 5" xfId="237"/>
    <cellStyle name="Millares 5" xfId="206"/>
    <cellStyle name="Millares 5 2" xfId="224"/>
    <cellStyle name="Millares 5 2 2" xfId="296"/>
    <cellStyle name="Millares 5 2 3" xfId="260"/>
    <cellStyle name="Millares 5 3" xfId="278"/>
    <cellStyle name="Millares 5 4" xfId="242"/>
    <cellStyle name="Millares 6" xfId="215"/>
    <cellStyle name="Millares 6 2" xfId="287"/>
    <cellStyle name="Millares 6 3" xfId="251"/>
    <cellStyle name="Millares 7" xfId="269"/>
    <cellStyle name="Millares 8" xfId="233"/>
    <cellStyle name="Millares 9" xfId="53"/>
    <cellStyle name="Moneda" xfId="304" builtinId="4"/>
    <cellStyle name="Moneda [0] 2" xfId="48"/>
    <cellStyle name="Moneda [0] 2 2" xfId="55"/>
    <cellStyle name="Moneda [0] 2 2 2" xfId="126"/>
    <cellStyle name="Moneda [0] 2 3" xfId="121"/>
    <cellStyle name="Moneda [0] 3" xfId="51"/>
    <cellStyle name="Moneda [0] 3 2" xfId="204"/>
    <cellStyle name="Moneda [0] 3 2 2" xfId="222"/>
    <cellStyle name="Moneda [0] 3 2 2 2" xfId="294"/>
    <cellStyle name="Moneda [0] 3 2 2 3" xfId="258"/>
    <cellStyle name="Moneda [0] 3 2 3" xfId="276"/>
    <cellStyle name="Moneda [0] 3 2 4" xfId="240"/>
    <cellStyle name="Moneda [0] 3 3" xfId="213"/>
    <cellStyle name="Moneda [0] 3 3 2" xfId="285"/>
    <cellStyle name="Moneda [0] 3 3 3" xfId="249"/>
    <cellStyle name="Moneda [0] 3 4" xfId="267"/>
    <cellStyle name="Moneda [0] 3 5" xfId="231"/>
    <cellStyle name="Moneda [0] 4" xfId="205"/>
    <cellStyle name="Moneda [0] 4 2" xfId="223"/>
    <cellStyle name="Moneda [0] 4 2 2" xfId="295"/>
    <cellStyle name="Moneda [0] 4 2 3" xfId="259"/>
    <cellStyle name="Moneda [0] 4 3" xfId="277"/>
    <cellStyle name="Moneda [0] 4 4" xfId="241"/>
    <cellStyle name="Moneda [0] 5" xfId="214"/>
    <cellStyle name="Moneda [0] 5 2" xfId="286"/>
    <cellStyle name="Moneda [0] 5 3" xfId="250"/>
    <cellStyle name="Moneda [0] 6" xfId="268"/>
    <cellStyle name="Moneda [0] 7" xfId="232"/>
    <cellStyle name="Moneda [0] 8" xfId="52"/>
    <cellStyle name="Moneda [0] 9" xfId="45"/>
    <cellStyle name="Moneda 10" xfId="66"/>
    <cellStyle name="Moneda 10 2" xfId="137"/>
    <cellStyle name="Moneda 11" xfId="67"/>
    <cellStyle name="Moneda 11 2" xfId="138"/>
    <cellStyle name="Moneda 12" xfId="68"/>
    <cellStyle name="Moneda 12 2" xfId="139"/>
    <cellStyle name="Moneda 13" xfId="69"/>
    <cellStyle name="Moneda 13 2" xfId="140"/>
    <cellStyle name="Moneda 14" xfId="70"/>
    <cellStyle name="Moneda 14 2" xfId="141"/>
    <cellStyle name="Moneda 15" xfId="71"/>
    <cellStyle name="Moneda 15 2" xfId="142"/>
    <cellStyle name="Moneda 16" xfId="72"/>
    <cellStyle name="Moneda 16 2" xfId="143"/>
    <cellStyle name="Moneda 17" xfId="73"/>
    <cellStyle name="Moneda 17 2" xfId="144"/>
    <cellStyle name="Moneda 18" xfId="74"/>
    <cellStyle name="Moneda 18 2" xfId="145"/>
    <cellStyle name="Moneda 19" xfId="75"/>
    <cellStyle name="Moneda 19 2" xfId="146"/>
    <cellStyle name="Moneda 2" xfId="2"/>
    <cellStyle name="Moneda 2 2" xfId="128"/>
    <cellStyle name="Moneda 2 3" xfId="57"/>
    <cellStyle name="Moneda 20" xfId="76"/>
    <cellStyle name="Moneda 20 2" xfId="147"/>
    <cellStyle name="Moneda 21" xfId="79"/>
    <cellStyle name="Moneda 21 2" xfId="150"/>
    <cellStyle name="Moneda 22" xfId="78"/>
    <cellStyle name="Moneda 22 2" xfId="149"/>
    <cellStyle name="Moneda 23" xfId="56"/>
    <cellStyle name="Moneda 23 2" xfId="127"/>
    <cellStyle name="Moneda 24" xfId="77"/>
    <cellStyle name="Moneda 24 2" xfId="148"/>
    <cellStyle name="Moneda 25" xfId="80"/>
    <cellStyle name="Moneda 25 2" xfId="151"/>
    <cellStyle name="Moneda 26" xfId="81"/>
    <cellStyle name="Moneda 26 2" xfId="152"/>
    <cellStyle name="Moneda 27" xfId="82"/>
    <cellStyle name="Moneda 27 2" xfId="153"/>
    <cellStyle name="Moneda 28" xfId="83"/>
    <cellStyle name="Moneda 28 2" xfId="154"/>
    <cellStyle name="Moneda 29" xfId="84"/>
    <cellStyle name="Moneda 29 2" xfId="155"/>
    <cellStyle name="Moneda 3" xfId="58"/>
    <cellStyle name="Moneda 3 2" xfId="129"/>
    <cellStyle name="Moneda 30" xfId="85"/>
    <cellStyle name="Moneda 30 2" xfId="156"/>
    <cellStyle name="Moneda 31" xfId="86"/>
    <cellStyle name="Moneda 31 2" xfId="157"/>
    <cellStyle name="Moneda 32" xfId="87"/>
    <cellStyle name="Moneda 32 2" xfId="158"/>
    <cellStyle name="Moneda 33" xfId="88"/>
    <cellStyle name="Moneda 33 2" xfId="159"/>
    <cellStyle name="Moneda 34" xfId="89"/>
    <cellStyle name="Moneda 34 2" xfId="160"/>
    <cellStyle name="Moneda 35" xfId="90"/>
    <cellStyle name="Moneda 35 2" xfId="161"/>
    <cellStyle name="Moneda 36" xfId="91"/>
    <cellStyle name="Moneda 36 2" xfId="162"/>
    <cellStyle name="Moneda 37" xfId="92"/>
    <cellStyle name="Moneda 37 2" xfId="163"/>
    <cellStyle name="Moneda 38" xfId="93"/>
    <cellStyle name="Moneda 38 2" xfId="164"/>
    <cellStyle name="Moneda 39" xfId="94"/>
    <cellStyle name="Moneda 39 2" xfId="165"/>
    <cellStyle name="Moneda 4" xfId="63"/>
    <cellStyle name="Moneda 4 2" xfId="134"/>
    <cellStyle name="Moneda 40" xfId="95"/>
    <cellStyle name="Moneda 40 2" xfId="166"/>
    <cellStyle name="Moneda 41" xfId="96"/>
    <cellStyle name="Moneda 41 2" xfId="167"/>
    <cellStyle name="Moneda 42" xfId="97"/>
    <cellStyle name="Moneda 42 2" xfId="168"/>
    <cellStyle name="Moneda 43" xfId="98"/>
    <cellStyle name="Moneda 43 2" xfId="169"/>
    <cellStyle name="Moneda 44" xfId="99"/>
    <cellStyle name="Moneda 44 2" xfId="170"/>
    <cellStyle name="Moneda 45" xfId="100"/>
    <cellStyle name="Moneda 45 2" xfId="171"/>
    <cellStyle name="Moneda 46" xfId="101"/>
    <cellStyle name="Moneda 46 2" xfId="172"/>
    <cellStyle name="Moneda 47" xfId="102"/>
    <cellStyle name="Moneda 47 2" xfId="173"/>
    <cellStyle name="Moneda 48" xfId="103"/>
    <cellStyle name="Moneda 48 2" xfId="174"/>
    <cellStyle name="Moneda 49" xfId="104"/>
    <cellStyle name="Moneda 49 2" xfId="175"/>
    <cellStyle name="Moneda 5" xfId="61"/>
    <cellStyle name="Moneda 5 2" xfId="132"/>
    <cellStyle name="Moneda 50" xfId="105"/>
    <cellStyle name="Moneda 50 2" xfId="176"/>
    <cellStyle name="Moneda 51" xfId="106"/>
    <cellStyle name="Moneda 51 2" xfId="177"/>
    <cellStyle name="Moneda 52" xfId="107"/>
    <cellStyle name="Moneda 52 2" xfId="178"/>
    <cellStyle name="Moneda 53" xfId="108"/>
    <cellStyle name="Moneda 53 2" xfId="179"/>
    <cellStyle name="Moneda 54" xfId="109"/>
    <cellStyle name="Moneda 54 2" xfId="180"/>
    <cellStyle name="Moneda 55" xfId="110"/>
    <cellStyle name="Moneda 55 2" xfId="181"/>
    <cellStyle name="Moneda 56" xfId="111"/>
    <cellStyle name="Moneda 56 2" xfId="182"/>
    <cellStyle name="Moneda 57" xfId="112"/>
    <cellStyle name="Moneda 57 2" xfId="183"/>
    <cellStyle name="Moneda 58" xfId="113"/>
    <cellStyle name="Moneda 58 2" xfId="184"/>
    <cellStyle name="Moneda 59" xfId="114"/>
    <cellStyle name="Moneda 59 2" xfId="185"/>
    <cellStyle name="Moneda 6" xfId="54"/>
    <cellStyle name="Moneda 6 2" xfId="125"/>
    <cellStyle name="Moneda 60" xfId="117"/>
    <cellStyle name="Moneda 60 2" xfId="188"/>
    <cellStyle name="Moneda 61" xfId="115"/>
    <cellStyle name="Moneda 61 2" xfId="186"/>
    <cellStyle name="Moneda 62" xfId="60"/>
    <cellStyle name="Moneda 62 2" xfId="131"/>
    <cellStyle name="Moneda 63" xfId="116"/>
    <cellStyle name="Moneda 63 2" xfId="187"/>
    <cellStyle name="Moneda 64" xfId="118"/>
    <cellStyle name="Moneda 64 2" xfId="189"/>
    <cellStyle name="Moneda 65" xfId="119"/>
    <cellStyle name="Moneda 65 2" xfId="190"/>
    <cellStyle name="Moneda 66" xfId="120"/>
    <cellStyle name="Moneda 66 2" xfId="191"/>
    <cellStyle name="Moneda 67" xfId="122"/>
    <cellStyle name="Moneda 68" xfId="123"/>
    <cellStyle name="Moneda 69" xfId="192"/>
    <cellStyle name="Moneda 7" xfId="62"/>
    <cellStyle name="Moneda 7 2" xfId="133"/>
    <cellStyle name="Moneda 70" xfId="203"/>
    <cellStyle name="Moneda 70 2" xfId="212"/>
    <cellStyle name="Moneda 70 2 2" xfId="230"/>
    <cellStyle name="Moneda 70 2 2 2" xfId="302"/>
    <cellStyle name="Moneda 70 2 2 3" xfId="266"/>
    <cellStyle name="Moneda 70 2 3" xfId="284"/>
    <cellStyle name="Moneda 70 2 4" xfId="248"/>
    <cellStyle name="Moneda 70 3" xfId="221"/>
    <cellStyle name="Moneda 70 3 2" xfId="293"/>
    <cellStyle name="Moneda 70 3 3" xfId="257"/>
    <cellStyle name="Moneda 70 4" xfId="275"/>
    <cellStyle name="Moneda 70 5" xfId="239"/>
    <cellStyle name="Moneda 71" xfId="50"/>
    <cellStyle name="Moneda 72" xfId="47"/>
    <cellStyle name="Moneda 73" xfId="193"/>
    <cellStyle name="Moneda 8" xfId="64"/>
    <cellStyle name="Moneda 8 2" xfId="135"/>
    <cellStyle name="Moneda 9" xfId="65"/>
    <cellStyle name="Moneda 9 2" xfId="136"/>
    <cellStyle name="Neutral 2" xfId="195"/>
    <cellStyle name="Normal" xfId="0" builtinId="0"/>
    <cellStyle name="Normal 2" xfId="1"/>
    <cellStyle name="Normal 2 2" xfId="44"/>
    <cellStyle name="Normal 2 2 2" xfId="43"/>
    <cellStyle name="Normal 3" xfId="42"/>
    <cellStyle name="Normal 4" xfId="46"/>
    <cellStyle name="Notas" xfId="20" builtinId="10" customBuiltin="1"/>
    <cellStyle name="Numeric" xfId="6"/>
    <cellStyle name="Porcentaje" xfId="303" builtinId="5"/>
    <cellStyle name="Porcentaje 2" xfId="49"/>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Avances del IPCC Dic 30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Hoja1!$B$2:$B$6</c:f>
              <c:strCache>
                <c:ptCount val="5"/>
                <c:pt idx="0">
                  <c:v>Avance Plan de acción Institucional a corte dic 30</c:v>
                </c:pt>
                <c:pt idx="1">
                  <c:v>Avance Plan de Desarrollo al Cuatrienio</c:v>
                </c:pt>
                <c:pt idx="2">
                  <c:v>Ejecución Proyectos IPCC a dic 30</c:v>
                </c:pt>
                <c:pt idx="3">
                  <c:v>Ejecución Presupuestal Según Compromisos</c:v>
                </c:pt>
                <c:pt idx="4">
                  <c:v>Ejecución Presupuestal Según Obligaciones</c:v>
                </c:pt>
              </c:strCache>
            </c:strRef>
          </c:cat>
          <c:val>
            <c:numRef>
              <c:f>Hoja1!$C$2:$C$6</c:f>
              <c:numCache>
                <c:formatCode>0.00%</c:formatCode>
                <c:ptCount val="5"/>
                <c:pt idx="0">
                  <c:v>0.24029953552665542</c:v>
                </c:pt>
                <c:pt idx="1">
                  <c:v>0.76202511192775335</c:v>
                </c:pt>
                <c:pt idx="2">
                  <c:v>0</c:v>
                </c:pt>
                <c:pt idx="3">
                  <c:v>0</c:v>
                </c:pt>
                <c:pt idx="4">
                  <c:v>0</c:v>
                </c:pt>
              </c:numCache>
            </c:numRef>
          </c:val>
          <c:extLst xmlns:c16r2="http://schemas.microsoft.com/office/drawing/2015/06/chart">
            <c:ext xmlns:c16="http://schemas.microsoft.com/office/drawing/2014/chart" uri="{C3380CC4-5D6E-409C-BE32-E72D297353CC}">
              <c16:uniqueId val="{00000000-2DFE-4FE2-8F1F-0DD172B4C856}"/>
            </c:ext>
          </c:extLst>
        </c:ser>
        <c:dLbls>
          <c:showLegendKey val="0"/>
          <c:showVal val="0"/>
          <c:showCatName val="0"/>
          <c:showSerName val="0"/>
          <c:showPercent val="0"/>
          <c:showBubbleSize val="0"/>
        </c:dLbls>
        <c:gapWidth val="219"/>
        <c:overlap val="-27"/>
        <c:axId val="131621520"/>
        <c:axId val="131620344"/>
      </c:barChart>
      <c:catAx>
        <c:axId val="13162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620344"/>
        <c:crosses val="autoZero"/>
        <c:auto val="1"/>
        <c:lblAlgn val="ctr"/>
        <c:lblOffset val="100"/>
        <c:noMultiLvlLbl val="0"/>
      </c:catAx>
      <c:valAx>
        <c:axId val="131620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62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Comparativos avances sept vs dic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Hoja1!$C$10</c:f>
              <c:strCache>
                <c:ptCount val="1"/>
                <c:pt idx="0">
                  <c:v>Avance Sept 15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Hoja1!$B$11:$B$15</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Hoja1!$C$11:$C$15</c:f>
              <c:numCache>
                <c:formatCode>0.00%</c:formatCode>
                <c:ptCount val="5"/>
                <c:pt idx="0">
                  <c:v>0.74360000000000004</c:v>
                </c:pt>
                <c:pt idx="1">
                  <c:v>0.54210000000000003</c:v>
                </c:pt>
                <c:pt idx="2">
                  <c:v>0.36120000000000002</c:v>
                </c:pt>
                <c:pt idx="3">
                  <c:v>0.36120000000000002</c:v>
                </c:pt>
                <c:pt idx="4">
                  <c:v>0.56359999999999999</c:v>
                </c:pt>
              </c:numCache>
            </c:numRef>
          </c:val>
          <c:extLst xmlns:c16r2="http://schemas.microsoft.com/office/drawing/2015/06/chart">
            <c:ext xmlns:c16="http://schemas.microsoft.com/office/drawing/2014/chart" uri="{C3380CC4-5D6E-409C-BE32-E72D297353CC}">
              <c16:uniqueId val="{00000000-7296-466C-85CC-43550AF77CFA}"/>
            </c:ext>
          </c:extLst>
        </c:ser>
        <c:ser>
          <c:idx val="1"/>
          <c:order val="1"/>
          <c:tx>
            <c:strRef>
              <c:f>Hoja1!$D$10</c:f>
              <c:strCache>
                <c:ptCount val="1"/>
                <c:pt idx="0">
                  <c:v>Avance Dic 30</c:v>
                </c:pt>
              </c:strCache>
            </c:strRef>
          </c:tx>
          <c:spPr>
            <a:solidFill>
              <a:schemeClr val="accent2"/>
            </a:solidFill>
            <a:ln>
              <a:noFill/>
            </a:ln>
            <a:effectLst/>
          </c:spPr>
          <c:invertIfNegative val="0"/>
          <c:dLbls>
            <c:dLbl>
              <c:idx val="2"/>
              <c:layout>
                <c:manualLayout>
                  <c:x val="-1.8596004582524771E-3"/>
                  <c:y val="-3.785488958990536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A39-47AD-BF1D-E418910C3BF3}"/>
                </c:ext>
                <c:ext xmlns:c15="http://schemas.microsoft.com/office/drawing/2012/chart" uri="{CE6537A1-D6FC-4f65-9D91-7224C49458BB}"/>
              </c:extLst>
            </c:dLbl>
            <c:dLbl>
              <c:idx val="3"/>
              <c:layout>
                <c:manualLayout>
                  <c:x val="-5.5788013747572265E-3"/>
                  <c:y val="-5.46792849631966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A39-47AD-BF1D-E418910C3BF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Hoja1!$B$11:$B$15</c:f>
              <c:strCache>
                <c:ptCount val="5"/>
                <c:pt idx="0">
                  <c:v>Plan de accion institucional </c:v>
                </c:pt>
                <c:pt idx="1">
                  <c:v>Ejecución de Proyectos</c:v>
                </c:pt>
                <c:pt idx="2">
                  <c:v>Ejecución Presupuestal por Compromisos</c:v>
                </c:pt>
                <c:pt idx="3">
                  <c:v>Ejecución Presupuestal por Obligaciones</c:v>
                </c:pt>
                <c:pt idx="4">
                  <c:v>Plan de Desarrollo al Cuatrienio</c:v>
                </c:pt>
              </c:strCache>
            </c:strRef>
          </c:cat>
          <c:val>
            <c:numRef>
              <c:f>Hoja1!$D$11:$D$15</c:f>
              <c:numCache>
                <c:formatCode>0.00%</c:formatCode>
                <c:ptCount val="5"/>
                <c:pt idx="0">
                  <c:v>0.9126496609169984</c:v>
                </c:pt>
                <c:pt idx="1">
                  <c:v>0.76447342757765879</c:v>
                </c:pt>
                <c:pt idx="2">
                  <c:v>0.40113298861917629</c:v>
                </c:pt>
                <c:pt idx="3">
                  <c:v>0.40113298861917629</c:v>
                </c:pt>
                <c:pt idx="4">
                  <c:v>0.73210708057437635</c:v>
                </c:pt>
              </c:numCache>
            </c:numRef>
          </c:val>
          <c:extLst xmlns:c16r2="http://schemas.microsoft.com/office/drawing/2015/06/chart">
            <c:ext xmlns:c16="http://schemas.microsoft.com/office/drawing/2014/chart" uri="{C3380CC4-5D6E-409C-BE32-E72D297353CC}">
              <c16:uniqueId val="{00000001-7296-466C-85CC-43550AF77CFA}"/>
            </c:ext>
          </c:extLst>
        </c:ser>
        <c:dLbls>
          <c:showLegendKey val="0"/>
          <c:showVal val="0"/>
          <c:showCatName val="0"/>
          <c:showSerName val="0"/>
          <c:showPercent val="0"/>
          <c:showBubbleSize val="0"/>
        </c:dLbls>
        <c:gapWidth val="219"/>
        <c:overlap val="-27"/>
        <c:axId val="415350072"/>
        <c:axId val="415351640"/>
      </c:barChart>
      <c:catAx>
        <c:axId val="41535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5351640"/>
        <c:crosses val="autoZero"/>
        <c:auto val="1"/>
        <c:lblAlgn val="ctr"/>
        <c:lblOffset val="100"/>
        <c:noMultiLvlLbl val="0"/>
      </c:catAx>
      <c:valAx>
        <c:axId val="4153516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5350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 xmlns:a16="http://schemas.microsoft.com/office/drawing/2014/main" id="{0996B8CE-F6BD-49D2-BB75-458AA82E6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5</xdr:col>
      <xdr:colOff>180975</xdr:colOff>
      <xdr:row>3</xdr:row>
      <xdr:rowOff>4760</xdr:rowOff>
    </xdr:from>
    <xdr:to>
      <xdr:col>11</xdr:col>
      <xdr:colOff>180975</xdr:colOff>
      <xdr:row>9</xdr:row>
      <xdr:rowOff>533399</xdr:rowOff>
    </xdr:to>
    <xdr:graphicFrame macro="">
      <xdr:nvGraphicFramePr>
        <xdr:cNvPr id="2" name="Gráfico 1">
          <a:extLst>
            <a:ext uri="{FF2B5EF4-FFF2-40B4-BE49-F238E27FC236}">
              <a16:creationId xmlns="" xmlns:a16="http://schemas.microsoft.com/office/drawing/2014/main" id="{D796B6AC-7E30-E900-07F1-AEE56553F2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419099</xdr:colOff>
      <xdr:row>9</xdr:row>
      <xdr:rowOff>390524</xdr:rowOff>
    </xdr:from>
    <xdr:to>
      <xdr:col>13</xdr:col>
      <xdr:colOff>457199</xdr:colOff>
      <xdr:row>20</xdr:row>
      <xdr:rowOff>19050</xdr:rowOff>
    </xdr:to>
    <xdr:graphicFrame macro="">
      <xdr:nvGraphicFramePr>
        <xdr:cNvPr id="3" name="Gráfico 2">
          <a:extLst>
            <a:ext uri="{FF2B5EF4-FFF2-40B4-BE49-F238E27FC236}">
              <a16:creationId xmlns="" xmlns:a16="http://schemas.microsoft.com/office/drawing/2014/main" id="{D23D164A-2E49-46BE-7019-2872C65D78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53" zoomScaleNormal="80" workbookViewId="0">
      <selection activeCell="J48" sqref="J48"/>
    </sheetView>
  </sheetViews>
  <sheetFormatPr baseColWidth="10" defaultColWidth="10.875" defaultRowHeight="15"/>
  <cols>
    <col min="1" max="1" width="34.125" style="15" customWidth="1"/>
    <col min="2" max="2" width="10.875" style="7"/>
    <col min="3" max="3" width="28.125" style="7" customWidth="1"/>
    <col min="4" max="4" width="21.125" style="7" customWidth="1"/>
    <col min="5" max="5" width="19.125" style="7" customWidth="1"/>
    <col min="6" max="6" width="27.125" style="7" customWidth="1"/>
    <col min="7" max="7" width="17.125" style="7" customWidth="1"/>
    <col min="8" max="8" width="27.125" style="7" customWidth="1"/>
    <col min="9" max="9" width="15.125" style="7" customWidth="1"/>
    <col min="10" max="10" width="17.875" style="7" customWidth="1"/>
    <col min="11" max="11" width="19.125" style="7" customWidth="1"/>
    <col min="12" max="12" width="25.125" style="7" customWidth="1"/>
    <col min="13" max="13" width="20.875" style="7" customWidth="1"/>
    <col min="14" max="15" width="10.875" style="7"/>
    <col min="16" max="16" width="16.875" style="7" customWidth="1"/>
    <col min="17" max="17" width="20.125" style="7" customWidth="1"/>
    <col min="18" max="18" width="18.875" style="7" customWidth="1"/>
    <col min="19" max="19" width="22.875" style="7" customWidth="1"/>
    <col min="20" max="20" width="22.125" style="7" customWidth="1"/>
    <col min="21" max="21" width="25.125" style="7" customWidth="1"/>
    <col min="22" max="22" width="21.125" style="7" customWidth="1"/>
    <col min="23" max="23" width="19.125" style="7" customWidth="1"/>
    <col min="24" max="24" width="17.125" style="7" customWidth="1"/>
    <col min="25" max="26" width="16.125" style="7" customWidth="1"/>
    <col min="27" max="27" width="28.875" style="7" customWidth="1"/>
    <col min="28" max="28" width="19.125" style="7" customWidth="1"/>
    <col min="29" max="29" width="21.125" style="7" customWidth="1"/>
    <col min="30" max="30" width="21.875" style="7" customWidth="1"/>
    <col min="31" max="31" width="25.125" style="7" customWidth="1"/>
    <col min="32" max="32" width="22.125" style="7" customWidth="1"/>
    <col min="33" max="33" width="29.875" style="7" customWidth="1"/>
    <col min="34" max="34" width="18.875" style="7" customWidth="1"/>
    <col min="35" max="35" width="18.125" style="7" customWidth="1"/>
    <col min="36" max="36" width="22.125" style="7" customWidth="1"/>
    <col min="37" max="16384" width="10.875" style="7"/>
  </cols>
  <sheetData>
    <row r="1" spans="1:50" ht="54.95" customHeight="1">
      <c r="A1" s="229" t="s">
        <v>155</v>
      </c>
      <c r="B1" s="229"/>
      <c r="C1" s="229"/>
      <c r="D1" s="229"/>
      <c r="E1" s="229"/>
      <c r="F1" s="229"/>
      <c r="G1" s="229"/>
      <c r="H1" s="229"/>
    </row>
    <row r="2" spans="1:50" ht="33" customHeight="1">
      <c r="A2" s="233" t="s">
        <v>173</v>
      </c>
      <c r="B2" s="233"/>
      <c r="C2" s="233"/>
      <c r="D2" s="233"/>
      <c r="E2" s="233"/>
      <c r="F2" s="233"/>
      <c r="G2" s="233"/>
      <c r="H2" s="233"/>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91</v>
      </c>
      <c r="B3" s="228" t="s">
        <v>103</v>
      </c>
      <c r="C3" s="228"/>
      <c r="D3" s="228"/>
      <c r="E3" s="228"/>
      <c r="F3" s="228"/>
      <c r="G3" s="228"/>
      <c r="H3" s="228"/>
    </row>
    <row r="4" spans="1:50" ht="48" customHeight="1">
      <c r="A4" s="11" t="s">
        <v>161</v>
      </c>
      <c r="B4" s="230" t="s">
        <v>179</v>
      </c>
      <c r="C4" s="231"/>
      <c r="D4" s="231"/>
      <c r="E4" s="231"/>
      <c r="F4" s="231"/>
      <c r="G4" s="231"/>
      <c r="H4" s="232"/>
    </row>
    <row r="5" spans="1:50" ht="31.7" customHeight="1">
      <c r="A5" s="11" t="s">
        <v>178</v>
      </c>
      <c r="B5" s="228" t="s">
        <v>104</v>
      </c>
      <c r="C5" s="228"/>
      <c r="D5" s="228"/>
      <c r="E5" s="228"/>
      <c r="F5" s="228"/>
      <c r="G5" s="228"/>
      <c r="H5" s="228"/>
    </row>
    <row r="6" spans="1:50" ht="40.700000000000003" customHeight="1">
      <c r="A6" s="11" t="s">
        <v>79</v>
      </c>
      <c r="B6" s="230" t="s">
        <v>105</v>
      </c>
      <c r="C6" s="231"/>
      <c r="D6" s="231"/>
      <c r="E6" s="231"/>
      <c r="F6" s="231"/>
      <c r="G6" s="231"/>
      <c r="H6" s="232"/>
    </row>
    <row r="7" spans="1:50" ht="41.1" customHeight="1">
      <c r="A7" s="11" t="s">
        <v>96</v>
      </c>
      <c r="B7" s="228" t="s">
        <v>106</v>
      </c>
      <c r="C7" s="228"/>
      <c r="D7" s="228"/>
      <c r="E7" s="228"/>
      <c r="F7" s="228"/>
      <c r="G7" s="228"/>
      <c r="H7" s="228"/>
    </row>
    <row r="8" spans="1:50" ht="48.95" customHeight="1">
      <c r="A8" s="11" t="s">
        <v>31</v>
      </c>
      <c r="B8" s="228" t="s">
        <v>187</v>
      </c>
      <c r="C8" s="228"/>
      <c r="D8" s="228"/>
      <c r="E8" s="228"/>
      <c r="F8" s="228"/>
      <c r="G8" s="228"/>
      <c r="H8" s="228"/>
    </row>
    <row r="9" spans="1:50" ht="48.95" customHeight="1">
      <c r="A9" s="11" t="s">
        <v>188</v>
      </c>
      <c r="B9" s="230" t="s">
        <v>189</v>
      </c>
      <c r="C9" s="231"/>
      <c r="D9" s="231"/>
      <c r="E9" s="231"/>
      <c r="F9" s="231"/>
      <c r="G9" s="231"/>
      <c r="H9" s="232"/>
    </row>
    <row r="10" spans="1:50" ht="30">
      <c r="A10" s="11" t="s">
        <v>32</v>
      </c>
      <c r="B10" s="228" t="s">
        <v>107</v>
      </c>
      <c r="C10" s="228"/>
      <c r="D10" s="228"/>
      <c r="E10" s="228"/>
      <c r="F10" s="228"/>
      <c r="G10" s="228"/>
      <c r="H10" s="228"/>
    </row>
    <row r="11" spans="1:50" ht="30">
      <c r="A11" s="11" t="s">
        <v>7</v>
      </c>
      <c r="B11" s="228" t="s">
        <v>108</v>
      </c>
      <c r="C11" s="228"/>
      <c r="D11" s="228"/>
      <c r="E11" s="228"/>
      <c r="F11" s="228"/>
      <c r="G11" s="228"/>
      <c r="H11" s="228"/>
    </row>
    <row r="12" spans="1:50" ht="33.950000000000003" customHeight="1">
      <c r="A12" s="11" t="s">
        <v>80</v>
      </c>
      <c r="B12" s="228" t="s">
        <v>109</v>
      </c>
      <c r="C12" s="228"/>
      <c r="D12" s="228"/>
      <c r="E12" s="228"/>
      <c r="F12" s="228"/>
      <c r="G12" s="228"/>
      <c r="H12" s="228"/>
    </row>
    <row r="13" spans="1:50" ht="30">
      <c r="A13" s="11" t="s">
        <v>28</v>
      </c>
      <c r="B13" s="228" t="s">
        <v>110</v>
      </c>
      <c r="C13" s="228"/>
      <c r="D13" s="228"/>
      <c r="E13" s="228"/>
      <c r="F13" s="228"/>
      <c r="G13" s="228"/>
      <c r="H13" s="228"/>
    </row>
    <row r="14" spans="1:50" ht="30">
      <c r="A14" s="11" t="s">
        <v>100</v>
      </c>
      <c r="B14" s="228" t="s">
        <v>111</v>
      </c>
      <c r="C14" s="228"/>
      <c r="D14" s="228"/>
      <c r="E14" s="228"/>
      <c r="F14" s="228"/>
      <c r="G14" s="228"/>
      <c r="H14" s="228"/>
    </row>
    <row r="15" spans="1:50" ht="44.25" customHeight="1">
      <c r="A15" s="11" t="s">
        <v>97</v>
      </c>
      <c r="B15" s="228" t="s">
        <v>112</v>
      </c>
      <c r="C15" s="228"/>
      <c r="D15" s="228"/>
      <c r="E15" s="228"/>
      <c r="F15" s="228"/>
      <c r="G15" s="228"/>
      <c r="H15" s="228"/>
    </row>
    <row r="16" spans="1:50" ht="60">
      <c r="A16" s="11" t="s">
        <v>8</v>
      </c>
      <c r="B16" s="228" t="s">
        <v>113</v>
      </c>
      <c r="C16" s="228"/>
      <c r="D16" s="228"/>
      <c r="E16" s="228"/>
      <c r="F16" s="228"/>
      <c r="G16" s="228"/>
      <c r="H16" s="228"/>
    </row>
    <row r="17" spans="1:8" ht="58.7" customHeight="1">
      <c r="A17" s="11" t="s">
        <v>29</v>
      </c>
      <c r="B17" s="228" t="s">
        <v>114</v>
      </c>
      <c r="C17" s="228"/>
      <c r="D17" s="228"/>
      <c r="E17" s="228"/>
      <c r="F17" s="228"/>
      <c r="G17" s="228"/>
      <c r="H17" s="228"/>
    </row>
    <row r="18" spans="1:8" ht="30">
      <c r="A18" s="11" t="s">
        <v>81</v>
      </c>
      <c r="B18" s="228" t="s">
        <v>115</v>
      </c>
      <c r="C18" s="228"/>
      <c r="D18" s="228"/>
      <c r="E18" s="228"/>
      <c r="F18" s="228"/>
      <c r="G18" s="228"/>
      <c r="H18" s="228"/>
    </row>
    <row r="19" spans="1:8" ht="30" customHeight="1">
      <c r="A19" s="235"/>
      <c r="B19" s="236"/>
      <c r="C19" s="236"/>
      <c r="D19" s="236"/>
      <c r="E19" s="236"/>
      <c r="F19" s="236"/>
      <c r="G19" s="236"/>
      <c r="H19" s="237"/>
    </row>
    <row r="20" spans="1:8" ht="37.5" customHeight="1">
      <c r="A20" s="233" t="s">
        <v>174</v>
      </c>
      <c r="B20" s="233"/>
      <c r="C20" s="233"/>
      <c r="D20" s="233"/>
      <c r="E20" s="233"/>
      <c r="F20" s="233"/>
      <c r="G20" s="233"/>
      <c r="H20" s="233"/>
    </row>
    <row r="21" spans="1:8" ht="117" customHeight="1">
      <c r="A21" s="238" t="s">
        <v>33</v>
      </c>
      <c r="B21" s="238"/>
      <c r="C21" s="238"/>
      <c r="D21" s="238"/>
      <c r="E21" s="238"/>
      <c r="F21" s="238"/>
      <c r="G21" s="238"/>
      <c r="H21" s="238"/>
    </row>
    <row r="22" spans="1:8" ht="117" customHeight="1">
      <c r="A22" s="11" t="s">
        <v>96</v>
      </c>
      <c r="B22" s="228" t="s">
        <v>106</v>
      </c>
      <c r="C22" s="228"/>
      <c r="D22" s="228"/>
      <c r="E22" s="228"/>
      <c r="F22" s="228"/>
      <c r="G22" s="228"/>
      <c r="H22" s="228"/>
    </row>
    <row r="23" spans="1:8" ht="167.1" customHeight="1">
      <c r="A23" s="11" t="s">
        <v>82</v>
      </c>
      <c r="B23" s="238" t="s">
        <v>116</v>
      </c>
      <c r="C23" s="238"/>
      <c r="D23" s="238"/>
      <c r="E23" s="238"/>
      <c r="F23" s="238"/>
      <c r="G23" s="238"/>
      <c r="H23" s="238"/>
    </row>
    <row r="24" spans="1:8" ht="69.75" customHeight="1">
      <c r="A24" s="11" t="s">
        <v>180</v>
      </c>
      <c r="B24" s="238" t="s">
        <v>117</v>
      </c>
      <c r="C24" s="238"/>
      <c r="D24" s="238"/>
      <c r="E24" s="238"/>
      <c r="F24" s="238"/>
      <c r="G24" s="238"/>
      <c r="H24" s="238"/>
    </row>
    <row r="25" spans="1:8" ht="60" customHeight="1">
      <c r="A25" s="11" t="s">
        <v>181</v>
      </c>
      <c r="B25" s="238" t="s">
        <v>119</v>
      </c>
      <c r="C25" s="238"/>
      <c r="D25" s="238"/>
      <c r="E25" s="238"/>
      <c r="F25" s="238"/>
      <c r="G25" s="238"/>
      <c r="H25" s="238"/>
    </row>
    <row r="26" spans="1:8" ht="24.75" customHeight="1">
      <c r="A26" s="12" t="s">
        <v>84</v>
      </c>
      <c r="B26" s="234" t="s">
        <v>118</v>
      </c>
      <c r="C26" s="234"/>
      <c r="D26" s="234"/>
      <c r="E26" s="234"/>
      <c r="F26" s="234"/>
      <c r="G26" s="234"/>
      <c r="H26" s="234"/>
    </row>
    <row r="27" spans="1:8" ht="26.25" customHeight="1">
      <c r="A27" s="12" t="s">
        <v>85</v>
      </c>
      <c r="B27" s="234" t="s">
        <v>98</v>
      </c>
      <c r="C27" s="234"/>
      <c r="D27" s="234"/>
      <c r="E27" s="234"/>
      <c r="F27" s="234"/>
      <c r="G27" s="234"/>
      <c r="H27" s="234"/>
    </row>
    <row r="28" spans="1:8" ht="53.25" customHeight="1">
      <c r="A28" s="11" t="s">
        <v>162</v>
      </c>
      <c r="B28" s="238" t="s">
        <v>167</v>
      </c>
      <c r="C28" s="238"/>
      <c r="D28" s="238"/>
      <c r="E28" s="238"/>
      <c r="F28" s="238"/>
      <c r="G28" s="238"/>
      <c r="H28" s="238"/>
    </row>
    <row r="29" spans="1:8" ht="45" customHeight="1">
      <c r="A29" s="11" t="s">
        <v>164</v>
      </c>
      <c r="B29" s="254" t="s">
        <v>168</v>
      </c>
      <c r="C29" s="255"/>
      <c r="D29" s="255"/>
      <c r="E29" s="255"/>
      <c r="F29" s="255"/>
      <c r="G29" s="255"/>
      <c r="H29" s="256"/>
    </row>
    <row r="30" spans="1:8" ht="45" customHeight="1">
      <c r="A30" s="11" t="s">
        <v>163</v>
      </c>
      <c r="B30" s="254" t="s">
        <v>169</v>
      </c>
      <c r="C30" s="255"/>
      <c r="D30" s="255"/>
      <c r="E30" s="255"/>
      <c r="F30" s="255"/>
      <c r="G30" s="255"/>
      <c r="H30" s="256"/>
    </row>
    <row r="31" spans="1:8" ht="45" customHeight="1">
      <c r="A31" s="11" t="s">
        <v>153</v>
      </c>
      <c r="B31" s="254" t="s">
        <v>170</v>
      </c>
      <c r="C31" s="255"/>
      <c r="D31" s="255"/>
      <c r="E31" s="255"/>
      <c r="F31" s="255"/>
      <c r="G31" s="255"/>
      <c r="H31" s="256"/>
    </row>
    <row r="32" spans="1:8" ht="33" customHeight="1">
      <c r="A32" s="12" t="s">
        <v>182</v>
      </c>
      <c r="B32" s="238" t="s">
        <v>120</v>
      </c>
      <c r="C32" s="238"/>
      <c r="D32" s="238"/>
      <c r="E32" s="238"/>
      <c r="F32" s="238"/>
      <c r="G32" s="238"/>
      <c r="H32" s="238"/>
    </row>
    <row r="33" spans="1:8" ht="39" customHeight="1">
      <c r="A33" s="11" t="s">
        <v>86</v>
      </c>
      <c r="B33" s="234" t="s">
        <v>171</v>
      </c>
      <c r="C33" s="234"/>
      <c r="D33" s="234"/>
      <c r="E33" s="234"/>
      <c r="F33" s="234"/>
      <c r="G33" s="234"/>
      <c r="H33" s="234"/>
    </row>
    <row r="34" spans="1:8" ht="39" customHeight="1">
      <c r="A34" s="233" t="s">
        <v>205</v>
      </c>
      <c r="B34" s="233"/>
      <c r="C34" s="233"/>
      <c r="D34" s="233"/>
      <c r="E34" s="233"/>
      <c r="F34" s="233"/>
      <c r="G34" s="233"/>
      <c r="H34" s="233"/>
    </row>
    <row r="35" spans="1:8" ht="79.5" customHeight="1">
      <c r="A35" s="230" t="s">
        <v>206</v>
      </c>
      <c r="B35" s="231"/>
      <c r="C35" s="231"/>
      <c r="D35" s="231"/>
      <c r="E35" s="231"/>
      <c r="F35" s="231"/>
      <c r="G35" s="231"/>
      <c r="H35" s="232"/>
    </row>
    <row r="36" spans="1:8" ht="33" customHeight="1">
      <c r="A36" s="11" t="s">
        <v>25</v>
      </c>
      <c r="B36" s="238" t="s">
        <v>143</v>
      </c>
      <c r="C36" s="238"/>
      <c r="D36" s="238"/>
      <c r="E36" s="238"/>
      <c r="F36" s="238"/>
      <c r="G36" s="238"/>
      <c r="H36" s="238"/>
    </row>
    <row r="37" spans="1:8" ht="33" customHeight="1">
      <c r="A37" s="11" t="s">
        <v>26</v>
      </c>
      <c r="B37" s="238" t="s">
        <v>144</v>
      </c>
      <c r="C37" s="238"/>
      <c r="D37" s="238"/>
      <c r="E37" s="238"/>
      <c r="F37" s="238"/>
      <c r="G37" s="238"/>
      <c r="H37" s="238"/>
    </row>
    <row r="38" spans="1:8" ht="33" customHeight="1">
      <c r="A38" s="16"/>
      <c r="B38" s="17"/>
      <c r="C38" s="17"/>
      <c r="D38" s="17"/>
      <c r="E38" s="17"/>
      <c r="F38" s="17"/>
      <c r="G38" s="17"/>
      <c r="H38" s="18"/>
    </row>
    <row r="39" spans="1:8" ht="34.5" customHeight="1">
      <c r="A39" s="233" t="s">
        <v>175</v>
      </c>
      <c r="B39" s="233"/>
      <c r="C39" s="233"/>
      <c r="D39" s="233"/>
      <c r="E39" s="233"/>
      <c r="F39" s="233"/>
      <c r="G39" s="233"/>
      <c r="H39" s="233"/>
    </row>
    <row r="40" spans="1:8" ht="34.5" customHeight="1">
      <c r="A40" s="11" t="s">
        <v>9</v>
      </c>
      <c r="B40" s="238" t="s">
        <v>121</v>
      </c>
      <c r="C40" s="238"/>
      <c r="D40" s="238"/>
      <c r="E40" s="238"/>
      <c r="F40" s="238"/>
      <c r="G40" s="238"/>
      <c r="H40" s="238"/>
    </row>
    <row r="41" spans="1:8" ht="29.25" customHeight="1">
      <c r="A41" s="11" t="s">
        <v>10</v>
      </c>
      <c r="B41" s="238" t="s">
        <v>122</v>
      </c>
      <c r="C41" s="238"/>
      <c r="D41" s="238"/>
      <c r="E41" s="238"/>
      <c r="F41" s="238"/>
      <c r="G41" s="238"/>
      <c r="H41" s="238"/>
    </row>
    <row r="42" spans="1:8" ht="42" customHeight="1">
      <c r="A42" s="11" t="s">
        <v>145</v>
      </c>
      <c r="B42" s="238" t="s">
        <v>191</v>
      </c>
      <c r="C42" s="238"/>
      <c r="D42" s="238"/>
      <c r="E42" s="238"/>
      <c r="F42" s="238"/>
      <c r="G42" s="238"/>
      <c r="H42" s="238"/>
    </row>
    <row r="43" spans="1:8" ht="42" customHeight="1">
      <c r="A43" s="11" t="s">
        <v>193</v>
      </c>
      <c r="B43" s="254" t="s">
        <v>194</v>
      </c>
      <c r="C43" s="255"/>
      <c r="D43" s="255"/>
      <c r="E43" s="255"/>
      <c r="F43" s="255"/>
      <c r="G43" s="255"/>
      <c r="H43" s="256"/>
    </row>
    <row r="44" spans="1:8" ht="42" customHeight="1">
      <c r="A44" s="11" t="s">
        <v>146</v>
      </c>
      <c r="B44" s="254" t="s">
        <v>195</v>
      </c>
      <c r="C44" s="255"/>
      <c r="D44" s="255"/>
      <c r="E44" s="255"/>
      <c r="F44" s="255"/>
      <c r="G44" s="255"/>
      <c r="H44" s="256"/>
    </row>
    <row r="45" spans="1:8" ht="42" customHeight="1">
      <c r="A45" s="11" t="s">
        <v>196</v>
      </c>
      <c r="B45" s="254" t="s">
        <v>198</v>
      </c>
      <c r="C45" s="255"/>
      <c r="D45" s="255"/>
      <c r="E45" s="255"/>
      <c r="F45" s="255"/>
      <c r="G45" s="255"/>
      <c r="H45" s="256"/>
    </row>
    <row r="46" spans="1:8" ht="86.1" customHeight="1">
      <c r="A46" s="13" t="s">
        <v>200</v>
      </c>
      <c r="B46" s="239" t="s">
        <v>123</v>
      </c>
      <c r="C46" s="239"/>
      <c r="D46" s="239"/>
      <c r="E46" s="239"/>
      <c r="F46" s="239"/>
      <c r="G46" s="239"/>
      <c r="H46" s="239"/>
    </row>
    <row r="47" spans="1:8" ht="39.75" customHeight="1">
      <c r="A47" s="13" t="s">
        <v>204</v>
      </c>
      <c r="B47" s="241" t="s">
        <v>207</v>
      </c>
      <c r="C47" s="242"/>
      <c r="D47" s="242"/>
      <c r="E47" s="242"/>
      <c r="F47" s="242"/>
      <c r="G47" s="242"/>
      <c r="H47" s="243"/>
    </row>
    <row r="48" spans="1:8" ht="31.7" customHeight="1">
      <c r="A48" s="13" t="s">
        <v>11</v>
      </c>
      <c r="B48" s="239" t="s">
        <v>199</v>
      </c>
      <c r="C48" s="239"/>
      <c r="D48" s="239"/>
      <c r="E48" s="239"/>
      <c r="F48" s="239"/>
      <c r="G48" s="239"/>
      <c r="H48" s="239"/>
    </row>
    <row r="49" spans="1:8" ht="30">
      <c r="A49" s="13" t="s">
        <v>201</v>
      </c>
      <c r="B49" s="239" t="s">
        <v>124</v>
      </c>
      <c r="C49" s="239"/>
      <c r="D49" s="239"/>
      <c r="E49" s="239"/>
      <c r="F49" s="239"/>
      <c r="G49" s="239"/>
      <c r="H49" s="239"/>
    </row>
    <row r="50" spans="1:8" ht="43.5" customHeight="1">
      <c r="A50" s="13" t="s">
        <v>13</v>
      </c>
      <c r="B50" s="239" t="s">
        <v>125</v>
      </c>
      <c r="C50" s="239"/>
      <c r="D50" s="239"/>
      <c r="E50" s="239"/>
      <c r="F50" s="239"/>
      <c r="G50" s="239"/>
      <c r="H50" s="239"/>
    </row>
    <row r="51" spans="1:8" ht="40.700000000000003" customHeight="1">
      <c r="A51" s="13" t="s">
        <v>14</v>
      </c>
      <c r="B51" s="239" t="s">
        <v>126</v>
      </c>
      <c r="C51" s="239"/>
      <c r="D51" s="239"/>
      <c r="E51" s="239"/>
      <c r="F51" s="239"/>
      <c r="G51" s="239"/>
      <c r="H51" s="239"/>
    </row>
    <row r="52" spans="1:8" ht="75.75" customHeight="1">
      <c r="A52" s="14" t="s">
        <v>15</v>
      </c>
      <c r="B52" s="240" t="s">
        <v>127</v>
      </c>
      <c r="C52" s="240"/>
      <c r="D52" s="240"/>
      <c r="E52" s="240"/>
      <c r="F52" s="240"/>
      <c r="G52" s="240"/>
      <c r="H52" s="240"/>
    </row>
    <row r="53" spans="1:8" ht="41.25" customHeight="1">
      <c r="A53" s="14" t="s">
        <v>16</v>
      </c>
      <c r="B53" s="240" t="s">
        <v>128</v>
      </c>
      <c r="C53" s="240"/>
      <c r="D53" s="240"/>
      <c r="E53" s="240"/>
      <c r="F53" s="240"/>
      <c r="G53" s="240"/>
      <c r="H53" s="240"/>
    </row>
    <row r="54" spans="1:8" ht="47.45" customHeight="1">
      <c r="A54" s="14" t="s">
        <v>160</v>
      </c>
      <c r="B54" s="240" t="s">
        <v>129</v>
      </c>
      <c r="C54" s="240"/>
      <c r="D54" s="240"/>
      <c r="E54" s="240"/>
      <c r="F54" s="240"/>
      <c r="G54" s="240"/>
      <c r="H54" s="240"/>
    </row>
    <row r="55" spans="1:8" ht="57.6" customHeight="1">
      <c r="A55" s="14" t="s">
        <v>34</v>
      </c>
      <c r="B55" s="240" t="s">
        <v>130</v>
      </c>
      <c r="C55" s="240"/>
      <c r="D55" s="240"/>
      <c r="E55" s="240"/>
      <c r="F55" s="240"/>
      <c r="G55" s="240"/>
      <c r="H55" s="240"/>
    </row>
    <row r="56" spans="1:8" ht="31.7" customHeight="1">
      <c r="A56" s="14" t="s">
        <v>101</v>
      </c>
      <c r="B56" s="240" t="s">
        <v>131</v>
      </c>
      <c r="C56" s="240"/>
      <c r="D56" s="240"/>
      <c r="E56" s="240"/>
      <c r="F56" s="240"/>
      <c r="G56" s="240"/>
      <c r="H56" s="240"/>
    </row>
    <row r="57" spans="1:8" ht="70.5" customHeight="1">
      <c r="A57" s="14" t="s">
        <v>102</v>
      </c>
      <c r="B57" s="240" t="s">
        <v>132</v>
      </c>
      <c r="C57" s="240"/>
      <c r="D57" s="240"/>
      <c r="E57" s="240"/>
      <c r="F57" s="240"/>
      <c r="G57" s="240"/>
      <c r="H57" s="240"/>
    </row>
    <row r="58" spans="1:8" ht="33.75" customHeight="1">
      <c r="A58" s="246"/>
      <c r="B58" s="246"/>
      <c r="C58" s="246"/>
      <c r="D58" s="246"/>
      <c r="E58" s="246"/>
      <c r="F58" s="246"/>
      <c r="G58" s="246"/>
      <c r="H58" s="247"/>
    </row>
    <row r="59" spans="1:8" ht="32.25" customHeight="1">
      <c r="A59" s="249" t="s">
        <v>177</v>
      </c>
      <c r="B59" s="249"/>
      <c r="C59" s="249"/>
      <c r="D59" s="249"/>
      <c r="E59" s="249"/>
      <c r="F59" s="249"/>
      <c r="G59" s="249"/>
      <c r="H59" s="249"/>
    </row>
    <row r="60" spans="1:8" ht="34.5" customHeight="1">
      <c r="A60" s="11" t="s">
        <v>21</v>
      </c>
      <c r="B60" s="244" t="s">
        <v>138</v>
      </c>
      <c r="C60" s="244"/>
      <c r="D60" s="244"/>
      <c r="E60" s="244"/>
      <c r="F60" s="244"/>
      <c r="G60" s="244"/>
      <c r="H60" s="244"/>
    </row>
    <row r="61" spans="1:8" ht="60" customHeight="1">
      <c r="A61" s="11" t="s">
        <v>30</v>
      </c>
      <c r="B61" s="253" t="s">
        <v>139</v>
      </c>
      <c r="C61" s="253"/>
      <c r="D61" s="253"/>
      <c r="E61" s="253"/>
      <c r="F61" s="253"/>
      <c r="G61" s="253"/>
      <c r="H61" s="253"/>
    </row>
    <row r="62" spans="1:8" ht="41.25" customHeight="1">
      <c r="A62" s="11" t="s">
        <v>202</v>
      </c>
      <c r="B62" s="250" t="s">
        <v>203</v>
      </c>
      <c r="C62" s="251"/>
      <c r="D62" s="251"/>
      <c r="E62" s="251"/>
      <c r="F62" s="251"/>
      <c r="G62" s="251"/>
      <c r="H62" s="252"/>
    </row>
    <row r="63" spans="1:8" ht="42" customHeight="1">
      <c r="A63" s="11" t="s">
        <v>22</v>
      </c>
      <c r="B63" s="238" t="s">
        <v>140</v>
      </c>
      <c r="C63" s="238"/>
      <c r="D63" s="238"/>
      <c r="E63" s="238"/>
      <c r="F63" s="238"/>
      <c r="G63" s="238"/>
      <c r="H63" s="238"/>
    </row>
    <row r="64" spans="1:8" ht="31.7" customHeight="1">
      <c r="A64" s="11" t="s">
        <v>23</v>
      </c>
      <c r="B64" s="244" t="s">
        <v>141</v>
      </c>
      <c r="C64" s="244"/>
      <c r="D64" s="244"/>
      <c r="E64" s="244"/>
      <c r="F64" s="244"/>
      <c r="G64" s="244"/>
      <c r="H64" s="244"/>
    </row>
    <row r="65" spans="1:8" ht="45.95" customHeight="1">
      <c r="A65" s="11" t="s">
        <v>24</v>
      </c>
      <c r="B65" s="244" t="s">
        <v>142</v>
      </c>
      <c r="C65" s="244"/>
      <c r="D65" s="244"/>
      <c r="E65" s="244"/>
      <c r="F65" s="244"/>
      <c r="G65" s="244"/>
      <c r="H65" s="244"/>
    </row>
    <row r="66" spans="1:8" ht="30.75" customHeight="1">
      <c r="A66" s="248"/>
      <c r="B66" s="248"/>
      <c r="C66" s="248"/>
      <c r="D66" s="248"/>
      <c r="E66" s="248"/>
      <c r="F66" s="248"/>
      <c r="G66" s="248"/>
      <c r="H66" s="248"/>
    </row>
    <row r="67" spans="1:8" ht="34.5" customHeight="1">
      <c r="A67" s="249" t="s">
        <v>176</v>
      </c>
      <c r="B67" s="249"/>
      <c r="C67" s="249"/>
      <c r="D67" s="249"/>
      <c r="E67" s="249"/>
      <c r="F67" s="249"/>
      <c r="G67" s="249"/>
      <c r="H67" s="249"/>
    </row>
    <row r="68" spans="1:8" ht="39.75" customHeight="1">
      <c r="A68" s="14" t="s">
        <v>18</v>
      </c>
      <c r="B68" s="244" t="s">
        <v>133</v>
      </c>
      <c r="C68" s="244"/>
      <c r="D68" s="244"/>
      <c r="E68" s="244"/>
      <c r="F68" s="244"/>
      <c r="G68" s="244"/>
      <c r="H68" s="244"/>
    </row>
    <row r="69" spans="1:8" ht="39.75" customHeight="1">
      <c r="A69" s="14" t="s">
        <v>12</v>
      </c>
      <c r="B69" s="244" t="s">
        <v>134</v>
      </c>
      <c r="C69" s="244"/>
      <c r="D69" s="244"/>
      <c r="E69" s="244"/>
      <c r="F69" s="244"/>
      <c r="G69" s="244"/>
      <c r="H69" s="244"/>
    </row>
    <row r="70" spans="1:8" ht="42" customHeight="1">
      <c r="A70" s="14" t="s">
        <v>17</v>
      </c>
      <c r="B70" s="240" t="s">
        <v>135</v>
      </c>
      <c r="C70" s="240"/>
      <c r="D70" s="240"/>
      <c r="E70" s="240"/>
      <c r="F70" s="240"/>
      <c r="G70" s="240"/>
      <c r="H70" s="240"/>
    </row>
    <row r="71" spans="1:8" ht="33.75" customHeight="1">
      <c r="A71" s="14" t="s">
        <v>19</v>
      </c>
      <c r="B71" s="244" t="s">
        <v>136</v>
      </c>
      <c r="C71" s="244"/>
      <c r="D71" s="244"/>
      <c r="E71" s="244"/>
      <c r="F71" s="244"/>
      <c r="G71" s="244"/>
      <c r="H71" s="244"/>
    </row>
    <row r="72" spans="1:8" ht="33" customHeight="1">
      <c r="A72" s="14" t="s">
        <v>20</v>
      </c>
      <c r="B72" s="244" t="s">
        <v>137</v>
      </c>
      <c r="C72" s="244"/>
      <c r="D72" s="244"/>
      <c r="E72" s="244"/>
      <c r="F72" s="244"/>
      <c r="G72" s="244"/>
      <c r="H72" s="244"/>
    </row>
    <row r="73" spans="1:8" ht="33.75" customHeight="1">
      <c r="A73" s="245"/>
      <c r="B73" s="245"/>
      <c r="C73" s="245"/>
      <c r="D73" s="245"/>
      <c r="E73" s="245"/>
      <c r="F73" s="245"/>
      <c r="G73" s="245"/>
      <c r="H73" s="245"/>
    </row>
    <row r="74" spans="1:8" ht="54.95" customHeight="1"/>
    <row r="76" spans="1:8" ht="134.44999999999999" customHeight="1"/>
    <row r="77" spans="1:8" ht="64.5" customHeight="1"/>
    <row r="78" spans="1:8" ht="49.7" customHeight="1"/>
    <row r="87" ht="40.700000000000003"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43"/>
  <sheetViews>
    <sheetView topLeftCell="F9" zoomScale="55" zoomScaleNormal="55" workbookViewId="0">
      <pane xSplit="6" ySplit="1" topLeftCell="AC10" activePane="bottomRight" state="frozen"/>
      <selection activeCell="F9" sqref="F9"/>
      <selection pane="topRight" activeCell="L9" sqref="L9"/>
      <selection pane="bottomLeft" activeCell="F10" sqref="F10"/>
      <selection pane="bottomRight" activeCell="F9" sqref="A1:XFD1048576"/>
    </sheetView>
  </sheetViews>
  <sheetFormatPr baseColWidth="10" defaultColWidth="11.125" defaultRowHeight="18"/>
  <cols>
    <col min="1" max="1" width="26.125" style="151" customWidth="1"/>
    <col min="2" max="2" width="22.875" style="152" customWidth="1"/>
    <col min="3" max="4" width="22.125" style="151" customWidth="1"/>
    <col min="5" max="5" width="38.125" style="151" customWidth="1"/>
    <col min="6" max="6" width="28" style="151" customWidth="1"/>
    <col min="7" max="7" width="23.875" style="151" hidden="1" customWidth="1"/>
    <col min="8" max="8" width="25.375" style="151" hidden="1" customWidth="1"/>
    <col min="9" max="9" width="27.875" style="151" hidden="1" customWidth="1"/>
    <col min="10" max="10" width="21" style="151" hidden="1" customWidth="1"/>
    <col min="11" max="11" width="35.125" style="139" customWidth="1"/>
    <col min="12" max="12" width="21.875" style="139" customWidth="1"/>
    <col min="13" max="13" width="24.625" style="139" hidden="1" customWidth="1"/>
    <col min="14" max="14" width="26.375" style="139" hidden="1" customWidth="1"/>
    <col min="15" max="16" width="27.125" style="225" customWidth="1"/>
    <col min="17" max="25" width="28.125" style="226" customWidth="1"/>
    <col min="26" max="26" width="28.625" style="226" hidden="1" customWidth="1"/>
    <col min="27" max="27" width="32.125" style="226" hidden="1" customWidth="1"/>
    <col min="28" max="28" width="29.625" style="226" hidden="1" customWidth="1"/>
    <col min="29" max="32" width="28.125" style="227" customWidth="1"/>
    <col min="33" max="33" width="32.125" style="151" customWidth="1"/>
    <col min="34" max="34" width="27.125" style="151" customWidth="1"/>
    <col min="35" max="35" width="0" style="151" hidden="1" customWidth="1"/>
    <col min="36" max="16384" width="11.125" style="151"/>
  </cols>
  <sheetData>
    <row r="1" spans="1:35" ht="21" customHeight="1">
      <c r="A1" s="265"/>
      <c r="B1" s="266"/>
      <c r="C1" s="271" t="s">
        <v>0</v>
      </c>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3"/>
      <c r="AG1" s="150" t="s">
        <v>209</v>
      </c>
      <c r="AH1" s="150"/>
    </row>
    <row r="2" spans="1:35" ht="21" customHeight="1">
      <c r="A2" s="267"/>
      <c r="B2" s="268"/>
      <c r="C2" s="271" t="s">
        <v>1</v>
      </c>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3"/>
      <c r="AG2" s="150" t="s">
        <v>2</v>
      </c>
      <c r="AH2" s="150"/>
    </row>
    <row r="3" spans="1:35" ht="21" customHeight="1">
      <c r="A3" s="267"/>
      <c r="B3" s="268"/>
      <c r="C3" s="271" t="s">
        <v>3</v>
      </c>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3"/>
      <c r="AG3" s="150" t="s">
        <v>208</v>
      </c>
      <c r="AH3" s="150"/>
    </row>
    <row r="4" spans="1:35" ht="21" customHeight="1">
      <c r="A4" s="269"/>
      <c r="B4" s="270"/>
      <c r="C4" s="271" t="s">
        <v>154</v>
      </c>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3"/>
      <c r="AG4" s="150" t="s">
        <v>211</v>
      </c>
      <c r="AH4" s="150"/>
    </row>
    <row r="5" spans="1:35" ht="26.25" customHeight="1">
      <c r="A5" s="263" t="s">
        <v>165</v>
      </c>
      <c r="B5" s="264"/>
      <c r="C5" s="152"/>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4"/>
      <c r="AD5" s="154"/>
      <c r="AE5" s="154"/>
      <c r="AF5" s="154"/>
      <c r="AG5" s="155"/>
    </row>
    <row r="6" spans="1:35" ht="39" customHeight="1">
      <c r="A6" s="260" t="s">
        <v>156</v>
      </c>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2"/>
    </row>
    <row r="7" spans="1:35" ht="39" customHeight="1">
      <c r="A7" s="156"/>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8"/>
    </row>
    <row r="8" spans="1:35" ht="15">
      <c r="A8" s="257" t="s">
        <v>595</v>
      </c>
      <c r="B8" s="257"/>
      <c r="C8" s="257"/>
      <c r="D8" s="257"/>
      <c r="E8" s="257"/>
      <c r="F8" s="257"/>
      <c r="G8" s="257"/>
      <c r="H8" s="257"/>
      <c r="I8" s="257"/>
      <c r="J8" s="257"/>
      <c r="K8" s="257"/>
      <c r="L8" s="257"/>
      <c r="M8" s="257"/>
      <c r="N8" s="257"/>
      <c r="O8" s="257"/>
      <c r="P8" s="257" t="s">
        <v>596</v>
      </c>
      <c r="Q8" s="257"/>
      <c r="R8" s="257"/>
      <c r="S8" s="257"/>
      <c r="T8" s="257" t="s">
        <v>597</v>
      </c>
      <c r="U8" s="257"/>
      <c r="V8" s="257"/>
      <c r="W8" s="257"/>
      <c r="X8" s="257"/>
      <c r="Y8" s="260" t="s">
        <v>598</v>
      </c>
      <c r="Z8" s="261"/>
      <c r="AA8" s="261"/>
      <c r="AB8" s="261"/>
      <c r="AC8" s="258" t="s">
        <v>599</v>
      </c>
      <c r="AD8" s="259"/>
      <c r="AE8" s="259"/>
      <c r="AF8" s="259"/>
    </row>
    <row r="9" spans="1:35" s="164" customFormat="1" ht="75.75" customHeight="1">
      <c r="A9" s="159" t="s">
        <v>91</v>
      </c>
      <c r="B9" s="159" t="s">
        <v>161</v>
      </c>
      <c r="C9" s="159" t="s">
        <v>152</v>
      </c>
      <c r="D9" s="159" t="s">
        <v>27</v>
      </c>
      <c r="E9" s="159" t="s">
        <v>99</v>
      </c>
      <c r="F9" s="159" t="s">
        <v>31</v>
      </c>
      <c r="G9" s="159" t="s">
        <v>188</v>
      </c>
      <c r="H9" s="159" t="s">
        <v>32</v>
      </c>
      <c r="I9" s="159" t="s">
        <v>7</v>
      </c>
      <c r="J9" s="160" t="s">
        <v>151</v>
      </c>
      <c r="K9" s="159" t="s">
        <v>95</v>
      </c>
      <c r="L9" s="159" t="s">
        <v>94</v>
      </c>
      <c r="M9" s="159" t="s">
        <v>172</v>
      </c>
      <c r="N9" s="159" t="s">
        <v>8</v>
      </c>
      <c r="O9" s="159" t="s">
        <v>29</v>
      </c>
      <c r="P9" s="159" t="s">
        <v>589</v>
      </c>
      <c r="Q9" s="159" t="s">
        <v>158</v>
      </c>
      <c r="R9" s="159" t="s">
        <v>159</v>
      </c>
      <c r="S9" s="159" t="s">
        <v>157</v>
      </c>
      <c r="T9" s="159" t="s">
        <v>590</v>
      </c>
      <c r="U9" s="159" t="s">
        <v>591</v>
      </c>
      <c r="V9" s="159" t="s">
        <v>592</v>
      </c>
      <c r="W9" s="159" t="s">
        <v>593</v>
      </c>
      <c r="X9" s="159" t="s">
        <v>594</v>
      </c>
      <c r="Y9" s="159" t="s">
        <v>648</v>
      </c>
      <c r="Z9" s="159" t="s">
        <v>649</v>
      </c>
      <c r="AA9" s="159" t="s">
        <v>650</v>
      </c>
      <c r="AB9" s="161" t="s">
        <v>651</v>
      </c>
      <c r="AC9" s="159" t="s">
        <v>576</v>
      </c>
      <c r="AD9" s="159" t="s">
        <v>577</v>
      </c>
      <c r="AE9" s="159" t="s">
        <v>578</v>
      </c>
      <c r="AF9" s="159" t="s">
        <v>577</v>
      </c>
      <c r="AG9" s="162"/>
      <c r="AH9" s="163"/>
    </row>
    <row r="10" spans="1:35" ht="69" customHeight="1">
      <c r="A10" s="277" t="s">
        <v>229</v>
      </c>
      <c r="B10" s="278" t="s">
        <v>230</v>
      </c>
      <c r="C10" s="165" t="s">
        <v>231</v>
      </c>
      <c r="D10" s="166" t="s">
        <v>232</v>
      </c>
      <c r="E10" s="167" t="s">
        <v>238</v>
      </c>
      <c r="F10" s="166" t="s">
        <v>239</v>
      </c>
      <c r="G10" s="168" t="s">
        <v>250</v>
      </c>
      <c r="H10" s="166" t="s">
        <v>251</v>
      </c>
      <c r="I10" s="165" t="s">
        <v>282</v>
      </c>
      <c r="J10" s="169" t="s">
        <v>283</v>
      </c>
      <c r="K10" s="166" t="s">
        <v>284</v>
      </c>
      <c r="L10" s="83">
        <v>0.05</v>
      </c>
      <c r="M10" s="165" t="s">
        <v>184</v>
      </c>
      <c r="N10" s="170" t="s">
        <v>318</v>
      </c>
      <c r="O10" s="166">
        <v>18</v>
      </c>
      <c r="P10" s="166"/>
      <c r="Q10" s="170">
        <v>18</v>
      </c>
      <c r="R10" s="165">
        <v>18</v>
      </c>
      <c r="S10" s="165">
        <v>18</v>
      </c>
      <c r="T10" s="171">
        <v>2</v>
      </c>
      <c r="U10" s="172">
        <v>28</v>
      </c>
      <c r="V10" s="172">
        <f xml:space="preserve"> Y10+Z10+AA10+AB10</f>
        <v>17</v>
      </c>
      <c r="W10" s="170"/>
      <c r="X10" s="172">
        <f>+T10+U10+V10+W10</f>
        <v>47</v>
      </c>
      <c r="Y10" s="170">
        <v>17</v>
      </c>
      <c r="Z10" s="170"/>
      <c r="AA10" s="173"/>
      <c r="AB10" s="173"/>
      <c r="AC10" s="84">
        <f t="shared" ref="AC10:AC15" si="0">+(V10/R10)*L10</f>
        <v>4.7222222222222221E-2</v>
      </c>
      <c r="AD10" s="84">
        <f>+(X10/O10)*L10</f>
        <v>0.13055555555555556</v>
      </c>
      <c r="AE10" s="85">
        <f>+V10/R10</f>
        <v>0.94444444444444442</v>
      </c>
      <c r="AF10" s="85">
        <f>+(T10/18)+((U10/(18*4)))</f>
        <v>0.5</v>
      </c>
      <c r="AG10" s="137"/>
    </row>
    <row r="11" spans="1:35" ht="71.25">
      <c r="A11" s="277"/>
      <c r="B11" s="279"/>
      <c r="C11" s="165" t="s">
        <v>231</v>
      </c>
      <c r="D11" s="166" t="s">
        <v>232</v>
      </c>
      <c r="E11" s="167" t="s">
        <v>238</v>
      </c>
      <c r="F11" s="166" t="s">
        <v>239</v>
      </c>
      <c r="G11" s="168" t="s">
        <v>250</v>
      </c>
      <c r="H11" s="166" t="s">
        <v>252</v>
      </c>
      <c r="I11" s="165" t="s">
        <v>282</v>
      </c>
      <c r="J11" s="166" t="s">
        <v>285</v>
      </c>
      <c r="K11" s="166" t="s">
        <v>286</v>
      </c>
      <c r="L11" s="83">
        <v>0.15</v>
      </c>
      <c r="M11" s="165" t="s">
        <v>184</v>
      </c>
      <c r="N11" s="170" t="s">
        <v>319</v>
      </c>
      <c r="O11" s="165">
        <v>34</v>
      </c>
      <c r="P11" s="165"/>
      <c r="Q11" s="171">
        <v>34</v>
      </c>
      <c r="R11" s="165">
        <v>19</v>
      </c>
      <c r="S11" s="165">
        <v>19</v>
      </c>
      <c r="T11" s="171">
        <v>34</v>
      </c>
      <c r="U11" s="172">
        <v>30</v>
      </c>
      <c r="V11" s="172">
        <f t="shared" ref="V11:V41" si="1" xml:space="preserve"> Y11+Z11+AA11+AB11</f>
        <v>1</v>
      </c>
      <c r="W11" s="171"/>
      <c r="X11" s="172">
        <f t="shared" ref="X11:X41" si="2">+T11+U11+V11+W11</f>
        <v>65</v>
      </c>
      <c r="Y11" s="171">
        <v>1</v>
      </c>
      <c r="Z11" s="171"/>
      <c r="AA11" s="174"/>
      <c r="AB11" s="174"/>
      <c r="AC11" s="84">
        <f t="shared" si="0"/>
        <v>7.8947368421052617E-3</v>
      </c>
      <c r="AD11" s="84">
        <f>+(X11/O11)*L11</f>
        <v>0.28676470588235292</v>
      </c>
      <c r="AE11" s="85">
        <f t="shared" ref="AE11:AE15" si="3">+V11/R11</f>
        <v>5.2631578947368418E-2</v>
      </c>
      <c r="AF11" s="85">
        <f>+(T11)/(O11*4)+ ((U11)/(34*4))</f>
        <v>0.47058823529411764</v>
      </c>
      <c r="AG11" s="137"/>
      <c r="AI11" s="151" t="s">
        <v>183</v>
      </c>
    </row>
    <row r="12" spans="1:35" ht="76.7" customHeight="1">
      <c r="A12" s="277"/>
      <c r="B12" s="279"/>
      <c r="C12" s="165" t="s">
        <v>231</v>
      </c>
      <c r="D12" s="166" t="s">
        <v>232</v>
      </c>
      <c r="E12" s="167" t="s">
        <v>238</v>
      </c>
      <c r="F12" s="166" t="s">
        <v>239</v>
      </c>
      <c r="G12" s="168" t="s">
        <v>250</v>
      </c>
      <c r="H12" s="166" t="s">
        <v>253</v>
      </c>
      <c r="I12" s="165" t="s">
        <v>282</v>
      </c>
      <c r="J12" s="166" t="s">
        <v>287</v>
      </c>
      <c r="K12" s="166" t="s">
        <v>288</v>
      </c>
      <c r="L12" s="83">
        <v>0.2</v>
      </c>
      <c r="M12" s="165" t="s">
        <v>184</v>
      </c>
      <c r="N12" s="166" t="s">
        <v>320</v>
      </c>
      <c r="O12" s="175">
        <v>306059</v>
      </c>
      <c r="P12" s="175"/>
      <c r="Q12" s="176">
        <v>88693</v>
      </c>
      <c r="R12" s="176">
        <v>65498.5</v>
      </c>
      <c r="S12" s="176">
        <v>65498.5</v>
      </c>
      <c r="T12" s="176">
        <v>47985</v>
      </c>
      <c r="U12" s="172">
        <v>127077</v>
      </c>
      <c r="V12" s="172">
        <f t="shared" si="1"/>
        <v>35351</v>
      </c>
      <c r="W12" s="176"/>
      <c r="X12" s="172">
        <f t="shared" si="2"/>
        <v>210413</v>
      </c>
      <c r="Y12" s="171">
        <v>35351</v>
      </c>
      <c r="Z12" s="176"/>
      <c r="AA12" s="177"/>
      <c r="AB12" s="177"/>
      <c r="AC12" s="84">
        <f t="shared" si="0"/>
        <v>0.10794445674328419</v>
      </c>
      <c r="AD12" s="84">
        <f>+(X12/O12)*L12</f>
        <v>0.13749832548626248</v>
      </c>
      <c r="AE12" s="85">
        <f t="shared" si="3"/>
        <v>0.53972228371642095</v>
      </c>
      <c r="AF12" s="85">
        <f>+X12/O12</f>
        <v>0.68749162743131231</v>
      </c>
      <c r="AG12" s="178"/>
      <c r="AH12" s="179"/>
      <c r="AI12" s="151" t="s">
        <v>184</v>
      </c>
    </row>
    <row r="13" spans="1:35" ht="75.75" customHeight="1">
      <c r="A13" s="277"/>
      <c r="B13" s="279"/>
      <c r="C13" s="165" t="s">
        <v>231</v>
      </c>
      <c r="D13" s="166" t="s">
        <v>232</v>
      </c>
      <c r="E13" s="167" t="s">
        <v>238</v>
      </c>
      <c r="F13" s="166" t="s">
        <v>239</v>
      </c>
      <c r="G13" s="168" t="s">
        <v>250</v>
      </c>
      <c r="H13" s="166" t="s">
        <v>254</v>
      </c>
      <c r="I13" s="165" t="s">
        <v>282</v>
      </c>
      <c r="J13" s="166" t="s">
        <v>289</v>
      </c>
      <c r="K13" s="166" t="s">
        <v>290</v>
      </c>
      <c r="L13" s="83">
        <v>0.15</v>
      </c>
      <c r="M13" s="165" t="s">
        <v>184</v>
      </c>
      <c r="N13" s="166" t="s">
        <v>321</v>
      </c>
      <c r="O13" s="175">
        <v>1800</v>
      </c>
      <c r="P13" s="175"/>
      <c r="Q13" s="175">
        <v>1800</v>
      </c>
      <c r="R13" s="180">
        <v>840</v>
      </c>
      <c r="S13" s="180">
        <v>840</v>
      </c>
      <c r="T13" s="176">
        <v>15168</v>
      </c>
      <c r="U13" s="172">
        <v>1533</v>
      </c>
      <c r="V13" s="172">
        <f t="shared" si="1"/>
        <v>85</v>
      </c>
      <c r="W13" s="175"/>
      <c r="X13" s="172">
        <f t="shared" si="2"/>
        <v>16786</v>
      </c>
      <c r="Y13" s="171">
        <v>85</v>
      </c>
      <c r="Z13" s="170"/>
      <c r="AA13" s="173"/>
      <c r="AB13" s="173"/>
      <c r="AC13" s="84">
        <f t="shared" si="0"/>
        <v>1.5178571428571428E-2</v>
      </c>
      <c r="AD13" s="84">
        <v>0.15</v>
      </c>
      <c r="AE13" s="85">
        <f t="shared" si="3"/>
        <v>0.10119047619047619</v>
      </c>
      <c r="AF13" s="85">
        <v>0.13500000000000001</v>
      </c>
      <c r="AG13" s="181"/>
    </row>
    <row r="14" spans="1:35" ht="57.6" customHeight="1">
      <c r="A14" s="277"/>
      <c r="B14" s="279"/>
      <c r="C14" s="165" t="s">
        <v>231</v>
      </c>
      <c r="D14" s="166" t="s">
        <v>232</v>
      </c>
      <c r="E14" s="167" t="s">
        <v>238</v>
      </c>
      <c r="F14" s="166" t="s">
        <v>239</v>
      </c>
      <c r="G14" s="168" t="s">
        <v>250</v>
      </c>
      <c r="H14" s="166" t="s">
        <v>255</v>
      </c>
      <c r="I14" s="165" t="s">
        <v>282</v>
      </c>
      <c r="J14" s="166" t="s">
        <v>291</v>
      </c>
      <c r="K14" s="166" t="s">
        <v>292</v>
      </c>
      <c r="L14" s="83">
        <v>0.1</v>
      </c>
      <c r="M14" s="165" t="s">
        <v>183</v>
      </c>
      <c r="N14" s="166" t="s">
        <v>322</v>
      </c>
      <c r="O14" s="165">
        <v>1</v>
      </c>
      <c r="P14" s="165"/>
      <c r="Q14" s="170">
        <v>0.3</v>
      </c>
      <c r="R14" s="165">
        <v>0.25</v>
      </c>
      <c r="S14" s="165">
        <v>0.25</v>
      </c>
      <c r="T14" s="171">
        <v>0.2</v>
      </c>
      <c r="U14" s="182">
        <v>1</v>
      </c>
      <c r="V14" s="172">
        <f t="shared" si="1"/>
        <v>0.13</v>
      </c>
      <c r="W14" s="170"/>
      <c r="X14" s="172">
        <f t="shared" si="2"/>
        <v>1.33</v>
      </c>
      <c r="Y14" s="170">
        <v>0.13</v>
      </c>
      <c r="Z14" s="170"/>
      <c r="AA14" s="183"/>
      <c r="AB14" s="183"/>
      <c r="AC14" s="84">
        <f t="shared" si="0"/>
        <v>5.2000000000000005E-2</v>
      </c>
      <c r="AD14" s="84">
        <f>+(X14/O14)*L14</f>
        <v>0.13300000000000001</v>
      </c>
      <c r="AE14" s="85">
        <f>+V14/R14</f>
        <v>0.52</v>
      </c>
      <c r="AF14" s="85">
        <v>1</v>
      </c>
      <c r="AG14" s="137"/>
    </row>
    <row r="15" spans="1:35" ht="42.75">
      <c r="A15" s="277"/>
      <c r="B15" s="279"/>
      <c r="C15" s="165" t="s">
        <v>231</v>
      </c>
      <c r="D15" s="166" t="s">
        <v>232</v>
      </c>
      <c r="E15" s="167" t="s">
        <v>238</v>
      </c>
      <c r="F15" s="166" t="s">
        <v>239</v>
      </c>
      <c r="G15" s="168" t="s">
        <v>250</v>
      </c>
      <c r="H15" s="166" t="s">
        <v>256</v>
      </c>
      <c r="I15" s="165" t="s">
        <v>282</v>
      </c>
      <c r="J15" s="166">
        <v>0</v>
      </c>
      <c r="K15" s="166" t="s">
        <v>293</v>
      </c>
      <c r="L15" s="83">
        <v>0.1</v>
      </c>
      <c r="M15" s="165" t="s">
        <v>183</v>
      </c>
      <c r="N15" s="166" t="s">
        <v>322</v>
      </c>
      <c r="O15" s="165">
        <v>1</v>
      </c>
      <c r="P15" s="165"/>
      <c r="Q15" s="170">
        <v>0.3</v>
      </c>
      <c r="R15" s="165">
        <v>0.25</v>
      </c>
      <c r="S15" s="165">
        <v>0.25</v>
      </c>
      <c r="T15" s="171">
        <v>0.2</v>
      </c>
      <c r="U15" s="172">
        <v>1</v>
      </c>
      <c r="V15" s="172">
        <f t="shared" si="1"/>
        <v>0.13</v>
      </c>
      <c r="W15" s="170"/>
      <c r="X15" s="172">
        <f t="shared" si="2"/>
        <v>1.33</v>
      </c>
      <c r="Y15" s="170">
        <v>0.13</v>
      </c>
      <c r="Z15" s="170"/>
      <c r="AA15" s="183"/>
      <c r="AB15" s="183"/>
      <c r="AC15" s="84">
        <f t="shared" si="0"/>
        <v>5.2000000000000005E-2</v>
      </c>
      <c r="AD15" s="84">
        <f>+(X15/O15)*L15</f>
        <v>0.13300000000000001</v>
      </c>
      <c r="AE15" s="85">
        <f t="shared" si="3"/>
        <v>0.52</v>
      </c>
      <c r="AF15" s="85">
        <v>1</v>
      </c>
      <c r="AG15" s="137"/>
    </row>
    <row r="16" spans="1:35" ht="42.75">
      <c r="A16" s="277"/>
      <c r="B16" s="279"/>
      <c r="C16" s="165" t="s">
        <v>231</v>
      </c>
      <c r="D16" s="166" t="s">
        <v>232</v>
      </c>
      <c r="E16" s="167" t="s">
        <v>238</v>
      </c>
      <c r="F16" s="166" t="s">
        <v>239</v>
      </c>
      <c r="G16" s="168" t="s">
        <v>250</v>
      </c>
      <c r="H16" s="166" t="s">
        <v>256</v>
      </c>
      <c r="I16" s="165" t="s">
        <v>282</v>
      </c>
      <c r="J16" s="166">
        <v>0</v>
      </c>
      <c r="K16" s="166" t="s">
        <v>294</v>
      </c>
      <c r="L16" s="83">
        <v>0.05</v>
      </c>
      <c r="M16" s="165" t="s">
        <v>183</v>
      </c>
      <c r="N16" s="166" t="s">
        <v>322</v>
      </c>
      <c r="O16" s="165">
        <v>2</v>
      </c>
      <c r="P16" s="165"/>
      <c r="Q16" s="170">
        <v>1</v>
      </c>
      <c r="R16" s="165">
        <v>0</v>
      </c>
      <c r="S16" s="165">
        <v>0</v>
      </c>
      <c r="T16" s="171">
        <v>0</v>
      </c>
      <c r="U16" s="172">
        <v>0.625</v>
      </c>
      <c r="V16" s="172">
        <f t="shared" si="1"/>
        <v>0</v>
      </c>
      <c r="W16" s="170"/>
      <c r="X16" s="172">
        <f t="shared" si="2"/>
        <v>0.625</v>
      </c>
      <c r="Y16" s="170">
        <v>0</v>
      </c>
      <c r="Z16" s="170"/>
      <c r="AA16" s="183"/>
      <c r="AB16" s="184"/>
      <c r="AC16" s="84"/>
      <c r="AD16" s="84">
        <f>+(X16/O16)*L16</f>
        <v>1.5625E-2</v>
      </c>
      <c r="AE16" s="85"/>
      <c r="AF16" s="85">
        <f>+X16/O16</f>
        <v>0.3125</v>
      </c>
      <c r="AG16" s="137"/>
    </row>
    <row r="17" spans="1:57" ht="57">
      <c r="A17" s="277"/>
      <c r="B17" s="280"/>
      <c r="C17" s="165" t="s">
        <v>231</v>
      </c>
      <c r="D17" s="166" t="s">
        <v>232</v>
      </c>
      <c r="E17" s="166" t="s">
        <v>238</v>
      </c>
      <c r="F17" s="166" t="s">
        <v>239</v>
      </c>
      <c r="G17" s="168" t="s">
        <v>250</v>
      </c>
      <c r="H17" s="166" t="s">
        <v>257</v>
      </c>
      <c r="I17" s="165" t="s">
        <v>282</v>
      </c>
      <c r="J17" s="166" t="s">
        <v>295</v>
      </c>
      <c r="K17" s="166" t="s">
        <v>296</v>
      </c>
      <c r="L17" s="83">
        <v>0.2</v>
      </c>
      <c r="M17" s="165" t="s">
        <v>184</v>
      </c>
      <c r="N17" s="166" t="s">
        <v>323</v>
      </c>
      <c r="O17" s="165">
        <v>34</v>
      </c>
      <c r="P17" s="165"/>
      <c r="Q17" s="170">
        <v>34</v>
      </c>
      <c r="R17" s="165">
        <v>19</v>
      </c>
      <c r="S17" s="165">
        <v>19</v>
      </c>
      <c r="T17" s="171">
        <v>34</v>
      </c>
      <c r="U17" s="172">
        <v>44</v>
      </c>
      <c r="V17" s="172">
        <f t="shared" si="1"/>
        <v>8.8000000000000007</v>
      </c>
      <c r="W17" s="170"/>
      <c r="X17" s="172">
        <f t="shared" si="2"/>
        <v>86.8</v>
      </c>
      <c r="Y17" s="170">
        <v>8.8000000000000007</v>
      </c>
      <c r="Z17" s="170"/>
      <c r="AA17" s="183"/>
      <c r="AB17" s="183"/>
      <c r="AC17" s="84">
        <f>+(V17/R17)*L17</f>
        <v>9.263157894736844E-2</v>
      </c>
      <c r="AD17" s="84">
        <f>+(X17/O17)*L17</f>
        <v>0.51058823529411768</v>
      </c>
      <c r="AE17" s="85">
        <f>+V17/R17</f>
        <v>0.46315789473684216</v>
      </c>
      <c r="AF17" s="85">
        <f>+X17/136</f>
        <v>0.63823529411764701</v>
      </c>
      <c r="AG17" s="137"/>
    </row>
    <row r="18" spans="1:57" ht="48.75" customHeight="1">
      <c r="A18" s="166"/>
      <c r="B18" s="185"/>
      <c r="C18" s="165"/>
      <c r="D18" s="166"/>
      <c r="E18" s="186"/>
      <c r="F18" s="276" t="s">
        <v>579</v>
      </c>
      <c r="G18" s="276"/>
      <c r="H18" s="276"/>
      <c r="I18" s="276"/>
      <c r="J18" s="276"/>
      <c r="K18" s="276"/>
      <c r="L18" s="276"/>
      <c r="M18" s="276"/>
      <c r="N18" s="276"/>
      <c r="O18" s="276"/>
      <c r="P18" s="276"/>
      <c r="Q18" s="276"/>
      <c r="R18" s="284"/>
      <c r="S18" s="284"/>
      <c r="T18" s="284"/>
      <c r="U18" s="284"/>
      <c r="V18" s="284"/>
      <c r="W18" s="284"/>
      <c r="X18" s="284"/>
      <c r="Y18" s="284"/>
      <c r="Z18" s="284"/>
      <c r="AA18" s="284"/>
      <c r="AB18" s="284"/>
      <c r="AC18" s="187">
        <f>SUM(AC10:AC17)</f>
        <v>0.37487156618355155</v>
      </c>
      <c r="AD18" s="187">
        <f>AVERAGE(AD10:AD17)</f>
        <v>0.1871289777772861</v>
      </c>
      <c r="AE18" s="187">
        <f>AVERAGE(AE10:AE17)</f>
        <v>0.44873523971936458</v>
      </c>
      <c r="AF18" s="187">
        <f>AVERAGE(AF10:AF17)</f>
        <v>0.59297689460538461</v>
      </c>
      <c r="AG18" s="188"/>
    </row>
    <row r="19" spans="1:57" ht="71.25">
      <c r="A19" s="277" t="s">
        <v>233</v>
      </c>
      <c r="B19" s="281" t="s">
        <v>234</v>
      </c>
      <c r="C19" s="165" t="s">
        <v>231</v>
      </c>
      <c r="D19" s="166" t="s">
        <v>232</v>
      </c>
      <c r="E19" s="166" t="s">
        <v>240</v>
      </c>
      <c r="F19" s="189" t="s">
        <v>241</v>
      </c>
      <c r="G19" s="190" t="s">
        <v>258</v>
      </c>
      <c r="H19" s="189" t="s">
        <v>259</v>
      </c>
      <c r="I19" s="191" t="s">
        <v>282</v>
      </c>
      <c r="J19" s="189" t="s">
        <v>297</v>
      </c>
      <c r="K19" s="189" t="s">
        <v>298</v>
      </c>
      <c r="L19" s="116">
        <v>0.5</v>
      </c>
      <c r="M19" s="191" t="s">
        <v>184</v>
      </c>
      <c r="N19" s="189" t="s">
        <v>324</v>
      </c>
      <c r="O19" s="192">
        <v>1000</v>
      </c>
      <c r="P19" s="193"/>
      <c r="Q19" s="194">
        <v>250</v>
      </c>
      <c r="R19" s="165">
        <v>250</v>
      </c>
      <c r="S19" s="165">
        <v>250</v>
      </c>
      <c r="T19" s="171">
        <v>565</v>
      </c>
      <c r="U19" s="172">
        <v>572</v>
      </c>
      <c r="V19" s="172">
        <f t="shared" si="1"/>
        <v>246</v>
      </c>
      <c r="W19" s="195"/>
      <c r="X19" s="172">
        <f t="shared" si="2"/>
        <v>1383</v>
      </c>
      <c r="Y19" s="196">
        <v>246</v>
      </c>
      <c r="Z19" s="195"/>
      <c r="AA19" s="196"/>
      <c r="AB19" s="196"/>
      <c r="AC19" s="84">
        <f>+(V19/R19)*L19</f>
        <v>0.49199999999999999</v>
      </c>
      <c r="AD19" s="84">
        <v>0.5</v>
      </c>
      <c r="AE19" s="85">
        <f t="shared" ref="AE19:AE41" si="4">+V19/R19</f>
        <v>0.98399999999999999</v>
      </c>
      <c r="AF19" s="85">
        <v>1</v>
      </c>
      <c r="AG19" s="13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row>
    <row r="20" spans="1:57" ht="71.25">
      <c r="A20" s="277"/>
      <c r="B20" s="282"/>
      <c r="C20" s="165" t="s">
        <v>231</v>
      </c>
      <c r="D20" s="166" t="s">
        <v>232</v>
      </c>
      <c r="E20" s="166" t="s">
        <v>240</v>
      </c>
      <c r="F20" s="166" t="s">
        <v>241</v>
      </c>
      <c r="G20" s="168" t="s">
        <v>258</v>
      </c>
      <c r="H20" s="166" t="s">
        <v>260</v>
      </c>
      <c r="I20" s="165" t="s">
        <v>282</v>
      </c>
      <c r="J20" s="166">
        <v>0</v>
      </c>
      <c r="K20" s="166" t="s">
        <v>299</v>
      </c>
      <c r="L20" s="86">
        <v>0.25</v>
      </c>
      <c r="M20" s="165" t="s">
        <v>184</v>
      </c>
      <c r="N20" s="166" t="s">
        <v>324</v>
      </c>
      <c r="O20" s="165">
        <v>100</v>
      </c>
      <c r="P20" s="198"/>
      <c r="Q20" s="199">
        <v>25</v>
      </c>
      <c r="R20" s="165">
        <v>15</v>
      </c>
      <c r="S20" s="165">
        <v>25</v>
      </c>
      <c r="T20" s="171">
        <v>58</v>
      </c>
      <c r="U20" s="172">
        <v>37</v>
      </c>
      <c r="V20" s="172">
        <f t="shared" si="1"/>
        <v>1</v>
      </c>
      <c r="W20" s="195"/>
      <c r="X20" s="172">
        <f t="shared" si="2"/>
        <v>96</v>
      </c>
      <c r="Y20" s="196">
        <v>1</v>
      </c>
      <c r="Z20" s="195"/>
      <c r="AA20" s="196"/>
      <c r="AB20" s="196"/>
      <c r="AC20" s="84">
        <f t="shared" ref="AC20:AC41" si="5">+(V20/R20)*L20</f>
        <v>1.6666666666666666E-2</v>
      </c>
      <c r="AD20" s="84">
        <f t="shared" ref="AD20" si="6">+(X20/O20)*L20</f>
        <v>0.24</v>
      </c>
      <c r="AE20" s="85">
        <f t="shared" si="4"/>
        <v>6.6666666666666666E-2</v>
      </c>
      <c r="AF20" s="200">
        <f>72/100</f>
        <v>0.72</v>
      </c>
      <c r="AG20" s="13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row>
    <row r="21" spans="1:57" ht="71.25">
      <c r="A21" s="277"/>
      <c r="B21" s="282"/>
      <c r="C21" s="165" t="s">
        <v>231</v>
      </c>
      <c r="D21" s="166" t="s">
        <v>232</v>
      </c>
      <c r="E21" s="166" t="s">
        <v>240</v>
      </c>
      <c r="F21" s="166" t="s">
        <v>241</v>
      </c>
      <c r="G21" s="168" t="s">
        <v>258</v>
      </c>
      <c r="H21" s="166" t="s">
        <v>261</v>
      </c>
      <c r="I21" s="165" t="s">
        <v>282</v>
      </c>
      <c r="J21" s="166">
        <v>0</v>
      </c>
      <c r="K21" s="166" t="s">
        <v>300</v>
      </c>
      <c r="L21" s="86">
        <v>0.15</v>
      </c>
      <c r="M21" s="165" t="s">
        <v>184</v>
      </c>
      <c r="N21" s="166" t="s">
        <v>323</v>
      </c>
      <c r="O21" s="165">
        <v>6</v>
      </c>
      <c r="P21" s="201"/>
      <c r="Q21" s="201">
        <v>2</v>
      </c>
      <c r="R21" s="191">
        <v>1</v>
      </c>
      <c r="S21" s="191">
        <v>1</v>
      </c>
      <c r="T21" s="202">
        <v>2</v>
      </c>
      <c r="U21" s="172">
        <v>18</v>
      </c>
      <c r="V21" s="172">
        <f t="shared" si="1"/>
        <v>6</v>
      </c>
      <c r="W21" s="165"/>
      <c r="X21" s="172">
        <f t="shared" si="2"/>
        <v>26</v>
      </c>
      <c r="Y21" s="137">
        <v>6</v>
      </c>
      <c r="Z21" s="191"/>
      <c r="AA21" s="137"/>
      <c r="AB21" s="137"/>
      <c r="AC21" s="84">
        <v>0.15</v>
      </c>
      <c r="AD21" s="84">
        <f>+(Q21/U21)</f>
        <v>0.1111111111111111</v>
      </c>
      <c r="AE21" s="85">
        <v>1</v>
      </c>
      <c r="AF21" s="85">
        <v>1</v>
      </c>
      <c r="AG21" s="203"/>
    </row>
    <row r="22" spans="1:57" ht="71.25">
      <c r="A22" s="277"/>
      <c r="B22" s="283"/>
      <c r="C22" s="165" t="s">
        <v>231</v>
      </c>
      <c r="D22" s="166" t="s">
        <v>232</v>
      </c>
      <c r="E22" s="166" t="s">
        <v>240</v>
      </c>
      <c r="F22" s="167" t="s">
        <v>241</v>
      </c>
      <c r="G22" s="204" t="s">
        <v>258</v>
      </c>
      <c r="H22" s="167" t="s">
        <v>262</v>
      </c>
      <c r="I22" s="205" t="s">
        <v>282</v>
      </c>
      <c r="J22" s="167">
        <v>0</v>
      </c>
      <c r="K22" s="167" t="s">
        <v>301</v>
      </c>
      <c r="L22" s="115">
        <v>0.1</v>
      </c>
      <c r="M22" s="205" t="s">
        <v>184</v>
      </c>
      <c r="N22" s="206" t="s">
        <v>325</v>
      </c>
      <c r="O22" s="205">
        <v>150</v>
      </c>
      <c r="P22" s="198"/>
      <c r="Q22" s="207">
        <v>50</v>
      </c>
      <c r="R22" s="171">
        <v>25</v>
      </c>
      <c r="S22" s="208">
        <v>50</v>
      </c>
      <c r="T22" s="209">
        <v>0</v>
      </c>
      <c r="U22" s="172">
        <v>180</v>
      </c>
      <c r="V22" s="172">
        <f t="shared" si="1"/>
        <v>0</v>
      </c>
      <c r="W22" s="210"/>
      <c r="X22" s="172">
        <f t="shared" si="2"/>
        <v>180</v>
      </c>
      <c r="Y22" s="196">
        <v>0</v>
      </c>
      <c r="Z22" s="195"/>
      <c r="AA22" s="196"/>
      <c r="AB22" s="196"/>
      <c r="AC22" s="84">
        <f t="shared" si="5"/>
        <v>0</v>
      </c>
      <c r="AD22" s="85">
        <f>+(X22/O22)*L22</f>
        <v>0.12</v>
      </c>
      <c r="AE22" s="85">
        <f t="shared" si="4"/>
        <v>0</v>
      </c>
      <c r="AF22" s="85">
        <v>1</v>
      </c>
      <c r="AG22" s="211"/>
    </row>
    <row r="23" spans="1:57" ht="57.75" customHeight="1">
      <c r="A23" s="277"/>
      <c r="B23" s="212"/>
      <c r="C23" s="165"/>
      <c r="D23" s="166"/>
      <c r="E23" s="186"/>
      <c r="F23" s="276" t="s">
        <v>580</v>
      </c>
      <c r="G23" s="276"/>
      <c r="H23" s="276"/>
      <c r="I23" s="276"/>
      <c r="J23" s="276"/>
      <c r="K23" s="276"/>
      <c r="L23" s="276"/>
      <c r="M23" s="276"/>
      <c r="N23" s="276"/>
      <c r="O23" s="276"/>
      <c r="P23" s="276"/>
      <c r="Q23" s="276"/>
      <c r="R23" s="276"/>
      <c r="S23" s="276"/>
      <c r="T23" s="276"/>
      <c r="U23" s="276"/>
      <c r="V23" s="276"/>
      <c r="W23" s="276"/>
      <c r="X23" s="276"/>
      <c r="Y23" s="276"/>
      <c r="Z23" s="276"/>
      <c r="AA23" s="276"/>
      <c r="AB23" s="276"/>
      <c r="AC23" s="213">
        <f>SUM(AC19:AC22)</f>
        <v>0.65866666666666673</v>
      </c>
      <c r="AD23" s="213">
        <f>SUM(AD19:AD22)</f>
        <v>0.97111111111111115</v>
      </c>
      <c r="AE23" s="214">
        <f>AVERAGE(AE19:AE22)</f>
        <v>0.5126666666666666</v>
      </c>
      <c r="AF23" s="214">
        <f>AVERAGE(AF19:AF22)</f>
        <v>0.92999999999999994</v>
      </c>
      <c r="AG23" s="137"/>
    </row>
    <row r="24" spans="1:57" ht="110.25" customHeight="1">
      <c r="A24" s="277"/>
      <c r="B24" s="281" t="s">
        <v>234</v>
      </c>
      <c r="C24" s="165" t="s">
        <v>231</v>
      </c>
      <c r="D24" s="166" t="s">
        <v>232</v>
      </c>
      <c r="E24" s="166" t="s">
        <v>240</v>
      </c>
      <c r="F24" s="189" t="s">
        <v>242</v>
      </c>
      <c r="G24" s="190" t="s">
        <v>263</v>
      </c>
      <c r="H24" s="189" t="s">
        <v>264</v>
      </c>
      <c r="I24" s="191" t="s">
        <v>282</v>
      </c>
      <c r="J24" s="189" t="s">
        <v>302</v>
      </c>
      <c r="K24" s="189" t="s">
        <v>303</v>
      </c>
      <c r="L24" s="87">
        <v>0.19019644256936799</v>
      </c>
      <c r="M24" s="191" t="s">
        <v>184</v>
      </c>
      <c r="N24" s="189" t="s">
        <v>326</v>
      </c>
      <c r="O24" s="192">
        <v>1800</v>
      </c>
      <c r="P24" s="215"/>
      <c r="Q24" s="216">
        <v>1800</v>
      </c>
      <c r="R24" s="180">
        <v>1800</v>
      </c>
      <c r="S24" s="180">
        <v>1800</v>
      </c>
      <c r="T24" s="217">
        <v>2952</v>
      </c>
      <c r="U24" s="172">
        <v>2756</v>
      </c>
      <c r="V24" s="172">
        <f t="shared" si="1"/>
        <v>0</v>
      </c>
      <c r="W24" s="216"/>
      <c r="X24" s="172">
        <f t="shared" si="2"/>
        <v>5708</v>
      </c>
      <c r="Y24" s="137">
        <v>0</v>
      </c>
      <c r="Z24" s="165"/>
      <c r="AA24" s="137"/>
      <c r="AB24" s="137"/>
      <c r="AC24" s="84">
        <f t="shared" si="5"/>
        <v>0</v>
      </c>
      <c r="AD24" s="85">
        <v>0.19</v>
      </c>
      <c r="AE24" s="85">
        <f t="shared" si="4"/>
        <v>0</v>
      </c>
      <c r="AF24" s="85">
        <f>+X24/7200</f>
        <v>0.7927777777777778</v>
      </c>
      <c r="AG24" s="181"/>
    </row>
    <row r="25" spans="1:57" ht="65.25" customHeight="1">
      <c r="A25" s="277"/>
      <c r="B25" s="283"/>
      <c r="C25" s="165" t="s">
        <v>231</v>
      </c>
      <c r="D25" s="166" t="s">
        <v>232</v>
      </c>
      <c r="E25" s="166" t="s">
        <v>240</v>
      </c>
      <c r="F25" s="166" t="s">
        <v>242</v>
      </c>
      <c r="G25" s="168" t="s">
        <v>263</v>
      </c>
      <c r="H25" s="166" t="s">
        <v>265</v>
      </c>
      <c r="I25" s="165" t="s">
        <v>282</v>
      </c>
      <c r="J25" s="166">
        <v>0</v>
      </c>
      <c r="K25" s="166" t="s">
        <v>304</v>
      </c>
      <c r="L25" s="88">
        <v>0.80980355743063204</v>
      </c>
      <c r="M25" s="165" t="s">
        <v>184</v>
      </c>
      <c r="N25" s="170" t="s">
        <v>327</v>
      </c>
      <c r="O25" s="165">
        <v>1</v>
      </c>
      <c r="P25" s="201"/>
      <c r="Q25" s="201">
        <v>0.25</v>
      </c>
      <c r="R25" s="165">
        <v>0.25</v>
      </c>
      <c r="S25" s="165">
        <v>0.2</v>
      </c>
      <c r="T25" s="218">
        <v>0.3</v>
      </c>
      <c r="U25" s="172">
        <v>0.2525</v>
      </c>
      <c r="V25" s="172">
        <f t="shared" si="1"/>
        <v>0.06</v>
      </c>
      <c r="W25" s="201"/>
      <c r="X25" s="172">
        <f t="shared" si="2"/>
        <v>0.61250000000000004</v>
      </c>
      <c r="Y25" s="137">
        <v>0.06</v>
      </c>
      <c r="Z25" s="165"/>
      <c r="AA25" s="137"/>
      <c r="AB25" s="137"/>
      <c r="AC25" s="84">
        <f t="shared" si="5"/>
        <v>0.19435285378335168</v>
      </c>
      <c r="AD25" s="85">
        <f>+(X25/O25)*L25</f>
        <v>0.49600467892626215</v>
      </c>
      <c r="AE25" s="85">
        <f t="shared" si="4"/>
        <v>0.24</v>
      </c>
      <c r="AF25" s="85">
        <f>+X25/O25</f>
        <v>0.61250000000000004</v>
      </c>
      <c r="AG25" s="137"/>
    </row>
    <row r="26" spans="1:57" ht="41.25" customHeight="1">
      <c r="A26" s="277"/>
      <c r="B26" s="212"/>
      <c r="C26" s="165"/>
      <c r="D26" s="166"/>
      <c r="E26" s="186"/>
      <c r="F26" s="276" t="s">
        <v>581</v>
      </c>
      <c r="G26" s="276"/>
      <c r="H26" s="276"/>
      <c r="I26" s="276"/>
      <c r="J26" s="276"/>
      <c r="K26" s="276"/>
      <c r="L26" s="276"/>
      <c r="M26" s="276"/>
      <c r="N26" s="276"/>
      <c r="O26" s="276"/>
      <c r="P26" s="276"/>
      <c r="Q26" s="276"/>
      <c r="R26" s="276"/>
      <c r="S26" s="276"/>
      <c r="T26" s="276"/>
      <c r="U26" s="276"/>
      <c r="V26" s="276"/>
      <c r="W26" s="276"/>
      <c r="X26" s="276"/>
      <c r="Y26" s="276"/>
      <c r="Z26" s="276"/>
      <c r="AA26" s="276"/>
      <c r="AB26" s="276"/>
      <c r="AC26" s="219">
        <f>SUM(AC24:AC25)</f>
        <v>0.19435285378335168</v>
      </c>
      <c r="AD26" s="219">
        <f>SUM(AD24:AD25)</f>
        <v>0.68600467892626216</v>
      </c>
      <c r="AE26" s="219">
        <f>AVERAGE(AE24:AE25)</f>
        <v>0.12</v>
      </c>
      <c r="AF26" s="219">
        <f>AVERAGE(AF24:AF25)</f>
        <v>0.70263888888888892</v>
      </c>
      <c r="AG26" s="137"/>
    </row>
    <row r="27" spans="1:57" ht="85.5">
      <c r="A27" s="277"/>
      <c r="B27" s="281" t="s">
        <v>234</v>
      </c>
      <c r="C27" s="165" t="s">
        <v>231</v>
      </c>
      <c r="D27" s="166" t="s">
        <v>232</v>
      </c>
      <c r="E27" s="166" t="s">
        <v>243</v>
      </c>
      <c r="F27" s="166" t="s">
        <v>244</v>
      </c>
      <c r="G27" s="170" t="s">
        <v>266</v>
      </c>
      <c r="H27" s="166" t="s">
        <v>267</v>
      </c>
      <c r="I27" s="165" t="s">
        <v>282</v>
      </c>
      <c r="J27" s="166">
        <v>0</v>
      </c>
      <c r="K27" s="166" t="s">
        <v>305</v>
      </c>
      <c r="L27" s="83">
        <v>0.35</v>
      </c>
      <c r="M27" s="165" t="s">
        <v>184</v>
      </c>
      <c r="N27" s="166" t="s">
        <v>322</v>
      </c>
      <c r="O27" s="165">
        <v>1</v>
      </c>
      <c r="P27" s="201"/>
      <c r="Q27" s="201">
        <v>0.48</v>
      </c>
      <c r="R27" s="137">
        <v>5.5E-2</v>
      </c>
      <c r="S27" s="165">
        <v>0.23</v>
      </c>
      <c r="T27" s="218">
        <v>0.08</v>
      </c>
      <c r="U27" s="172">
        <v>0.81</v>
      </c>
      <c r="V27" s="172">
        <f t="shared" si="1"/>
        <v>3.6999999999999998E-2</v>
      </c>
      <c r="W27" s="201"/>
      <c r="X27" s="172">
        <f t="shared" si="2"/>
        <v>0.92700000000000005</v>
      </c>
      <c r="Y27" s="137">
        <v>3.6999999999999998E-2</v>
      </c>
      <c r="Z27" s="165"/>
      <c r="AA27" s="137"/>
      <c r="AB27" s="137"/>
      <c r="AC27" s="84">
        <f t="shared" si="5"/>
        <v>0.23545454545454544</v>
      </c>
      <c r="AD27" s="85">
        <f>+(X27/O27)*L27</f>
        <v>0.32445000000000002</v>
      </c>
      <c r="AE27" s="85">
        <f>+V27/R27</f>
        <v>0.67272727272727273</v>
      </c>
      <c r="AF27" s="85">
        <f>+X27/O27</f>
        <v>0.92700000000000005</v>
      </c>
      <c r="AG27" s="137"/>
    </row>
    <row r="28" spans="1:57" ht="71.25">
      <c r="A28" s="277"/>
      <c r="B28" s="282"/>
      <c r="C28" s="165" t="s">
        <v>231</v>
      </c>
      <c r="D28" s="166" t="s">
        <v>232</v>
      </c>
      <c r="E28" s="166" t="s">
        <v>243</v>
      </c>
      <c r="F28" s="166" t="s">
        <v>244</v>
      </c>
      <c r="G28" s="170" t="s">
        <v>266</v>
      </c>
      <c r="H28" s="166" t="s">
        <v>268</v>
      </c>
      <c r="I28" s="165" t="s">
        <v>282</v>
      </c>
      <c r="J28" s="166">
        <v>0</v>
      </c>
      <c r="K28" s="166" t="s">
        <v>306</v>
      </c>
      <c r="L28" s="83">
        <v>0.25</v>
      </c>
      <c r="M28" s="165" t="s">
        <v>184</v>
      </c>
      <c r="N28" s="170" t="s">
        <v>327</v>
      </c>
      <c r="O28" s="165">
        <v>1</v>
      </c>
      <c r="P28" s="201"/>
      <c r="Q28" s="201">
        <v>0.48</v>
      </c>
      <c r="R28" s="137">
        <v>0.245</v>
      </c>
      <c r="S28" s="165">
        <v>0.23</v>
      </c>
      <c r="T28" s="218">
        <v>7.0000000000000007E-2</v>
      </c>
      <c r="U28" s="172">
        <v>0.44</v>
      </c>
      <c r="V28" s="172">
        <f t="shared" si="1"/>
        <v>0.09</v>
      </c>
      <c r="W28" s="201"/>
      <c r="X28" s="172">
        <f t="shared" si="2"/>
        <v>0.6</v>
      </c>
      <c r="Y28" s="137">
        <v>0.09</v>
      </c>
      <c r="Z28" s="165"/>
      <c r="AA28" s="137"/>
      <c r="AB28" s="137"/>
      <c r="AC28" s="84">
        <f t="shared" si="5"/>
        <v>9.1836734693877556E-2</v>
      </c>
      <c r="AD28" s="85">
        <f>+(X28/O28)*L28</f>
        <v>0.15</v>
      </c>
      <c r="AE28" s="85">
        <f t="shared" si="4"/>
        <v>0.36734693877551022</v>
      </c>
      <c r="AF28" s="85">
        <f>+X28/O28</f>
        <v>0.6</v>
      </c>
      <c r="AG28" s="137"/>
    </row>
    <row r="29" spans="1:57" ht="85.5">
      <c r="A29" s="277"/>
      <c r="B29" s="282"/>
      <c r="C29" s="165" t="s">
        <v>231</v>
      </c>
      <c r="D29" s="166" t="s">
        <v>232</v>
      </c>
      <c r="E29" s="166" t="s">
        <v>243</v>
      </c>
      <c r="F29" s="166" t="s">
        <v>244</v>
      </c>
      <c r="G29" s="170" t="s">
        <v>266</v>
      </c>
      <c r="H29" s="166" t="s">
        <v>269</v>
      </c>
      <c r="I29" s="165" t="s">
        <v>282</v>
      </c>
      <c r="J29" s="166">
        <v>0</v>
      </c>
      <c r="K29" s="166" t="s">
        <v>307</v>
      </c>
      <c r="L29" s="83">
        <v>0.2</v>
      </c>
      <c r="M29" s="165" t="s">
        <v>184</v>
      </c>
      <c r="N29" s="166" t="s">
        <v>328</v>
      </c>
      <c r="O29" s="171">
        <v>1</v>
      </c>
      <c r="P29" s="218"/>
      <c r="Q29" s="218">
        <v>0.5</v>
      </c>
      <c r="R29" s="137">
        <v>0.5</v>
      </c>
      <c r="S29" s="165">
        <v>0</v>
      </c>
      <c r="T29" s="218">
        <v>0.5</v>
      </c>
      <c r="U29" s="172">
        <v>0.68</v>
      </c>
      <c r="V29" s="172">
        <f t="shared" si="1"/>
        <v>4.1700000000000001E-2</v>
      </c>
      <c r="W29" s="218"/>
      <c r="X29" s="172">
        <f t="shared" si="2"/>
        <v>1.2217000000000002</v>
      </c>
      <c r="Y29" s="174">
        <v>4.1700000000000001E-2</v>
      </c>
      <c r="Z29" s="171"/>
      <c r="AA29" s="174"/>
      <c r="AB29" s="174"/>
      <c r="AC29" s="84">
        <f t="shared" si="5"/>
        <v>1.668E-2</v>
      </c>
      <c r="AD29" s="85">
        <v>0.2</v>
      </c>
      <c r="AE29" s="85">
        <f t="shared" si="4"/>
        <v>8.3400000000000002E-2</v>
      </c>
      <c r="AF29" s="85">
        <v>1</v>
      </c>
      <c r="AG29" s="137"/>
    </row>
    <row r="30" spans="1:57" ht="71.25">
      <c r="A30" s="277"/>
      <c r="B30" s="282"/>
      <c r="C30" s="165" t="s">
        <v>231</v>
      </c>
      <c r="D30" s="166" t="s">
        <v>232</v>
      </c>
      <c r="E30" s="166" t="s">
        <v>243</v>
      </c>
      <c r="F30" s="166" t="s">
        <v>244</v>
      </c>
      <c r="G30" s="170" t="s">
        <v>266</v>
      </c>
      <c r="H30" s="166" t="s">
        <v>270</v>
      </c>
      <c r="I30" s="165" t="s">
        <v>282</v>
      </c>
      <c r="J30" s="166">
        <v>0</v>
      </c>
      <c r="K30" s="166" t="s">
        <v>308</v>
      </c>
      <c r="L30" s="83">
        <v>0.1</v>
      </c>
      <c r="M30" s="165" t="s">
        <v>184</v>
      </c>
      <c r="N30" s="166" t="s">
        <v>329</v>
      </c>
      <c r="O30" s="165">
        <v>1</v>
      </c>
      <c r="P30" s="201"/>
      <c r="Q30" s="218">
        <v>1</v>
      </c>
      <c r="R30" s="137">
        <v>0.55000000000000004</v>
      </c>
      <c r="S30" s="165">
        <v>0</v>
      </c>
      <c r="T30" s="218">
        <v>0</v>
      </c>
      <c r="U30" s="172">
        <v>0.45</v>
      </c>
      <c r="V30" s="172">
        <f t="shared" si="1"/>
        <v>0</v>
      </c>
      <c r="W30" s="218"/>
      <c r="X30" s="172">
        <f t="shared" si="2"/>
        <v>0.45</v>
      </c>
      <c r="Y30" s="174">
        <v>0</v>
      </c>
      <c r="Z30" s="171"/>
      <c r="AA30" s="174"/>
      <c r="AB30" s="174"/>
      <c r="AC30" s="84">
        <f t="shared" si="5"/>
        <v>0</v>
      </c>
      <c r="AD30" s="85">
        <f>+(X30/O30)*L30</f>
        <v>4.5000000000000005E-2</v>
      </c>
      <c r="AE30" s="85">
        <f t="shared" si="4"/>
        <v>0</v>
      </c>
      <c r="AF30" s="85">
        <f>+X30/O30</f>
        <v>0.45</v>
      </c>
      <c r="AG30" s="137"/>
    </row>
    <row r="31" spans="1:57" ht="53.85" customHeight="1">
      <c r="A31" s="277"/>
      <c r="B31" s="283"/>
      <c r="C31" s="165" t="s">
        <v>231</v>
      </c>
      <c r="D31" s="166" t="s">
        <v>232</v>
      </c>
      <c r="E31" s="166" t="s">
        <v>243</v>
      </c>
      <c r="F31" s="166" t="s">
        <v>244</v>
      </c>
      <c r="G31" s="170" t="s">
        <v>266</v>
      </c>
      <c r="H31" s="166" t="s">
        <v>271</v>
      </c>
      <c r="I31" s="165" t="s">
        <v>282</v>
      </c>
      <c r="J31" s="166">
        <v>0</v>
      </c>
      <c r="K31" s="166" t="s">
        <v>309</v>
      </c>
      <c r="L31" s="83">
        <v>0.1</v>
      </c>
      <c r="M31" s="165" t="s">
        <v>184</v>
      </c>
      <c r="N31" s="166" t="s">
        <v>322</v>
      </c>
      <c r="O31" s="165">
        <v>1</v>
      </c>
      <c r="P31" s="201"/>
      <c r="Q31" s="201">
        <v>0.4</v>
      </c>
      <c r="R31" s="137">
        <v>0.4</v>
      </c>
      <c r="S31" s="165">
        <v>0.2</v>
      </c>
      <c r="T31" s="218">
        <v>0</v>
      </c>
      <c r="U31" s="172">
        <v>0.35</v>
      </c>
      <c r="V31" s="172">
        <f t="shared" si="1"/>
        <v>0</v>
      </c>
      <c r="W31" s="201"/>
      <c r="X31" s="172">
        <f t="shared" si="2"/>
        <v>0.35</v>
      </c>
      <c r="Y31" s="174">
        <v>0</v>
      </c>
      <c r="Z31" s="165"/>
      <c r="AA31" s="137"/>
      <c r="AB31" s="137"/>
      <c r="AC31" s="84">
        <f t="shared" si="5"/>
        <v>0</v>
      </c>
      <c r="AD31" s="85">
        <f>+(X31/O31)*L31</f>
        <v>3.4999999999999996E-2</v>
      </c>
      <c r="AE31" s="85">
        <f t="shared" si="4"/>
        <v>0</v>
      </c>
      <c r="AF31" s="85">
        <f>+X31/O31</f>
        <v>0.35</v>
      </c>
      <c r="AG31" s="137"/>
    </row>
    <row r="32" spans="1:57" ht="54" customHeight="1">
      <c r="A32" s="277"/>
      <c r="B32" s="212"/>
      <c r="C32" s="165"/>
      <c r="D32" s="166"/>
      <c r="E32" s="186"/>
      <c r="F32" s="285" t="s">
        <v>582</v>
      </c>
      <c r="G32" s="285"/>
      <c r="H32" s="285"/>
      <c r="I32" s="285"/>
      <c r="J32" s="285"/>
      <c r="K32" s="285"/>
      <c r="L32" s="285"/>
      <c r="M32" s="285"/>
      <c r="N32" s="285"/>
      <c r="O32" s="285"/>
      <c r="P32" s="285"/>
      <c r="Q32" s="285"/>
      <c r="R32" s="285"/>
      <c r="S32" s="285"/>
      <c r="T32" s="285"/>
      <c r="U32" s="285"/>
      <c r="V32" s="285"/>
      <c r="W32" s="285"/>
      <c r="X32" s="285"/>
      <c r="Y32" s="285"/>
      <c r="Z32" s="285"/>
      <c r="AA32" s="285"/>
      <c r="AB32" s="285"/>
      <c r="AC32" s="219">
        <f>SUM(AC27:AC31)</f>
        <v>0.34397128014842304</v>
      </c>
      <c r="AD32" s="219">
        <f>SUM(AD27:AD31)</f>
        <v>0.75445000000000007</v>
      </c>
      <c r="AE32" s="219">
        <f>AVERAGE(AE27:AE31)</f>
        <v>0.22469484230055659</v>
      </c>
      <c r="AF32" s="219">
        <f>AVERAGE(AF27:AF31)</f>
        <v>0.6654000000000001</v>
      </c>
      <c r="AG32" s="137"/>
    </row>
    <row r="33" spans="1:33" ht="71.25">
      <c r="A33" s="277"/>
      <c r="B33" s="281" t="s">
        <v>234</v>
      </c>
      <c r="C33" s="165" t="s">
        <v>231</v>
      </c>
      <c r="D33" s="166" t="s">
        <v>232</v>
      </c>
      <c r="E33" s="166" t="s">
        <v>243</v>
      </c>
      <c r="F33" s="166" t="s">
        <v>245</v>
      </c>
      <c r="G33" s="168" t="s">
        <v>272</v>
      </c>
      <c r="H33" s="166" t="s">
        <v>273</v>
      </c>
      <c r="I33" s="165" t="s">
        <v>282</v>
      </c>
      <c r="J33" s="166">
        <v>0</v>
      </c>
      <c r="K33" s="166" t="s">
        <v>310</v>
      </c>
      <c r="L33" s="83">
        <v>0.4</v>
      </c>
      <c r="M33" s="165" t="s">
        <v>184</v>
      </c>
      <c r="N33" s="166" t="s">
        <v>323</v>
      </c>
      <c r="O33" s="165">
        <v>16</v>
      </c>
      <c r="P33" s="201"/>
      <c r="Q33" s="201">
        <v>4</v>
      </c>
      <c r="R33" s="165">
        <v>4</v>
      </c>
      <c r="S33" s="165">
        <v>4</v>
      </c>
      <c r="T33" s="218">
        <v>8</v>
      </c>
      <c r="U33" s="172">
        <v>50</v>
      </c>
      <c r="V33" s="172">
        <f t="shared" si="1"/>
        <v>2</v>
      </c>
      <c r="W33" s="201"/>
      <c r="X33" s="172">
        <f t="shared" si="2"/>
        <v>60</v>
      </c>
      <c r="Y33" s="137">
        <v>2</v>
      </c>
      <c r="Z33" s="165"/>
      <c r="AA33" s="137"/>
      <c r="AB33" s="137"/>
      <c r="AC33" s="84">
        <f t="shared" si="5"/>
        <v>0.2</v>
      </c>
      <c r="AD33" s="85">
        <v>0.4</v>
      </c>
      <c r="AE33" s="85">
        <f t="shared" si="4"/>
        <v>0.5</v>
      </c>
      <c r="AF33" s="85">
        <v>1</v>
      </c>
      <c r="AG33" s="137"/>
    </row>
    <row r="34" spans="1:33" ht="71.25">
      <c r="A34" s="277"/>
      <c r="B34" s="282"/>
      <c r="C34" s="165" t="s">
        <v>231</v>
      </c>
      <c r="D34" s="166" t="s">
        <v>232</v>
      </c>
      <c r="E34" s="166" t="s">
        <v>243</v>
      </c>
      <c r="F34" s="166" t="s">
        <v>245</v>
      </c>
      <c r="G34" s="168" t="s">
        <v>272</v>
      </c>
      <c r="H34" s="166" t="s">
        <v>274</v>
      </c>
      <c r="I34" s="165" t="s">
        <v>282</v>
      </c>
      <c r="J34" s="166">
        <v>0</v>
      </c>
      <c r="K34" s="166" t="s">
        <v>311</v>
      </c>
      <c r="L34" s="83">
        <v>0.3</v>
      </c>
      <c r="M34" s="165" t="s">
        <v>184</v>
      </c>
      <c r="N34" s="166" t="s">
        <v>324</v>
      </c>
      <c r="O34" s="165">
        <v>1</v>
      </c>
      <c r="P34" s="201"/>
      <c r="Q34" s="201">
        <v>1</v>
      </c>
      <c r="R34" s="165">
        <v>1</v>
      </c>
      <c r="S34" s="165">
        <v>1</v>
      </c>
      <c r="T34" s="218">
        <v>0</v>
      </c>
      <c r="U34" s="172">
        <v>1</v>
      </c>
      <c r="V34" s="172">
        <f t="shared" si="1"/>
        <v>0</v>
      </c>
      <c r="W34" s="201"/>
      <c r="X34" s="172">
        <f t="shared" si="2"/>
        <v>1</v>
      </c>
      <c r="Y34" s="137">
        <v>0</v>
      </c>
      <c r="Z34" s="165"/>
      <c r="AA34" s="137"/>
      <c r="AB34" s="137"/>
      <c r="AC34" s="84">
        <f t="shared" si="5"/>
        <v>0</v>
      </c>
      <c r="AD34" s="85">
        <f>+(X34/O34)*L34</f>
        <v>0.3</v>
      </c>
      <c r="AE34" s="85">
        <f t="shared" si="4"/>
        <v>0</v>
      </c>
      <c r="AF34" s="85">
        <v>0.25</v>
      </c>
      <c r="AG34" s="137"/>
    </row>
    <row r="35" spans="1:33" ht="71.25">
      <c r="A35" s="277"/>
      <c r="B35" s="282"/>
      <c r="C35" s="165" t="s">
        <v>231</v>
      </c>
      <c r="D35" s="166" t="s">
        <v>232</v>
      </c>
      <c r="E35" s="166" t="s">
        <v>243</v>
      </c>
      <c r="F35" s="166" t="s">
        <v>245</v>
      </c>
      <c r="G35" s="168" t="s">
        <v>272</v>
      </c>
      <c r="H35" s="166" t="s">
        <v>275</v>
      </c>
      <c r="I35" s="165" t="s">
        <v>282</v>
      </c>
      <c r="J35" s="166">
        <v>0</v>
      </c>
      <c r="K35" s="166" t="s">
        <v>312</v>
      </c>
      <c r="L35" s="83">
        <v>0.1</v>
      </c>
      <c r="M35" s="165" t="s">
        <v>184</v>
      </c>
      <c r="N35" s="170" t="s">
        <v>327</v>
      </c>
      <c r="O35" s="165">
        <v>1</v>
      </c>
      <c r="P35" s="201"/>
      <c r="Q35" s="220">
        <v>0.47499999999999998</v>
      </c>
      <c r="R35" s="165">
        <v>0.25</v>
      </c>
      <c r="S35" s="165">
        <v>0.25</v>
      </c>
      <c r="T35" s="218">
        <v>2.5000000000000001E-2</v>
      </c>
      <c r="U35" s="172">
        <v>0.33329999999999999</v>
      </c>
      <c r="V35" s="172">
        <f t="shared" si="1"/>
        <v>0.01</v>
      </c>
      <c r="W35" s="220"/>
      <c r="X35" s="172">
        <f t="shared" si="2"/>
        <v>0.36830000000000002</v>
      </c>
      <c r="Y35" s="137">
        <v>0.01</v>
      </c>
      <c r="Z35" s="165"/>
      <c r="AA35" s="137"/>
      <c r="AB35" s="137"/>
      <c r="AC35" s="84">
        <f t="shared" si="5"/>
        <v>4.0000000000000001E-3</v>
      </c>
      <c r="AD35" s="85">
        <f>+(X35/O35)*L35</f>
        <v>3.6830000000000002E-2</v>
      </c>
      <c r="AE35" s="85">
        <f t="shared" si="4"/>
        <v>0.04</v>
      </c>
      <c r="AF35" s="85">
        <f>+X35/O35</f>
        <v>0.36830000000000002</v>
      </c>
      <c r="AG35" s="137"/>
    </row>
    <row r="36" spans="1:33" ht="99.75">
      <c r="A36" s="277"/>
      <c r="B36" s="282"/>
      <c r="C36" s="165" t="s">
        <v>231</v>
      </c>
      <c r="D36" s="166" t="s">
        <v>232</v>
      </c>
      <c r="E36" s="166" t="s">
        <v>243</v>
      </c>
      <c r="F36" s="166" t="s">
        <v>245</v>
      </c>
      <c r="G36" s="168" t="s">
        <v>272</v>
      </c>
      <c r="H36" s="166" t="s">
        <v>276</v>
      </c>
      <c r="I36" s="165" t="s">
        <v>282</v>
      </c>
      <c r="J36" s="166">
        <v>0</v>
      </c>
      <c r="K36" s="166" t="s">
        <v>313</v>
      </c>
      <c r="L36" s="83">
        <v>0.1</v>
      </c>
      <c r="M36" s="165" t="s">
        <v>184</v>
      </c>
      <c r="N36" s="166" t="s">
        <v>323</v>
      </c>
      <c r="O36" s="165">
        <v>4</v>
      </c>
      <c r="P36" s="201"/>
      <c r="Q36" s="201">
        <v>1</v>
      </c>
      <c r="R36" s="165">
        <v>1</v>
      </c>
      <c r="S36" s="165">
        <v>1</v>
      </c>
      <c r="T36" s="218">
        <v>1</v>
      </c>
      <c r="U36" s="172">
        <v>1</v>
      </c>
      <c r="V36" s="172">
        <f t="shared" si="1"/>
        <v>0.05</v>
      </c>
      <c r="W36" s="201"/>
      <c r="X36" s="172">
        <f t="shared" si="2"/>
        <v>2.0499999999999998</v>
      </c>
      <c r="Y36" s="137">
        <v>0.05</v>
      </c>
      <c r="Z36" s="165"/>
      <c r="AA36" s="137"/>
      <c r="AB36" s="137"/>
      <c r="AC36" s="84">
        <f t="shared" si="5"/>
        <v>5.000000000000001E-3</v>
      </c>
      <c r="AD36" s="85">
        <f>+(X36/O36)*L36</f>
        <v>5.1249999999999997E-2</v>
      </c>
      <c r="AE36" s="85">
        <f t="shared" si="4"/>
        <v>0.05</v>
      </c>
      <c r="AF36" s="85">
        <f>+X36/O36</f>
        <v>0.51249999999999996</v>
      </c>
      <c r="AG36" s="137"/>
    </row>
    <row r="37" spans="1:33" ht="71.25">
      <c r="A37" s="277"/>
      <c r="B37" s="283"/>
      <c r="C37" s="165" t="s">
        <v>231</v>
      </c>
      <c r="D37" s="166" t="s">
        <v>232</v>
      </c>
      <c r="E37" s="166" t="s">
        <v>243</v>
      </c>
      <c r="F37" s="166" t="s">
        <v>245</v>
      </c>
      <c r="G37" s="168" t="s">
        <v>272</v>
      </c>
      <c r="H37" s="166" t="s">
        <v>277</v>
      </c>
      <c r="I37" s="165" t="s">
        <v>282</v>
      </c>
      <c r="J37" s="166">
        <v>0</v>
      </c>
      <c r="K37" s="166" t="s">
        <v>314</v>
      </c>
      <c r="L37" s="83">
        <v>0.1</v>
      </c>
      <c r="M37" s="165" t="s">
        <v>184</v>
      </c>
      <c r="N37" s="166" t="s">
        <v>322</v>
      </c>
      <c r="O37" s="165">
        <v>1</v>
      </c>
      <c r="P37" s="201"/>
      <c r="Q37" s="218">
        <v>0.5</v>
      </c>
      <c r="R37" s="165">
        <v>0.25</v>
      </c>
      <c r="S37" s="165">
        <v>0.25</v>
      </c>
      <c r="T37" s="218">
        <v>0</v>
      </c>
      <c r="U37" s="172">
        <v>0.45</v>
      </c>
      <c r="V37" s="172">
        <f t="shared" si="1"/>
        <v>0.01</v>
      </c>
      <c r="W37" s="218"/>
      <c r="X37" s="172">
        <f t="shared" si="2"/>
        <v>0.46</v>
      </c>
      <c r="Y37" s="137">
        <v>0.01</v>
      </c>
      <c r="Z37" s="171"/>
      <c r="AA37" s="174"/>
      <c r="AB37" s="174"/>
      <c r="AC37" s="84">
        <f t="shared" si="5"/>
        <v>4.0000000000000001E-3</v>
      </c>
      <c r="AD37" s="85">
        <f>+(X37/O37)*L37</f>
        <v>4.6000000000000006E-2</v>
      </c>
      <c r="AE37" s="85">
        <f t="shared" si="4"/>
        <v>0.04</v>
      </c>
      <c r="AF37" s="85">
        <f>+X37/O37</f>
        <v>0.46</v>
      </c>
      <c r="AG37" s="137"/>
    </row>
    <row r="38" spans="1:33" ht="48" customHeight="1">
      <c r="A38" s="166"/>
      <c r="B38" s="189"/>
      <c r="C38" s="165"/>
      <c r="D38" s="166"/>
      <c r="E38" s="186"/>
      <c r="F38" s="276" t="s">
        <v>583</v>
      </c>
      <c r="G38" s="276"/>
      <c r="H38" s="276"/>
      <c r="I38" s="276"/>
      <c r="J38" s="276"/>
      <c r="K38" s="276"/>
      <c r="L38" s="276"/>
      <c r="M38" s="276"/>
      <c r="N38" s="276"/>
      <c r="O38" s="276"/>
      <c r="P38" s="276"/>
      <c r="Q38" s="276"/>
      <c r="R38" s="276"/>
      <c r="S38" s="276"/>
      <c r="T38" s="276"/>
      <c r="U38" s="276"/>
      <c r="V38" s="276"/>
      <c r="W38" s="276"/>
      <c r="X38" s="276"/>
      <c r="Y38" s="276"/>
      <c r="Z38" s="276"/>
      <c r="AA38" s="276"/>
      <c r="AB38" s="276"/>
      <c r="AC38" s="219">
        <f>SUM(AC33:AC37)</f>
        <v>0.21300000000000002</v>
      </c>
      <c r="AD38" s="219">
        <f>SUM(AD33:AD37)</f>
        <v>0.83408000000000004</v>
      </c>
      <c r="AE38" s="219">
        <f>AVERAGE(AE33:AE37)</f>
        <v>0.12600000000000003</v>
      </c>
      <c r="AF38" s="219">
        <f>AVERAGE(AF33:AF37)</f>
        <v>0.51815999999999995</v>
      </c>
      <c r="AG38" s="137"/>
    </row>
    <row r="39" spans="1:33" ht="327.75">
      <c r="A39" s="221"/>
      <c r="B39" s="166" t="s">
        <v>234</v>
      </c>
      <c r="C39" s="166" t="s">
        <v>235</v>
      </c>
      <c r="D39" s="166" t="s">
        <v>236</v>
      </c>
      <c r="E39" s="222" t="s">
        <v>246</v>
      </c>
      <c r="F39" s="166" t="s">
        <v>247</v>
      </c>
      <c r="G39" s="168" t="s">
        <v>278</v>
      </c>
      <c r="H39" s="166" t="s">
        <v>279</v>
      </c>
      <c r="I39" s="165" t="s">
        <v>282</v>
      </c>
      <c r="J39" s="165" t="s">
        <v>315</v>
      </c>
      <c r="K39" s="166" t="s">
        <v>316</v>
      </c>
      <c r="L39" s="83">
        <v>1</v>
      </c>
      <c r="M39" s="165" t="s">
        <v>184</v>
      </c>
      <c r="N39" s="166" t="s">
        <v>322</v>
      </c>
      <c r="O39" s="165">
        <v>1</v>
      </c>
      <c r="P39" s="201"/>
      <c r="Q39" s="201">
        <v>1</v>
      </c>
      <c r="R39" s="165">
        <v>1</v>
      </c>
      <c r="S39" s="165">
        <v>1</v>
      </c>
      <c r="T39" s="218">
        <v>0</v>
      </c>
      <c r="U39" s="172">
        <v>0.85</v>
      </c>
      <c r="V39" s="172">
        <f t="shared" si="1"/>
        <v>7.4999999999999997E-2</v>
      </c>
      <c r="W39" s="201"/>
      <c r="X39" s="172">
        <f t="shared" si="2"/>
        <v>0.92499999999999993</v>
      </c>
      <c r="Y39" s="165">
        <v>7.4999999999999997E-2</v>
      </c>
      <c r="Z39" s="165"/>
      <c r="AA39" s="137"/>
      <c r="AB39" s="137"/>
      <c r="AC39" s="84">
        <f t="shared" si="5"/>
        <v>7.4999999999999997E-2</v>
      </c>
      <c r="AD39" s="85">
        <f>+(X39/O39)*L39</f>
        <v>0.92499999999999993</v>
      </c>
      <c r="AE39" s="85">
        <f t="shared" si="4"/>
        <v>7.4999999999999997E-2</v>
      </c>
      <c r="AF39" s="85">
        <f>+X39/O39</f>
        <v>0.92499999999999993</v>
      </c>
      <c r="AG39" s="137"/>
    </row>
    <row r="40" spans="1:33" ht="55.5" customHeight="1">
      <c r="A40" s="221"/>
      <c r="B40" s="166"/>
      <c r="C40" s="166"/>
      <c r="D40" s="166"/>
      <c r="E40" s="186"/>
      <c r="F40" s="274" t="s">
        <v>584</v>
      </c>
      <c r="G40" s="274"/>
      <c r="H40" s="274"/>
      <c r="I40" s="274"/>
      <c r="J40" s="274"/>
      <c r="K40" s="274"/>
      <c r="L40" s="274"/>
      <c r="M40" s="274"/>
      <c r="N40" s="274"/>
      <c r="O40" s="274"/>
      <c r="P40" s="274"/>
      <c r="Q40" s="274"/>
      <c r="R40" s="274"/>
      <c r="S40" s="274"/>
      <c r="T40" s="274"/>
      <c r="U40" s="274"/>
      <c r="V40" s="274"/>
      <c r="W40" s="274"/>
      <c r="X40" s="274"/>
      <c r="Y40" s="274"/>
      <c r="Z40" s="274"/>
      <c r="AA40" s="274"/>
      <c r="AB40" s="274"/>
      <c r="AC40" s="219">
        <f>SUM(AC39)</f>
        <v>7.4999999999999997E-2</v>
      </c>
      <c r="AD40" s="219">
        <f>SUM(AD39)</f>
        <v>0.92499999999999993</v>
      </c>
      <c r="AE40" s="219">
        <f>AVERAGE(AE39)</f>
        <v>7.4999999999999997E-2</v>
      </c>
      <c r="AF40" s="219">
        <f>AVERAGE(AF39)</f>
        <v>0.92499999999999993</v>
      </c>
      <c r="AG40" s="137"/>
    </row>
    <row r="41" spans="1:33" ht="213" customHeight="1">
      <c r="A41" s="221"/>
      <c r="B41" s="166" t="s">
        <v>234</v>
      </c>
      <c r="C41" s="166" t="s">
        <v>235</v>
      </c>
      <c r="D41" s="166" t="s">
        <v>237</v>
      </c>
      <c r="E41" s="166" t="s">
        <v>248</v>
      </c>
      <c r="F41" s="166" t="s">
        <v>249</v>
      </c>
      <c r="G41" s="168" t="s">
        <v>280</v>
      </c>
      <c r="H41" s="166" t="s">
        <v>281</v>
      </c>
      <c r="I41" s="165" t="s">
        <v>282</v>
      </c>
      <c r="J41" s="165" t="s">
        <v>315</v>
      </c>
      <c r="K41" s="166" t="s">
        <v>317</v>
      </c>
      <c r="L41" s="83">
        <v>1</v>
      </c>
      <c r="M41" s="165" t="s">
        <v>184</v>
      </c>
      <c r="N41" s="166" t="s">
        <v>323</v>
      </c>
      <c r="O41" s="165">
        <v>1</v>
      </c>
      <c r="P41" s="201"/>
      <c r="Q41" s="201">
        <v>1</v>
      </c>
      <c r="R41" s="165">
        <v>1</v>
      </c>
      <c r="S41" s="165">
        <v>1</v>
      </c>
      <c r="T41" s="218">
        <v>0</v>
      </c>
      <c r="U41" s="172">
        <v>0.85</v>
      </c>
      <c r="V41" s="172">
        <f t="shared" si="1"/>
        <v>0.17499999999999999</v>
      </c>
      <c r="W41" s="201"/>
      <c r="X41" s="172">
        <f t="shared" si="2"/>
        <v>1.0249999999999999</v>
      </c>
      <c r="Y41" s="137">
        <v>0.17499999999999999</v>
      </c>
      <c r="Z41" s="165"/>
      <c r="AA41" s="137"/>
      <c r="AB41" s="137"/>
      <c r="AC41" s="84">
        <f t="shared" si="5"/>
        <v>0.17499999999999999</v>
      </c>
      <c r="AD41" s="85">
        <v>1</v>
      </c>
      <c r="AE41" s="85">
        <f t="shared" si="4"/>
        <v>0.17499999999999999</v>
      </c>
      <c r="AF41" s="85">
        <v>1</v>
      </c>
      <c r="AG41" s="137"/>
    </row>
    <row r="42" spans="1:33" ht="77.25" customHeight="1">
      <c r="A42" s="186"/>
      <c r="B42" s="223"/>
      <c r="C42" s="186"/>
      <c r="D42" s="186"/>
      <c r="E42" s="186"/>
      <c r="F42" s="275" t="s">
        <v>585</v>
      </c>
      <c r="G42" s="275"/>
      <c r="H42" s="275"/>
      <c r="I42" s="275"/>
      <c r="J42" s="275"/>
      <c r="K42" s="275"/>
      <c r="L42" s="275"/>
      <c r="M42" s="275"/>
      <c r="N42" s="275"/>
      <c r="O42" s="275"/>
      <c r="P42" s="275"/>
      <c r="Q42" s="275"/>
      <c r="R42" s="275"/>
      <c r="S42" s="275"/>
      <c r="T42" s="275"/>
      <c r="U42" s="275"/>
      <c r="V42" s="275"/>
      <c r="W42" s="275"/>
      <c r="X42" s="275"/>
      <c r="Y42" s="275"/>
      <c r="Z42" s="275"/>
      <c r="AA42" s="275"/>
      <c r="AB42" s="275"/>
      <c r="AC42" s="219">
        <f>SUM(AC41)</f>
        <v>0.17499999999999999</v>
      </c>
      <c r="AD42" s="219">
        <f>SUM(AD41)</f>
        <v>1</v>
      </c>
      <c r="AE42" s="219">
        <f>AVERAGE(AE41)</f>
        <v>0.17499999999999999</v>
      </c>
      <c r="AF42" s="219">
        <f>AVERAGE(AF41)</f>
        <v>1</v>
      </c>
      <c r="AG42" s="197"/>
    </row>
    <row r="43" spans="1:33" ht="45.75" customHeight="1">
      <c r="A43" s="186"/>
      <c r="B43" s="223"/>
      <c r="C43" s="186"/>
      <c r="D43" s="186"/>
      <c r="E43" s="186"/>
      <c r="F43" s="276" t="s">
        <v>652</v>
      </c>
      <c r="G43" s="276"/>
      <c r="H43" s="276"/>
      <c r="I43" s="276"/>
      <c r="J43" s="276"/>
      <c r="K43" s="276"/>
      <c r="L43" s="276"/>
      <c r="M43" s="276"/>
      <c r="N43" s="276"/>
      <c r="O43" s="276"/>
      <c r="P43" s="276"/>
      <c r="Q43" s="276"/>
      <c r="R43" s="276"/>
      <c r="S43" s="276"/>
      <c r="T43" s="276"/>
      <c r="U43" s="276"/>
      <c r="V43" s="276"/>
      <c r="W43" s="276"/>
      <c r="X43" s="276"/>
      <c r="Y43" s="276"/>
      <c r="Z43" s="276"/>
      <c r="AA43" s="276"/>
      <c r="AB43" s="276"/>
      <c r="AC43" s="224">
        <f>AVERAGE(AC18,AC23,AC26,AC32,AC38,AC40,AC42)</f>
        <v>0.29069462382599903</v>
      </c>
      <c r="AD43" s="224">
        <f t="shared" ref="AD43:AF43" si="7">AVERAGE(AD18,AD23,AD26,AD32,AD38,AD40,AD42)</f>
        <v>0.76539639540209425</v>
      </c>
      <c r="AE43" s="224">
        <f t="shared" si="7"/>
        <v>0.24029953552665542</v>
      </c>
      <c r="AF43" s="224">
        <f t="shared" si="7"/>
        <v>0.76202511192775335</v>
      </c>
      <c r="AG43" s="197"/>
    </row>
  </sheetData>
  <mergeCells count="27">
    <mergeCell ref="F40:AB40"/>
    <mergeCell ref="F42:AB42"/>
    <mergeCell ref="F43:AB43"/>
    <mergeCell ref="A10:A17"/>
    <mergeCell ref="B10:B17"/>
    <mergeCell ref="A19:A37"/>
    <mergeCell ref="B19:B22"/>
    <mergeCell ref="B24:B25"/>
    <mergeCell ref="B27:B31"/>
    <mergeCell ref="B33:B37"/>
    <mergeCell ref="F18:AB18"/>
    <mergeCell ref="F23:AB23"/>
    <mergeCell ref="F26:AB26"/>
    <mergeCell ref="F32:AB32"/>
    <mergeCell ref="F38:AB38"/>
    <mergeCell ref="A6:AG6"/>
    <mergeCell ref="A5:B5"/>
    <mergeCell ref="A1:B4"/>
    <mergeCell ref="C1:AF1"/>
    <mergeCell ref="C2:AF2"/>
    <mergeCell ref="C3:AF3"/>
    <mergeCell ref="C4:AF4"/>
    <mergeCell ref="A8:O8"/>
    <mergeCell ref="P8:S8"/>
    <mergeCell ref="T8:X8"/>
    <mergeCell ref="AC8:AF8"/>
    <mergeCell ref="Y8:AB8"/>
  </mergeCells>
  <dataValidations disablePrompts="1" count="2">
    <dataValidation type="list" allowBlank="1" showInputMessage="1" showErrorMessage="1" sqref="M44:M292">
      <formula1>$AI$11:$AI$12</formula1>
    </dataValidation>
    <dataValidation type="list" allowBlank="1" showInputMessage="1" showErrorMessage="1" sqref="M10:M17 M19:M22 M24:M25 M27:M31 M33:M37 M39 M41">
      <formula1>$AP$11:$AP$12</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2"/>
  <sheetViews>
    <sheetView topLeftCell="G8" zoomScale="60" zoomScaleNormal="60" workbookViewId="0">
      <selection activeCell="N93" sqref="N93"/>
    </sheetView>
  </sheetViews>
  <sheetFormatPr baseColWidth="10" defaultColWidth="10.875" defaultRowHeight="14.25"/>
  <cols>
    <col min="1" max="1" width="37.125" style="36" customWidth="1"/>
    <col min="2" max="2" width="30.875" style="36" customWidth="1"/>
    <col min="3" max="3" width="33.875" style="36" customWidth="1"/>
    <col min="4" max="4" width="32" style="36" customWidth="1"/>
    <col min="5" max="6" width="28.625" style="36" customWidth="1"/>
    <col min="7" max="7" width="33.125" style="36" bestFit="1" customWidth="1"/>
    <col min="8" max="8" width="33.125" style="36" customWidth="1"/>
    <col min="9" max="9" width="34" style="36" bestFit="1" customWidth="1"/>
    <col min="10" max="10" width="30.125" style="36" customWidth="1"/>
    <col min="11" max="11" width="20" style="36" customWidth="1"/>
    <col min="12" max="12" width="13.625" style="36" customWidth="1"/>
    <col min="13" max="13" width="14.125" style="36" customWidth="1"/>
    <col min="14" max="14" width="13.125" style="36" customWidth="1"/>
    <col min="15" max="15" width="12.875" style="36" customWidth="1"/>
    <col min="16" max="16" width="12.125" style="36" customWidth="1"/>
    <col min="17" max="17" width="12.375" style="36" customWidth="1"/>
    <col min="18" max="18" width="12.875" style="36" customWidth="1"/>
    <col min="19" max="19" width="13.875" style="36" customWidth="1"/>
    <col min="20" max="20" width="13.125" style="36" customWidth="1"/>
    <col min="21" max="21" width="12.375" style="36" customWidth="1"/>
    <col min="22" max="22" width="12.125" style="36" customWidth="1"/>
    <col min="23" max="23" width="12.375" style="36" customWidth="1"/>
    <col min="24" max="24" width="13.125" style="36" customWidth="1"/>
    <col min="25" max="25" width="34.375" style="36" customWidth="1"/>
    <col min="26" max="26" width="39.125" style="36" bestFit="1" customWidth="1"/>
    <col min="27" max="27" width="54.875" style="36" bestFit="1" customWidth="1"/>
    <col min="28" max="29" width="10.875" style="36"/>
    <col min="30" max="30" width="0" style="36" hidden="1" customWidth="1"/>
    <col min="31" max="16384" width="10.875" style="36"/>
  </cols>
  <sheetData>
    <row r="1" spans="1:30" s="2" customFormat="1" ht="22.7" customHeight="1">
      <c r="A1" s="432"/>
      <c r="B1" s="433"/>
      <c r="C1" s="438" t="s">
        <v>0</v>
      </c>
      <c r="D1" s="439"/>
      <c r="E1" s="439"/>
      <c r="F1" s="439"/>
      <c r="G1" s="439"/>
      <c r="H1" s="439"/>
      <c r="I1" s="439"/>
      <c r="J1" s="439"/>
      <c r="K1" s="439"/>
      <c r="L1" s="439"/>
      <c r="M1" s="439"/>
      <c r="N1" s="439"/>
      <c r="O1" s="439"/>
      <c r="P1" s="439"/>
      <c r="Q1" s="439"/>
      <c r="R1" s="439"/>
      <c r="S1" s="439"/>
      <c r="T1" s="439"/>
      <c r="U1" s="439"/>
      <c r="V1" s="439"/>
      <c r="W1" s="439"/>
      <c r="X1" s="439"/>
      <c r="Y1" s="439"/>
      <c r="Z1" s="440"/>
      <c r="AA1" s="21" t="s">
        <v>209</v>
      </c>
    </row>
    <row r="2" spans="1:30" s="2" customFormat="1" ht="22.7" customHeight="1">
      <c r="A2" s="434"/>
      <c r="B2" s="435"/>
      <c r="C2" s="438" t="s">
        <v>1</v>
      </c>
      <c r="D2" s="439"/>
      <c r="E2" s="439"/>
      <c r="F2" s="439"/>
      <c r="G2" s="439"/>
      <c r="H2" s="439"/>
      <c r="I2" s="439"/>
      <c r="J2" s="439"/>
      <c r="K2" s="439"/>
      <c r="L2" s="439"/>
      <c r="M2" s="439"/>
      <c r="N2" s="439"/>
      <c r="O2" s="439"/>
      <c r="P2" s="439"/>
      <c r="Q2" s="439"/>
      <c r="R2" s="439"/>
      <c r="S2" s="439"/>
      <c r="T2" s="439"/>
      <c r="U2" s="439"/>
      <c r="V2" s="439"/>
      <c r="W2" s="439"/>
      <c r="X2" s="439"/>
      <c r="Y2" s="439"/>
      <c r="Z2" s="440"/>
      <c r="AA2" s="21" t="s">
        <v>2</v>
      </c>
    </row>
    <row r="3" spans="1:30" s="2" customFormat="1" ht="22.7" customHeight="1">
      <c r="A3" s="434"/>
      <c r="B3" s="435"/>
      <c r="C3" s="438" t="s">
        <v>3</v>
      </c>
      <c r="D3" s="439"/>
      <c r="E3" s="439"/>
      <c r="F3" s="439"/>
      <c r="G3" s="439"/>
      <c r="H3" s="439"/>
      <c r="I3" s="439"/>
      <c r="J3" s="439"/>
      <c r="K3" s="439"/>
      <c r="L3" s="439"/>
      <c r="M3" s="439"/>
      <c r="N3" s="439"/>
      <c r="O3" s="439"/>
      <c r="P3" s="439"/>
      <c r="Q3" s="439"/>
      <c r="R3" s="439"/>
      <c r="S3" s="439"/>
      <c r="T3" s="439"/>
      <c r="U3" s="439"/>
      <c r="V3" s="439"/>
      <c r="W3" s="439"/>
      <c r="X3" s="439"/>
      <c r="Y3" s="439"/>
      <c r="Z3" s="440"/>
      <c r="AA3" s="21" t="s">
        <v>208</v>
      </c>
    </row>
    <row r="4" spans="1:30" s="2" customFormat="1" ht="22.7" customHeight="1">
      <c r="A4" s="436"/>
      <c r="B4" s="437"/>
      <c r="C4" s="438" t="s">
        <v>154</v>
      </c>
      <c r="D4" s="439"/>
      <c r="E4" s="439"/>
      <c r="F4" s="439"/>
      <c r="G4" s="439"/>
      <c r="H4" s="439"/>
      <c r="I4" s="439"/>
      <c r="J4" s="439"/>
      <c r="K4" s="439"/>
      <c r="L4" s="439"/>
      <c r="M4" s="439"/>
      <c r="N4" s="439"/>
      <c r="O4" s="439"/>
      <c r="P4" s="439"/>
      <c r="Q4" s="439"/>
      <c r="R4" s="439"/>
      <c r="S4" s="439"/>
      <c r="T4" s="439"/>
      <c r="U4" s="439"/>
      <c r="V4" s="439"/>
      <c r="W4" s="439"/>
      <c r="X4" s="439"/>
      <c r="Y4" s="439"/>
      <c r="Z4" s="440"/>
      <c r="AA4" s="21" t="s">
        <v>210</v>
      </c>
    </row>
    <row r="5" spans="1:30" s="2" customFormat="1" ht="26.25" customHeight="1">
      <c r="A5" s="430" t="s">
        <v>4</v>
      </c>
      <c r="B5" s="431"/>
      <c r="C5" s="430"/>
      <c r="D5" s="441"/>
      <c r="E5" s="441"/>
      <c r="F5" s="441"/>
      <c r="G5" s="441"/>
      <c r="H5" s="441"/>
      <c r="I5" s="441"/>
      <c r="J5" s="441"/>
      <c r="K5" s="441"/>
      <c r="L5" s="441"/>
      <c r="M5" s="441"/>
      <c r="N5" s="441"/>
      <c r="O5" s="441"/>
      <c r="P5" s="441"/>
      <c r="Q5" s="441"/>
      <c r="R5" s="441"/>
      <c r="S5" s="441"/>
      <c r="T5" s="441"/>
      <c r="U5" s="441"/>
      <c r="V5" s="441"/>
      <c r="W5" s="441"/>
      <c r="X5" s="441"/>
      <c r="Y5" s="441"/>
      <c r="Z5" s="441"/>
      <c r="AA5" s="441"/>
    </row>
    <row r="6" spans="1:30" s="2" customFormat="1" ht="15" customHeight="1">
      <c r="A6" s="425" t="s">
        <v>150</v>
      </c>
      <c r="B6" s="425"/>
      <c r="C6" s="425"/>
      <c r="D6" s="425"/>
      <c r="E6" s="425"/>
      <c r="F6" s="425"/>
      <c r="G6" s="425"/>
      <c r="H6" s="425"/>
      <c r="I6" s="425"/>
      <c r="J6" s="425"/>
      <c r="K6" s="425"/>
      <c r="L6" s="425"/>
      <c r="M6" s="425"/>
      <c r="N6" s="425"/>
      <c r="O6" s="425"/>
      <c r="P6" s="425"/>
      <c r="Q6" s="425"/>
      <c r="R6" s="425"/>
      <c r="S6" s="425"/>
      <c r="T6" s="425"/>
      <c r="U6" s="425"/>
      <c r="V6" s="425"/>
      <c r="W6" s="425"/>
      <c r="X6" s="425"/>
      <c r="Y6" s="426"/>
      <c r="Z6" s="421" t="s">
        <v>93</v>
      </c>
      <c r="AA6" s="422"/>
    </row>
    <row r="7" spans="1:30" s="2" customFormat="1">
      <c r="A7" s="427"/>
      <c r="B7" s="427"/>
      <c r="C7" s="427"/>
      <c r="D7" s="427"/>
      <c r="E7" s="427"/>
      <c r="F7" s="427"/>
      <c r="G7" s="427"/>
      <c r="H7" s="427"/>
      <c r="I7" s="427"/>
      <c r="J7" s="427"/>
      <c r="K7" s="427"/>
      <c r="L7" s="428"/>
      <c r="M7" s="428"/>
      <c r="N7" s="428"/>
      <c r="O7" s="428"/>
      <c r="P7" s="428"/>
      <c r="Q7" s="428"/>
      <c r="R7" s="428"/>
      <c r="S7" s="428"/>
      <c r="T7" s="428"/>
      <c r="U7" s="428"/>
      <c r="V7" s="428"/>
      <c r="W7" s="428"/>
      <c r="X7" s="428"/>
      <c r="Y7" s="429"/>
      <c r="Z7" s="423"/>
      <c r="AA7" s="424"/>
    </row>
    <row r="8" spans="1:30" s="35" customFormat="1" ht="66.75" customHeight="1">
      <c r="A8" s="1" t="s">
        <v>96</v>
      </c>
      <c r="B8" s="1" t="s">
        <v>185</v>
      </c>
      <c r="C8" s="1" t="s">
        <v>166</v>
      </c>
      <c r="D8" s="1" t="s">
        <v>83</v>
      </c>
      <c r="E8" s="1" t="s">
        <v>84</v>
      </c>
      <c r="F8" s="1" t="s">
        <v>85</v>
      </c>
      <c r="G8" s="1" t="s">
        <v>162</v>
      </c>
      <c r="H8" s="1" t="s">
        <v>164</v>
      </c>
      <c r="I8" s="34" t="s">
        <v>163</v>
      </c>
      <c r="J8" s="34" t="s">
        <v>153</v>
      </c>
      <c r="K8" s="32" t="s">
        <v>347</v>
      </c>
      <c r="L8" s="39" t="s">
        <v>216</v>
      </c>
      <c r="M8" s="39" t="s">
        <v>217</v>
      </c>
      <c r="N8" s="39" t="s">
        <v>218</v>
      </c>
      <c r="O8" s="39" t="s">
        <v>219</v>
      </c>
      <c r="P8" s="39" t="s">
        <v>220</v>
      </c>
      <c r="Q8" s="39" t="s">
        <v>221</v>
      </c>
      <c r="R8" s="39" t="s">
        <v>222</v>
      </c>
      <c r="S8" s="39" t="s">
        <v>223</v>
      </c>
      <c r="T8" s="39" t="s">
        <v>224</v>
      </c>
      <c r="U8" s="39" t="s">
        <v>225</v>
      </c>
      <c r="V8" s="39" t="s">
        <v>226</v>
      </c>
      <c r="W8" s="39" t="s">
        <v>227</v>
      </c>
      <c r="X8" s="39" t="s">
        <v>228</v>
      </c>
      <c r="Y8" s="31" t="s">
        <v>86</v>
      </c>
      <c r="Z8" s="1" t="s">
        <v>25</v>
      </c>
      <c r="AA8" s="1" t="s">
        <v>26</v>
      </c>
    </row>
    <row r="9" spans="1:30" ht="27.95" customHeight="1">
      <c r="A9" s="344" t="s">
        <v>238</v>
      </c>
      <c r="B9" s="406" t="s">
        <v>484</v>
      </c>
      <c r="C9" s="41" t="s">
        <v>485</v>
      </c>
      <c r="D9" s="409" t="s">
        <v>486</v>
      </c>
      <c r="E9" s="357" t="s">
        <v>487</v>
      </c>
      <c r="F9" s="42" t="s">
        <v>348</v>
      </c>
      <c r="G9" s="353" t="s">
        <v>349</v>
      </c>
      <c r="H9" s="344" t="s">
        <v>350</v>
      </c>
      <c r="I9" s="344" t="s">
        <v>351</v>
      </c>
      <c r="J9" s="344" t="s">
        <v>352</v>
      </c>
      <c r="K9" s="350" t="s">
        <v>89</v>
      </c>
      <c r="L9" s="302">
        <v>0.1</v>
      </c>
      <c r="M9" s="302">
        <v>0.1</v>
      </c>
      <c r="N9" s="302">
        <v>0.1</v>
      </c>
      <c r="O9" s="290"/>
      <c r="P9" s="290"/>
      <c r="Q9" s="290"/>
      <c r="R9" s="290"/>
      <c r="S9" s="290"/>
      <c r="T9" s="290"/>
      <c r="U9" s="290"/>
      <c r="V9" s="290"/>
      <c r="W9" s="290"/>
      <c r="X9" s="293"/>
      <c r="Y9" s="77" t="s">
        <v>418</v>
      </c>
      <c r="Z9" s="338" t="s">
        <v>419</v>
      </c>
      <c r="AA9" s="327" t="s">
        <v>420</v>
      </c>
    </row>
    <row r="10" spans="1:30" ht="63.95" customHeight="1">
      <c r="A10" s="346"/>
      <c r="B10" s="407"/>
      <c r="C10" s="43" t="s">
        <v>488</v>
      </c>
      <c r="D10" s="410"/>
      <c r="E10" s="412"/>
      <c r="F10" s="356" t="s">
        <v>353</v>
      </c>
      <c r="G10" s="354"/>
      <c r="H10" s="346"/>
      <c r="I10" s="346"/>
      <c r="J10" s="346"/>
      <c r="K10" s="351"/>
      <c r="L10" s="303"/>
      <c r="M10" s="303"/>
      <c r="N10" s="303"/>
      <c r="O10" s="291"/>
      <c r="P10" s="291"/>
      <c r="Q10" s="291"/>
      <c r="R10" s="291"/>
      <c r="S10" s="291"/>
      <c r="T10" s="291"/>
      <c r="U10" s="291"/>
      <c r="V10" s="291"/>
      <c r="W10" s="291"/>
      <c r="X10" s="294"/>
      <c r="Y10" s="77" t="s">
        <v>421</v>
      </c>
      <c r="Z10" s="339"/>
      <c r="AA10" s="341"/>
      <c r="AD10" s="36" t="s">
        <v>87</v>
      </c>
    </row>
    <row r="11" spans="1:30" ht="34.5" customHeight="1">
      <c r="A11" s="346"/>
      <c r="B11" s="407"/>
      <c r="C11" s="43"/>
      <c r="D11" s="410"/>
      <c r="E11" s="412"/>
      <c r="F11" s="356"/>
      <c r="G11" s="354"/>
      <c r="H11" s="346"/>
      <c r="I11" s="346"/>
      <c r="J11" s="346"/>
      <c r="K11" s="351"/>
      <c r="L11" s="303"/>
      <c r="M11" s="303"/>
      <c r="N11" s="303"/>
      <c r="O11" s="291"/>
      <c r="P11" s="291"/>
      <c r="Q11" s="291"/>
      <c r="R11" s="291"/>
      <c r="S11" s="291"/>
      <c r="T11" s="291"/>
      <c r="U11" s="291"/>
      <c r="V11" s="291"/>
      <c r="W11" s="291"/>
      <c r="X11" s="294"/>
      <c r="Y11" s="77" t="s">
        <v>422</v>
      </c>
      <c r="Z11" s="339"/>
      <c r="AA11" s="341"/>
      <c r="AD11" s="36" t="s">
        <v>88</v>
      </c>
    </row>
    <row r="12" spans="1:30" ht="35.450000000000003" customHeight="1">
      <c r="A12" s="346"/>
      <c r="B12" s="407"/>
      <c r="C12" s="43"/>
      <c r="D12" s="410"/>
      <c r="E12" s="412"/>
      <c r="F12" s="356"/>
      <c r="G12" s="354"/>
      <c r="H12" s="346"/>
      <c r="I12" s="346"/>
      <c r="J12" s="346"/>
      <c r="K12" s="351"/>
      <c r="L12" s="303"/>
      <c r="M12" s="303"/>
      <c r="N12" s="303"/>
      <c r="O12" s="291"/>
      <c r="P12" s="291"/>
      <c r="Q12" s="291"/>
      <c r="R12" s="291"/>
      <c r="S12" s="291"/>
      <c r="T12" s="291"/>
      <c r="U12" s="291"/>
      <c r="V12" s="291"/>
      <c r="W12" s="291"/>
      <c r="X12" s="294"/>
      <c r="Y12" s="77" t="s">
        <v>495</v>
      </c>
      <c r="Z12" s="339"/>
      <c r="AA12" s="341"/>
      <c r="AD12" s="36" t="s">
        <v>89</v>
      </c>
    </row>
    <row r="13" spans="1:30" ht="38.450000000000003" customHeight="1">
      <c r="A13" s="346"/>
      <c r="B13" s="407"/>
      <c r="C13" s="43"/>
      <c r="D13" s="410"/>
      <c r="E13" s="412"/>
      <c r="F13" s="356"/>
      <c r="G13" s="354"/>
      <c r="H13" s="346"/>
      <c r="I13" s="346"/>
      <c r="J13" s="346"/>
      <c r="K13" s="351"/>
      <c r="L13" s="303"/>
      <c r="M13" s="303"/>
      <c r="N13" s="303"/>
      <c r="O13" s="291"/>
      <c r="P13" s="291"/>
      <c r="Q13" s="291"/>
      <c r="R13" s="291"/>
      <c r="S13" s="291"/>
      <c r="T13" s="291"/>
      <c r="U13" s="291"/>
      <c r="V13" s="291"/>
      <c r="W13" s="291"/>
      <c r="X13" s="294"/>
      <c r="Y13" s="77" t="s">
        <v>423</v>
      </c>
      <c r="Z13" s="339"/>
      <c r="AA13" s="341"/>
      <c r="AD13" s="36" t="s">
        <v>90</v>
      </c>
    </row>
    <row r="14" spans="1:30" ht="39" customHeight="1">
      <c r="A14" s="345"/>
      <c r="B14" s="407"/>
      <c r="C14" s="43"/>
      <c r="D14" s="410"/>
      <c r="E14" s="412"/>
      <c r="F14" s="356"/>
      <c r="G14" s="354"/>
      <c r="H14" s="346"/>
      <c r="I14" s="346"/>
      <c r="J14" s="346"/>
      <c r="K14" s="352"/>
      <c r="L14" s="303"/>
      <c r="M14" s="303"/>
      <c r="N14" s="303"/>
      <c r="O14" s="291"/>
      <c r="P14" s="291"/>
      <c r="Q14" s="291"/>
      <c r="R14" s="291"/>
      <c r="S14" s="291"/>
      <c r="T14" s="291"/>
      <c r="U14" s="291"/>
      <c r="V14" s="291"/>
      <c r="W14" s="291"/>
      <c r="X14" s="294"/>
      <c r="Y14" s="77" t="s">
        <v>424</v>
      </c>
      <c r="Z14" s="339"/>
      <c r="AA14" s="342"/>
    </row>
    <row r="15" spans="1:30" ht="68.849999999999994" customHeight="1">
      <c r="A15" s="344" t="s">
        <v>238</v>
      </c>
      <c r="B15" s="407"/>
      <c r="C15" s="43"/>
      <c r="D15" s="410"/>
      <c r="E15" s="412"/>
      <c r="F15" s="356"/>
      <c r="G15" s="354"/>
      <c r="H15" s="346"/>
      <c r="I15" s="346"/>
      <c r="J15" s="346"/>
      <c r="K15" s="350" t="s">
        <v>89</v>
      </c>
      <c r="L15" s="303"/>
      <c r="M15" s="303"/>
      <c r="N15" s="303"/>
      <c r="O15" s="291"/>
      <c r="P15" s="291"/>
      <c r="Q15" s="291"/>
      <c r="R15" s="291"/>
      <c r="S15" s="291"/>
      <c r="T15" s="291"/>
      <c r="U15" s="291"/>
      <c r="V15" s="291"/>
      <c r="W15" s="291"/>
      <c r="X15" s="294"/>
      <c r="Y15" s="77" t="s">
        <v>496</v>
      </c>
      <c r="Z15" s="339"/>
      <c r="AA15" s="66" t="s">
        <v>425</v>
      </c>
    </row>
    <row r="16" spans="1:30" ht="45.6" customHeight="1">
      <c r="A16" s="346"/>
      <c r="B16" s="407"/>
      <c r="C16" s="43"/>
      <c r="D16" s="410"/>
      <c r="E16" s="412"/>
      <c r="F16" s="356"/>
      <c r="G16" s="354"/>
      <c r="H16" s="346"/>
      <c r="I16" s="346"/>
      <c r="J16" s="346"/>
      <c r="K16" s="351"/>
      <c r="L16" s="303"/>
      <c r="M16" s="303"/>
      <c r="N16" s="303"/>
      <c r="O16" s="291"/>
      <c r="P16" s="291"/>
      <c r="Q16" s="291"/>
      <c r="R16" s="291"/>
      <c r="S16" s="291"/>
      <c r="T16" s="291"/>
      <c r="U16" s="291"/>
      <c r="V16" s="291"/>
      <c r="W16" s="291"/>
      <c r="X16" s="294"/>
      <c r="Y16" s="77" t="s">
        <v>421</v>
      </c>
      <c r="Z16" s="339"/>
      <c r="AA16" s="67"/>
    </row>
    <row r="17" spans="1:27" ht="28.5">
      <c r="A17" s="346"/>
      <c r="B17" s="407"/>
      <c r="C17" s="43"/>
      <c r="D17" s="410"/>
      <c r="E17" s="412"/>
      <c r="F17" s="356"/>
      <c r="G17" s="354"/>
      <c r="H17" s="346"/>
      <c r="I17" s="346"/>
      <c r="J17" s="346"/>
      <c r="K17" s="351"/>
      <c r="L17" s="303"/>
      <c r="M17" s="303"/>
      <c r="N17" s="303"/>
      <c r="O17" s="291"/>
      <c r="P17" s="291"/>
      <c r="Q17" s="291"/>
      <c r="R17" s="291"/>
      <c r="S17" s="291"/>
      <c r="T17" s="291"/>
      <c r="U17" s="291"/>
      <c r="V17" s="291"/>
      <c r="W17" s="291"/>
      <c r="X17" s="294"/>
      <c r="Y17" s="77" t="s">
        <v>422</v>
      </c>
      <c r="Z17" s="339"/>
      <c r="AA17" s="67" t="s">
        <v>426</v>
      </c>
    </row>
    <row r="18" spans="1:27" ht="42.75">
      <c r="A18" s="346"/>
      <c r="B18" s="407"/>
      <c r="C18" s="43"/>
      <c r="D18" s="410"/>
      <c r="E18" s="412"/>
      <c r="F18" s="356"/>
      <c r="G18" s="354"/>
      <c r="H18" s="346"/>
      <c r="I18" s="346"/>
      <c r="J18" s="346"/>
      <c r="K18" s="351"/>
      <c r="L18" s="303"/>
      <c r="M18" s="303"/>
      <c r="N18" s="303"/>
      <c r="O18" s="291"/>
      <c r="P18" s="291"/>
      <c r="Q18" s="291"/>
      <c r="R18" s="291"/>
      <c r="S18" s="291"/>
      <c r="T18" s="291"/>
      <c r="U18" s="291"/>
      <c r="V18" s="291"/>
      <c r="W18" s="291"/>
      <c r="X18" s="294"/>
      <c r="Y18" s="77" t="s">
        <v>495</v>
      </c>
      <c r="Z18" s="339"/>
      <c r="AA18" s="67"/>
    </row>
    <row r="19" spans="1:27" ht="42.75">
      <c r="A19" s="346"/>
      <c r="B19" s="407"/>
      <c r="C19" s="43"/>
      <c r="D19" s="410"/>
      <c r="E19" s="412"/>
      <c r="F19" s="356"/>
      <c r="G19" s="354"/>
      <c r="H19" s="346"/>
      <c r="I19" s="346"/>
      <c r="J19" s="346"/>
      <c r="K19" s="351"/>
      <c r="L19" s="303"/>
      <c r="M19" s="303"/>
      <c r="N19" s="303"/>
      <c r="O19" s="291"/>
      <c r="P19" s="291"/>
      <c r="Q19" s="291"/>
      <c r="R19" s="291"/>
      <c r="S19" s="291"/>
      <c r="T19" s="291"/>
      <c r="U19" s="291"/>
      <c r="V19" s="291"/>
      <c r="W19" s="291"/>
      <c r="X19" s="294"/>
      <c r="Y19" s="77" t="s">
        <v>423</v>
      </c>
      <c r="Z19" s="339"/>
      <c r="AA19" s="67"/>
    </row>
    <row r="20" spans="1:27" ht="28.5">
      <c r="A20" s="345"/>
      <c r="B20" s="407"/>
      <c r="C20" s="43"/>
      <c r="D20" s="411"/>
      <c r="E20" s="358"/>
      <c r="F20" s="356"/>
      <c r="G20" s="355"/>
      <c r="H20" s="345"/>
      <c r="I20" s="345"/>
      <c r="J20" s="345"/>
      <c r="K20" s="352"/>
      <c r="L20" s="303"/>
      <c r="M20" s="303"/>
      <c r="N20" s="303"/>
      <c r="O20" s="292"/>
      <c r="P20" s="292"/>
      <c r="Q20" s="292"/>
      <c r="R20" s="292"/>
      <c r="S20" s="292"/>
      <c r="T20" s="292"/>
      <c r="U20" s="292"/>
      <c r="V20" s="292"/>
      <c r="W20" s="292"/>
      <c r="X20" s="295"/>
      <c r="Y20" s="77" t="s">
        <v>424</v>
      </c>
      <c r="Z20" s="340"/>
      <c r="AA20" s="68"/>
    </row>
    <row r="21" spans="1:27" ht="14.1" customHeight="1">
      <c r="A21" s="344" t="s">
        <v>238</v>
      </c>
      <c r="B21" s="407"/>
      <c r="C21" s="44" t="s">
        <v>485</v>
      </c>
      <c r="D21" s="409" t="s">
        <v>486</v>
      </c>
      <c r="E21" s="357" t="s">
        <v>487</v>
      </c>
      <c r="F21" s="42" t="s">
        <v>348</v>
      </c>
      <c r="G21" s="356" t="s">
        <v>349</v>
      </c>
      <c r="H21" s="344" t="s">
        <v>354</v>
      </c>
      <c r="I21" s="344" t="s">
        <v>351</v>
      </c>
      <c r="J21" s="344" t="s">
        <v>352</v>
      </c>
      <c r="K21" s="350" t="s">
        <v>89</v>
      </c>
      <c r="L21" s="302">
        <v>0.1</v>
      </c>
      <c r="M21" s="302">
        <v>0.1</v>
      </c>
      <c r="N21" s="302">
        <v>0.1</v>
      </c>
      <c r="O21" s="303"/>
      <c r="P21" s="303"/>
      <c r="Q21" s="303"/>
      <c r="R21" s="303"/>
      <c r="S21" s="303"/>
      <c r="T21" s="303"/>
      <c r="U21" s="303"/>
      <c r="V21" s="303"/>
      <c r="W21" s="303"/>
      <c r="X21" s="323"/>
      <c r="Y21" s="78" t="s">
        <v>496</v>
      </c>
      <c r="Z21" s="338" t="s">
        <v>419</v>
      </c>
      <c r="AA21" s="288" t="s">
        <v>420</v>
      </c>
    </row>
    <row r="22" spans="1:27" ht="59.85" customHeight="1">
      <c r="A22" s="346"/>
      <c r="B22" s="407"/>
      <c r="C22" s="45" t="s">
        <v>488</v>
      </c>
      <c r="D22" s="410"/>
      <c r="E22" s="412"/>
      <c r="F22" s="356" t="s">
        <v>353</v>
      </c>
      <c r="G22" s="356"/>
      <c r="H22" s="346"/>
      <c r="I22" s="346"/>
      <c r="J22" s="346"/>
      <c r="K22" s="351"/>
      <c r="L22" s="303"/>
      <c r="M22" s="303"/>
      <c r="N22" s="303"/>
      <c r="O22" s="303"/>
      <c r="P22" s="303"/>
      <c r="Q22" s="303"/>
      <c r="R22" s="303"/>
      <c r="S22" s="303"/>
      <c r="T22" s="303"/>
      <c r="U22" s="303"/>
      <c r="V22" s="303"/>
      <c r="W22" s="303"/>
      <c r="X22" s="323"/>
      <c r="Y22" s="78" t="s">
        <v>421</v>
      </c>
      <c r="Z22" s="339"/>
      <c r="AA22" s="341"/>
    </row>
    <row r="23" spans="1:27" ht="36" customHeight="1">
      <c r="A23" s="346"/>
      <c r="B23" s="407"/>
      <c r="C23" s="45"/>
      <c r="D23" s="410"/>
      <c r="E23" s="412"/>
      <c r="F23" s="356"/>
      <c r="G23" s="356"/>
      <c r="H23" s="346"/>
      <c r="I23" s="346"/>
      <c r="J23" s="346"/>
      <c r="K23" s="351"/>
      <c r="L23" s="303"/>
      <c r="M23" s="303"/>
      <c r="N23" s="303"/>
      <c r="O23" s="303"/>
      <c r="P23" s="303"/>
      <c r="Q23" s="303"/>
      <c r="R23" s="303"/>
      <c r="S23" s="303"/>
      <c r="T23" s="303"/>
      <c r="U23" s="303"/>
      <c r="V23" s="303"/>
      <c r="W23" s="303"/>
      <c r="X23" s="323"/>
      <c r="Y23" s="78" t="s">
        <v>422</v>
      </c>
      <c r="Z23" s="339"/>
      <c r="AA23" s="341"/>
    </row>
    <row r="24" spans="1:27" ht="51" customHeight="1">
      <c r="A24" s="346"/>
      <c r="B24" s="407"/>
      <c r="C24" s="45"/>
      <c r="D24" s="410"/>
      <c r="E24" s="412"/>
      <c r="F24" s="356"/>
      <c r="G24" s="356"/>
      <c r="H24" s="346"/>
      <c r="I24" s="346"/>
      <c r="J24" s="346"/>
      <c r="K24" s="351"/>
      <c r="L24" s="303"/>
      <c r="M24" s="303"/>
      <c r="N24" s="303"/>
      <c r="O24" s="303"/>
      <c r="P24" s="303"/>
      <c r="Q24" s="303"/>
      <c r="R24" s="303"/>
      <c r="S24" s="303"/>
      <c r="T24" s="303"/>
      <c r="U24" s="303"/>
      <c r="V24" s="303"/>
      <c r="W24" s="303"/>
      <c r="X24" s="323"/>
      <c r="Y24" s="78" t="s">
        <v>495</v>
      </c>
      <c r="Z24" s="339"/>
      <c r="AA24" s="341"/>
    </row>
    <row r="25" spans="1:27" ht="54.6" customHeight="1">
      <c r="A25" s="346"/>
      <c r="B25" s="407"/>
      <c r="C25" s="45"/>
      <c r="D25" s="410"/>
      <c r="E25" s="412"/>
      <c r="F25" s="356"/>
      <c r="G25" s="356"/>
      <c r="H25" s="346"/>
      <c r="I25" s="346"/>
      <c r="J25" s="346"/>
      <c r="K25" s="351"/>
      <c r="L25" s="303"/>
      <c r="M25" s="303"/>
      <c r="N25" s="303"/>
      <c r="O25" s="303"/>
      <c r="P25" s="303"/>
      <c r="Q25" s="303"/>
      <c r="R25" s="303"/>
      <c r="S25" s="303"/>
      <c r="T25" s="303"/>
      <c r="U25" s="303"/>
      <c r="V25" s="303"/>
      <c r="W25" s="303"/>
      <c r="X25" s="323"/>
      <c r="Y25" s="78" t="s">
        <v>423</v>
      </c>
      <c r="Z25" s="339"/>
      <c r="AA25" s="341"/>
    </row>
    <row r="26" spans="1:27" ht="42.6" customHeight="1">
      <c r="A26" s="345"/>
      <c r="B26" s="407"/>
      <c r="C26" s="45"/>
      <c r="D26" s="413"/>
      <c r="E26" s="358"/>
      <c r="F26" s="356"/>
      <c r="G26" s="356"/>
      <c r="H26" s="346"/>
      <c r="I26" s="346"/>
      <c r="J26" s="346"/>
      <c r="K26" s="352"/>
      <c r="L26" s="303"/>
      <c r="M26" s="303"/>
      <c r="N26" s="303"/>
      <c r="O26" s="303"/>
      <c r="P26" s="303"/>
      <c r="Q26" s="303"/>
      <c r="R26" s="303"/>
      <c r="S26" s="303"/>
      <c r="T26" s="303"/>
      <c r="U26" s="303"/>
      <c r="V26" s="303"/>
      <c r="W26" s="303"/>
      <c r="X26" s="323"/>
      <c r="Y26" s="78" t="s">
        <v>424</v>
      </c>
      <c r="Z26" s="339"/>
      <c r="AA26" s="342"/>
    </row>
    <row r="27" spans="1:27" ht="42" customHeight="1">
      <c r="A27" s="344" t="s">
        <v>238</v>
      </c>
      <c r="B27" s="407"/>
      <c r="C27" s="45"/>
      <c r="D27" s="417" t="s">
        <v>486</v>
      </c>
      <c r="E27" s="414" t="s">
        <v>487</v>
      </c>
      <c r="F27" s="42" t="s">
        <v>348</v>
      </c>
      <c r="G27" s="356"/>
      <c r="H27" s="346"/>
      <c r="I27" s="346"/>
      <c r="J27" s="346"/>
      <c r="K27" s="350" t="s">
        <v>89</v>
      </c>
      <c r="L27" s="303"/>
      <c r="M27" s="303"/>
      <c r="N27" s="303"/>
      <c r="O27" s="303"/>
      <c r="P27" s="303"/>
      <c r="Q27" s="303"/>
      <c r="R27" s="303"/>
      <c r="S27" s="303"/>
      <c r="T27" s="303"/>
      <c r="U27" s="303"/>
      <c r="V27" s="303"/>
      <c r="W27" s="303"/>
      <c r="X27" s="323"/>
      <c r="Y27" s="78" t="s">
        <v>496</v>
      </c>
      <c r="Z27" s="339"/>
      <c r="AA27" s="66" t="s">
        <v>425</v>
      </c>
    </row>
    <row r="28" spans="1:27" ht="62.1" customHeight="1">
      <c r="A28" s="346"/>
      <c r="B28" s="407"/>
      <c r="C28" s="45"/>
      <c r="D28" s="418"/>
      <c r="E28" s="415"/>
      <c r="F28" s="356" t="s">
        <v>353</v>
      </c>
      <c r="G28" s="356"/>
      <c r="H28" s="346"/>
      <c r="I28" s="346"/>
      <c r="J28" s="346"/>
      <c r="K28" s="351"/>
      <c r="L28" s="303"/>
      <c r="M28" s="303"/>
      <c r="N28" s="303"/>
      <c r="O28" s="303"/>
      <c r="P28" s="303"/>
      <c r="Q28" s="303"/>
      <c r="R28" s="303"/>
      <c r="S28" s="303"/>
      <c r="T28" s="303"/>
      <c r="U28" s="303"/>
      <c r="V28" s="303"/>
      <c r="W28" s="303"/>
      <c r="X28" s="323"/>
      <c r="Y28" s="78" t="s">
        <v>421</v>
      </c>
      <c r="Z28" s="339"/>
      <c r="AA28" s="67"/>
    </row>
    <row r="29" spans="1:27" ht="28.5">
      <c r="A29" s="346"/>
      <c r="B29" s="407"/>
      <c r="C29" s="45"/>
      <c r="D29" s="418"/>
      <c r="E29" s="415"/>
      <c r="F29" s="356"/>
      <c r="G29" s="356"/>
      <c r="H29" s="346"/>
      <c r="I29" s="346"/>
      <c r="J29" s="346"/>
      <c r="K29" s="351"/>
      <c r="L29" s="303"/>
      <c r="M29" s="303"/>
      <c r="N29" s="303"/>
      <c r="O29" s="303"/>
      <c r="P29" s="303"/>
      <c r="Q29" s="303"/>
      <c r="R29" s="303"/>
      <c r="S29" s="303"/>
      <c r="T29" s="303"/>
      <c r="U29" s="303"/>
      <c r="V29" s="303"/>
      <c r="W29" s="303"/>
      <c r="X29" s="323"/>
      <c r="Y29" s="78" t="s">
        <v>422</v>
      </c>
      <c r="Z29" s="339"/>
      <c r="AA29" s="67" t="s">
        <v>426</v>
      </c>
    </row>
    <row r="30" spans="1:27" ht="42.75">
      <c r="A30" s="346"/>
      <c r="B30" s="407"/>
      <c r="C30" s="45"/>
      <c r="D30" s="418"/>
      <c r="E30" s="415"/>
      <c r="F30" s="356"/>
      <c r="G30" s="356"/>
      <c r="H30" s="346"/>
      <c r="I30" s="346"/>
      <c r="J30" s="346"/>
      <c r="K30" s="351"/>
      <c r="L30" s="303"/>
      <c r="M30" s="303"/>
      <c r="N30" s="303"/>
      <c r="O30" s="303"/>
      <c r="P30" s="303"/>
      <c r="Q30" s="303"/>
      <c r="R30" s="303"/>
      <c r="S30" s="303"/>
      <c r="T30" s="303"/>
      <c r="U30" s="303"/>
      <c r="V30" s="303"/>
      <c r="W30" s="303"/>
      <c r="X30" s="323"/>
      <c r="Y30" s="78" t="s">
        <v>495</v>
      </c>
      <c r="Z30" s="339"/>
      <c r="AA30" s="67"/>
    </row>
    <row r="31" spans="1:27" ht="42.75">
      <c r="A31" s="346"/>
      <c r="B31" s="407"/>
      <c r="C31" s="45"/>
      <c r="D31" s="418"/>
      <c r="E31" s="415"/>
      <c r="F31" s="356"/>
      <c r="G31" s="356"/>
      <c r="H31" s="346"/>
      <c r="I31" s="346"/>
      <c r="J31" s="346"/>
      <c r="K31" s="351"/>
      <c r="L31" s="303"/>
      <c r="M31" s="303"/>
      <c r="N31" s="303"/>
      <c r="O31" s="303"/>
      <c r="P31" s="303"/>
      <c r="Q31" s="303"/>
      <c r="R31" s="303"/>
      <c r="S31" s="303"/>
      <c r="T31" s="303"/>
      <c r="U31" s="303"/>
      <c r="V31" s="303"/>
      <c r="W31" s="303"/>
      <c r="X31" s="323"/>
      <c r="Y31" s="78" t="s">
        <v>423</v>
      </c>
      <c r="Z31" s="339"/>
      <c r="AA31" s="67"/>
    </row>
    <row r="32" spans="1:27" ht="28.5">
      <c r="A32" s="345"/>
      <c r="B32" s="407"/>
      <c r="C32" s="45"/>
      <c r="D32" s="419"/>
      <c r="E32" s="416"/>
      <c r="F32" s="356"/>
      <c r="G32" s="356"/>
      <c r="H32" s="345"/>
      <c r="I32" s="345"/>
      <c r="J32" s="345"/>
      <c r="K32" s="352"/>
      <c r="L32" s="303"/>
      <c r="M32" s="303"/>
      <c r="N32" s="303"/>
      <c r="O32" s="303"/>
      <c r="P32" s="303"/>
      <c r="Q32" s="303"/>
      <c r="R32" s="303"/>
      <c r="S32" s="303"/>
      <c r="T32" s="303"/>
      <c r="U32" s="303"/>
      <c r="V32" s="303"/>
      <c r="W32" s="303"/>
      <c r="X32" s="323"/>
      <c r="Y32" s="78" t="s">
        <v>424</v>
      </c>
      <c r="Z32" s="340"/>
      <c r="AA32" s="68"/>
    </row>
    <row r="33" spans="1:27" ht="40.700000000000003" customHeight="1">
      <c r="A33" s="344" t="s">
        <v>238</v>
      </c>
      <c r="B33" s="407"/>
      <c r="C33" s="45" t="s">
        <v>489</v>
      </c>
      <c r="D33" s="420" t="s">
        <v>486</v>
      </c>
      <c r="E33" s="357" t="s">
        <v>487</v>
      </c>
      <c r="F33" s="42" t="s">
        <v>348</v>
      </c>
      <c r="G33" s="356" t="s">
        <v>355</v>
      </c>
      <c r="H33" s="344" t="s">
        <v>356</v>
      </c>
      <c r="I33" s="344" t="s">
        <v>357</v>
      </c>
      <c r="J33" s="344" t="s">
        <v>358</v>
      </c>
      <c r="K33" s="350" t="s">
        <v>89</v>
      </c>
      <c r="L33" s="302">
        <v>0.1</v>
      </c>
      <c r="M33" s="324">
        <v>0.1</v>
      </c>
      <c r="N33" s="302">
        <v>0.1</v>
      </c>
      <c r="O33" s="303"/>
      <c r="P33" s="303"/>
      <c r="Q33" s="303"/>
      <c r="R33" s="303"/>
      <c r="S33" s="303"/>
      <c r="T33" s="303"/>
      <c r="U33" s="303"/>
      <c r="V33" s="303"/>
      <c r="W33" s="303"/>
      <c r="X33" s="323"/>
      <c r="Y33" s="78" t="s">
        <v>418</v>
      </c>
      <c r="Z33" s="338" t="s">
        <v>419</v>
      </c>
      <c r="AA33" s="288" t="s">
        <v>427</v>
      </c>
    </row>
    <row r="34" spans="1:27" ht="57.6" customHeight="1">
      <c r="A34" s="346"/>
      <c r="B34" s="407"/>
      <c r="C34" s="45" t="s">
        <v>488</v>
      </c>
      <c r="D34" s="410"/>
      <c r="E34" s="412"/>
      <c r="F34" s="356" t="s">
        <v>353</v>
      </c>
      <c r="G34" s="356"/>
      <c r="H34" s="346"/>
      <c r="I34" s="346"/>
      <c r="J34" s="346"/>
      <c r="K34" s="351"/>
      <c r="L34" s="303"/>
      <c r="M34" s="325"/>
      <c r="N34" s="303"/>
      <c r="O34" s="303"/>
      <c r="P34" s="303"/>
      <c r="Q34" s="303"/>
      <c r="R34" s="303"/>
      <c r="S34" s="303"/>
      <c r="T34" s="303"/>
      <c r="U34" s="303"/>
      <c r="V34" s="303"/>
      <c r="W34" s="303"/>
      <c r="X34" s="323"/>
      <c r="Y34" s="78" t="s">
        <v>421</v>
      </c>
      <c r="Z34" s="339"/>
      <c r="AA34" s="341"/>
    </row>
    <row r="35" spans="1:27" ht="36.6" customHeight="1">
      <c r="A35" s="346"/>
      <c r="B35" s="407"/>
      <c r="C35" s="45"/>
      <c r="D35" s="410"/>
      <c r="E35" s="412"/>
      <c r="F35" s="356"/>
      <c r="G35" s="356"/>
      <c r="H35" s="346"/>
      <c r="I35" s="346"/>
      <c r="J35" s="346"/>
      <c r="K35" s="351"/>
      <c r="L35" s="303"/>
      <c r="M35" s="325"/>
      <c r="N35" s="303"/>
      <c r="O35" s="303"/>
      <c r="P35" s="303"/>
      <c r="Q35" s="303"/>
      <c r="R35" s="303"/>
      <c r="S35" s="303"/>
      <c r="T35" s="303"/>
      <c r="U35" s="303"/>
      <c r="V35" s="303"/>
      <c r="W35" s="303"/>
      <c r="X35" s="323"/>
      <c r="Y35" s="78" t="s">
        <v>422</v>
      </c>
      <c r="Z35" s="339"/>
      <c r="AA35" s="341"/>
    </row>
    <row r="36" spans="1:27" ht="44.45" customHeight="1">
      <c r="A36" s="346"/>
      <c r="B36" s="407"/>
      <c r="C36" s="45"/>
      <c r="D36" s="410"/>
      <c r="E36" s="412"/>
      <c r="F36" s="356"/>
      <c r="G36" s="356"/>
      <c r="H36" s="346"/>
      <c r="I36" s="346"/>
      <c r="J36" s="346"/>
      <c r="K36" s="351"/>
      <c r="L36" s="303"/>
      <c r="M36" s="325"/>
      <c r="N36" s="303"/>
      <c r="O36" s="303"/>
      <c r="P36" s="303"/>
      <c r="Q36" s="303"/>
      <c r="R36" s="303"/>
      <c r="S36" s="303"/>
      <c r="T36" s="303"/>
      <c r="U36" s="303"/>
      <c r="V36" s="303"/>
      <c r="W36" s="303"/>
      <c r="X36" s="323"/>
      <c r="Y36" s="78" t="s">
        <v>495</v>
      </c>
      <c r="Z36" s="339"/>
      <c r="AA36" s="341"/>
    </row>
    <row r="37" spans="1:27" ht="30.6" customHeight="1">
      <c r="A37" s="346"/>
      <c r="B37" s="407"/>
      <c r="C37" s="45"/>
      <c r="D37" s="410"/>
      <c r="E37" s="412"/>
      <c r="F37" s="356"/>
      <c r="G37" s="356"/>
      <c r="H37" s="346"/>
      <c r="I37" s="346"/>
      <c r="J37" s="346"/>
      <c r="K37" s="351"/>
      <c r="L37" s="303"/>
      <c r="M37" s="325"/>
      <c r="N37" s="303"/>
      <c r="O37" s="303"/>
      <c r="P37" s="303"/>
      <c r="Q37" s="303"/>
      <c r="R37" s="303"/>
      <c r="S37" s="303"/>
      <c r="T37" s="303"/>
      <c r="U37" s="303"/>
      <c r="V37" s="303"/>
      <c r="W37" s="303"/>
      <c r="X37" s="323"/>
      <c r="Y37" s="78" t="s">
        <v>423</v>
      </c>
      <c r="Z37" s="339"/>
      <c r="AA37" s="341"/>
    </row>
    <row r="38" spans="1:27" ht="45.6" customHeight="1">
      <c r="A38" s="345"/>
      <c r="B38" s="407"/>
      <c r="C38" s="45"/>
      <c r="D38" s="413"/>
      <c r="E38" s="358"/>
      <c r="F38" s="356"/>
      <c r="G38" s="356"/>
      <c r="H38" s="345"/>
      <c r="I38" s="345"/>
      <c r="J38" s="345"/>
      <c r="K38" s="352"/>
      <c r="L38" s="303"/>
      <c r="M38" s="325"/>
      <c r="N38" s="303"/>
      <c r="O38" s="303"/>
      <c r="P38" s="303"/>
      <c r="Q38" s="303"/>
      <c r="R38" s="303"/>
      <c r="S38" s="303"/>
      <c r="T38" s="303"/>
      <c r="U38" s="303"/>
      <c r="V38" s="303"/>
      <c r="W38" s="303"/>
      <c r="X38" s="323"/>
      <c r="Y38" s="78" t="s">
        <v>424</v>
      </c>
      <c r="Z38" s="339"/>
      <c r="AA38" s="342"/>
    </row>
    <row r="39" spans="1:27" ht="42" customHeight="1">
      <c r="A39" s="344" t="s">
        <v>238</v>
      </c>
      <c r="B39" s="407"/>
      <c r="C39" s="46" t="s">
        <v>485</v>
      </c>
      <c r="D39" s="374" t="s">
        <v>486</v>
      </c>
      <c r="E39" s="414" t="s">
        <v>487</v>
      </c>
      <c r="F39" s="42" t="s">
        <v>348</v>
      </c>
      <c r="G39" s="353" t="s">
        <v>359</v>
      </c>
      <c r="H39" s="344" t="s">
        <v>360</v>
      </c>
      <c r="I39" s="359" t="s">
        <v>361</v>
      </c>
      <c r="J39" s="344" t="s">
        <v>358</v>
      </c>
      <c r="K39" s="350" t="s">
        <v>89</v>
      </c>
      <c r="L39" s="302">
        <v>0.1</v>
      </c>
      <c r="M39" s="324">
        <v>0.1</v>
      </c>
      <c r="N39" s="302">
        <v>0.1</v>
      </c>
      <c r="O39" s="290"/>
      <c r="P39" s="290"/>
      <c r="Q39" s="290"/>
      <c r="R39" s="290"/>
      <c r="S39" s="290"/>
      <c r="T39" s="290"/>
      <c r="U39" s="290"/>
      <c r="V39" s="290"/>
      <c r="W39" s="290"/>
      <c r="X39" s="293"/>
      <c r="Y39" s="78" t="s">
        <v>418</v>
      </c>
      <c r="Z39" s="339"/>
      <c r="AA39" s="66" t="s">
        <v>425</v>
      </c>
    </row>
    <row r="40" spans="1:27" ht="57.6" customHeight="1">
      <c r="A40" s="346"/>
      <c r="B40" s="407"/>
      <c r="C40" s="47" t="s">
        <v>488</v>
      </c>
      <c r="D40" s="375"/>
      <c r="E40" s="415"/>
      <c r="F40" s="356" t="s">
        <v>353</v>
      </c>
      <c r="G40" s="354"/>
      <c r="H40" s="346"/>
      <c r="I40" s="373"/>
      <c r="J40" s="346"/>
      <c r="K40" s="351"/>
      <c r="L40" s="303"/>
      <c r="M40" s="325"/>
      <c r="N40" s="303"/>
      <c r="O40" s="291"/>
      <c r="P40" s="291"/>
      <c r="Q40" s="291"/>
      <c r="R40" s="291"/>
      <c r="S40" s="291"/>
      <c r="T40" s="291"/>
      <c r="U40" s="291"/>
      <c r="V40" s="291"/>
      <c r="W40" s="291"/>
      <c r="X40" s="294"/>
      <c r="Y40" s="78" t="s">
        <v>421</v>
      </c>
      <c r="Z40" s="339"/>
      <c r="AA40" s="67"/>
    </row>
    <row r="41" spans="1:27" ht="28.5">
      <c r="A41" s="346"/>
      <c r="B41" s="407"/>
      <c r="C41" s="47"/>
      <c r="D41" s="375"/>
      <c r="E41" s="415"/>
      <c r="F41" s="356"/>
      <c r="G41" s="354"/>
      <c r="H41" s="346"/>
      <c r="I41" s="373"/>
      <c r="J41" s="346"/>
      <c r="K41" s="351"/>
      <c r="L41" s="303"/>
      <c r="M41" s="325"/>
      <c r="N41" s="303"/>
      <c r="O41" s="291"/>
      <c r="P41" s="291"/>
      <c r="Q41" s="291"/>
      <c r="R41" s="291"/>
      <c r="S41" s="291"/>
      <c r="T41" s="291"/>
      <c r="U41" s="291"/>
      <c r="V41" s="291"/>
      <c r="W41" s="291"/>
      <c r="X41" s="294"/>
      <c r="Y41" s="78" t="s">
        <v>422</v>
      </c>
      <c r="Z41" s="339"/>
      <c r="AA41" s="67" t="s">
        <v>426</v>
      </c>
    </row>
    <row r="42" spans="1:27" ht="42.75">
      <c r="A42" s="346"/>
      <c r="B42" s="407"/>
      <c r="C42" s="47"/>
      <c r="D42" s="375"/>
      <c r="E42" s="415"/>
      <c r="F42" s="356"/>
      <c r="G42" s="354"/>
      <c r="H42" s="346"/>
      <c r="I42" s="373"/>
      <c r="J42" s="346"/>
      <c r="K42" s="351"/>
      <c r="L42" s="303"/>
      <c r="M42" s="325"/>
      <c r="N42" s="303"/>
      <c r="O42" s="291"/>
      <c r="P42" s="291"/>
      <c r="Q42" s="291"/>
      <c r="R42" s="291"/>
      <c r="S42" s="291"/>
      <c r="T42" s="291"/>
      <c r="U42" s="291"/>
      <c r="V42" s="291"/>
      <c r="W42" s="291"/>
      <c r="X42" s="294"/>
      <c r="Y42" s="78" t="s">
        <v>495</v>
      </c>
      <c r="Z42" s="339"/>
      <c r="AA42" s="67"/>
    </row>
    <row r="43" spans="1:27" ht="42.75">
      <c r="A43" s="346"/>
      <c r="B43" s="407"/>
      <c r="C43" s="47"/>
      <c r="D43" s="375"/>
      <c r="E43" s="415"/>
      <c r="F43" s="356"/>
      <c r="G43" s="354"/>
      <c r="H43" s="346"/>
      <c r="I43" s="373"/>
      <c r="J43" s="346"/>
      <c r="K43" s="351"/>
      <c r="L43" s="303"/>
      <c r="M43" s="325"/>
      <c r="N43" s="303"/>
      <c r="O43" s="291"/>
      <c r="P43" s="291"/>
      <c r="Q43" s="291"/>
      <c r="R43" s="291"/>
      <c r="S43" s="291"/>
      <c r="T43" s="291"/>
      <c r="U43" s="291"/>
      <c r="V43" s="291"/>
      <c r="W43" s="291"/>
      <c r="X43" s="294"/>
      <c r="Y43" s="78" t="s">
        <v>423</v>
      </c>
      <c r="Z43" s="339"/>
      <c r="AA43" s="67"/>
    </row>
    <row r="44" spans="1:27" ht="28.5">
      <c r="A44" s="345"/>
      <c r="B44" s="407"/>
      <c r="C44" s="48"/>
      <c r="D44" s="376"/>
      <c r="E44" s="416"/>
      <c r="F44" s="356"/>
      <c r="G44" s="355"/>
      <c r="H44" s="345"/>
      <c r="I44" s="360"/>
      <c r="J44" s="345"/>
      <c r="K44" s="352"/>
      <c r="L44" s="303"/>
      <c r="M44" s="325"/>
      <c r="N44" s="303"/>
      <c r="O44" s="292"/>
      <c r="P44" s="292"/>
      <c r="Q44" s="292"/>
      <c r="R44" s="292"/>
      <c r="S44" s="292"/>
      <c r="T44" s="292"/>
      <c r="U44" s="292"/>
      <c r="V44" s="292"/>
      <c r="W44" s="292"/>
      <c r="X44" s="295"/>
      <c r="Y44" s="78" t="s">
        <v>424</v>
      </c>
      <c r="Z44" s="343"/>
      <c r="AA44" s="67"/>
    </row>
    <row r="45" spans="1:27" ht="29.1" customHeight="1">
      <c r="A45" s="344" t="s">
        <v>238</v>
      </c>
      <c r="B45" s="407"/>
      <c r="C45" s="49" t="s">
        <v>485</v>
      </c>
      <c r="D45" s="420" t="s">
        <v>486</v>
      </c>
      <c r="E45" s="357" t="s">
        <v>487</v>
      </c>
      <c r="F45" s="42" t="s">
        <v>348</v>
      </c>
      <c r="G45" s="353" t="s">
        <v>359</v>
      </c>
      <c r="H45" s="344" t="s">
        <v>360</v>
      </c>
      <c r="I45" s="359" t="s">
        <v>361</v>
      </c>
      <c r="J45" s="344" t="s">
        <v>358</v>
      </c>
      <c r="K45" s="350" t="s">
        <v>89</v>
      </c>
      <c r="L45" s="302">
        <v>0.1</v>
      </c>
      <c r="M45" s="324">
        <v>0.1</v>
      </c>
      <c r="N45" s="302">
        <v>0.1</v>
      </c>
      <c r="O45" s="290"/>
      <c r="P45" s="290"/>
      <c r="Q45" s="290"/>
      <c r="R45" s="290"/>
      <c r="S45" s="290"/>
      <c r="T45" s="290"/>
      <c r="U45" s="290"/>
      <c r="V45" s="290"/>
      <c r="W45" s="290"/>
      <c r="X45" s="293"/>
      <c r="Y45" s="78" t="s">
        <v>418</v>
      </c>
      <c r="Z45" s="335" t="s">
        <v>428</v>
      </c>
      <c r="AA45" s="69" t="s">
        <v>427</v>
      </c>
    </row>
    <row r="46" spans="1:27" ht="63.95" customHeight="1">
      <c r="A46" s="346"/>
      <c r="B46" s="407"/>
      <c r="C46" s="49" t="s">
        <v>488</v>
      </c>
      <c r="D46" s="410"/>
      <c r="E46" s="412"/>
      <c r="F46" s="356" t="s">
        <v>353</v>
      </c>
      <c r="G46" s="354"/>
      <c r="H46" s="346"/>
      <c r="I46" s="373"/>
      <c r="J46" s="346"/>
      <c r="K46" s="351"/>
      <c r="L46" s="303"/>
      <c r="M46" s="325"/>
      <c r="N46" s="303"/>
      <c r="O46" s="291"/>
      <c r="P46" s="291"/>
      <c r="Q46" s="291"/>
      <c r="R46" s="291"/>
      <c r="S46" s="291"/>
      <c r="T46" s="291"/>
      <c r="U46" s="291"/>
      <c r="V46" s="291"/>
      <c r="W46" s="291"/>
      <c r="X46" s="294"/>
      <c r="Y46" s="78" t="s">
        <v>421</v>
      </c>
      <c r="Z46" s="336"/>
      <c r="AA46" s="70" t="s">
        <v>429</v>
      </c>
    </row>
    <row r="47" spans="1:27" ht="28.5">
      <c r="A47" s="346"/>
      <c r="B47" s="407"/>
      <c r="C47" s="49"/>
      <c r="D47" s="410"/>
      <c r="E47" s="412"/>
      <c r="F47" s="356"/>
      <c r="G47" s="354"/>
      <c r="H47" s="346"/>
      <c r="I47" s="373"/>
      <c r="J47" s="346"/>
      <c r="K47" s="351"/>
      <c r="L47" s="303"/>
      <c r="M47" s="325"/>
      <c r="N47" s="303"/>
      <c r="O47" s="291"/>
      <c r="P47" s="291"/>
      <c r="Q47" s="291"/>
      <c r="R47" s="291"/>
      <c r="S47" s="291"/>
      <c r="T47" s="291"/>
      <c r="U47" s="291"/>
      <c r="V47" s="291"/>
      <c r="W47" s="291"/>
      <c r="X47" s="294"/>
      <c r="Y47" s="78" t="s">
        <v>422</v>
      </c>
      <c r="Z47" s="336"/>
      <c r="AA47" s="70"/>
    </row>
    <row r="48" spans="1:27" ht="42.75">
      <c r="A48" s="346"/>
      <c r="B48" s="407"/>
      <c r="C48" s="49"/>
      <c r="D48" s="410"/>
      <c r="E48" s="412"/>
      <c r="F48" s="356"/>
      <c r="G48" s="354"/>
      <c r="H48" s="346"/>
      <c r="I48" s="373"/>
      <c r="J48" s="346"/>
      <c r="K48" s="351"/>
      <c r="L48" s="303"/>
      <c r="M48" s="325"/>
      <c r="N48" s="303"/>
      <c r="O48" s="291"/>
      <c r="P48" s="291"/>
      <c r="Q48" s="291"/>
      <c r="R48" s="291"/>
      <c r="S48" s="291"/>
      <c r="T48" s="291"/>
      <c r="U48" s="291"/>
      <c r="V48" s="291"/>
      <c r="W48" s="291"/>
      <c r="X48" s="294"/>
      <c r="Y48" s="78" t="s">
        <v>495</v>
      </c>
      <c r="Z48" s="336"/>
      <c r="AA48" s="70"/>
    </row>
    <row r="49" spans="1:27" ht="42.75">
      <c r="A49" s="346"/>
      <c r="B49" s="407"/>
      <c r="C49" s="49"/>
      <c r="D49" s="410"/>
      <c r="E49" s="412"/>
      <c r="F49" s="356"/>
      <c r="G49" s="354"/>
      <c r="H49" s="346"/>
      <c r="I49" s="373"/>
      <c r="J49" s="346"/>
      <c r="K49" s="351"/>
      <c r="L49" s="303"/>
      <c r="M49" s="325"/>
      <c r="N49" s="303"/>
      <c r="O49" s="291"/>
      <c r="P49" s="291"/>
      <c r="Q49" s="291"/>
      <c r="R49" s="291"/>
      <c r="S49" s="291"/>
      <c r="T49" s="291"/>
      <c r="U49" s="291"/>
      <c r="V49" s="291"/>
      <c r="W49" s="291"/>
      <c r="X49" s="294"/>
      <c r="Y49" s="78" t="s">
        <v>423</v>
      </c>
      <c r="Z49" s="336"/>
      <c r="AA49" s="70"/>
    </row>
    <row r="50" spans="1:27" ht="28.5">
      <c r="A50" s="345"/>
      <c r="B50" s="408"/>
      <c r="C50" s="50"/>
      <c r="D50" s="411"/>
      <c r="E50" s="358"/>
      <c r="F50" s="356"/>
      <c r="G50" s="355"/>
      <c r="H50" s="345"/>
      <c r="I50" s="360"/>
      <c r="J50" s="345"/>
      <c r="K50" s="352"/>
      <c r="L50" s="303"/>
      <c r="M50" s="325"/>
      <c r="N50" s="303"/>
      <c r="O50" s="292"/>
      <c r="P50" s="292"/>
      <c r="Q50" s="292"/>
      <c r="R50" s="292"/>
      <c r="S50" s="292"/>
      <c r="T50" s="292"/>
      <c r="U50" s="292"/>
      <c r="V50" s="292"/>
      <c r="W50" s="292"/>
      <c r="X50" s="295"/>
      <c r="Y50" s="78" t="s">
        <v>424</v>
      </c>
      <c r="Z50" s="337"/>
      <c r="AA50" s="71"/>
    </row>
    <row r="51" spans="1:27" ht="29.1" customHeight="1">
      <c r="A51" s="390" t="s">
        <v>362</v>
      </c>
      <c r="B51" s="347"/>
      <c r="C51" s="51" t="s">
        <v>485</v>
      </c>
      <c r="D51" s="347" t="s">
        <v>486</v>
      </c>
      <c r="E51" s="350" t="s">
        <v>363</v>
      </c>
      <c r="F51" s="356" t="s">
        <v>364</v>
      </c>
      <c r="G51" s="353" t="s">
        <v>365</v>
      </c>
      <c r="H51" s="344" t="s">
        <v>366</v>
      </c>
      <c r="I51" s="359" t="s">
        <v>351</v>
      </c>
      <c r="J51" s="359" t="s">
        <v>352</v>
      </c>
      <c r="K51" s="350" t="s">
        <v>89</v>
      </c>
      <c r="L51" s="309">
        <v>0.1</v>
      </c>
      <c r="M51" s="309">
        <v>0.1</v>
      </c>
      <c r="N51" s="309">
        <v>0.1</v>
      </c>
      <c r="O51" s="290"/>
      <c r="P51" s="290"/>
      <c r="Q51" s="290"/>
      <c r="R51" s="290"/>
      <c r="S51" s="290"/>
      <c r="T51" s="290"/>
      <c r="U51" s="290"/>
      <c r="V51" s="290"/>
      <c r="W51" s="290"/>
      <c r="X51" s="293"/>
      <c r="Y51" s="450"/>
      <c r="Z51" s="326" t="s">
        <v>430</v>
      </c>
      <c r="AA51" s="45" t="s">
        <v>431</v>
      </c>
    </row>
    <row r="52" spans="1:27" ht="27.95" customHeight="1">
      <c r="A52" s="391"/>
      <c r="B52" s="348"/>
      <c r="C52" s="49" t="s">
        <v>488</v>
      </c>
      <c r="D52" s="348"/>
      <c r="E52" s="351"/>
      <c r="F52" s="356"/>
      <c r="G52" s="354"/>
      <c r="H52" s="346"/>
      <c r="I52" s="373"/>
      <c r="J52" s="373"/>
      <c r="K52" s="351"/>
      <c r="L52" s="319"/>
      <c r="M52" s="319"/>
      <c r="N52" s="319"/>
      <c r="O52" s="291"/>
      <c r="P52" s="291"/>
      <c r="Q52" s="291"/>
      <c r="R52" s="291"/>
      <c r="S52" s="291"/>
      <c r="T52" s="291"/>
      <c r="U52" s="291"/>
      <c r="V52" s="291"/>
      <c r="W52" s="291"/>
      <c r="X52" s="294"/>
      <c r="Y52" s="450"/>
      <c r="Z52" s="300"/>
      <c r="AA52" s="45"/>
    </row>
    <row r="53" spans="1:27" ht="66.95" customHeight="1">
      <c r="A53" s="392"/>
      <c r="B53" s="372"/>
      <c r="C53" s="49"/>
      <c r="D53" s="372"/>
      <c r="E53" s="352"/>
      <c r="F53" s="356"/>
      <c r="G53" s="355"/>
      <c r="H53" s="405"/>
      <c r="I53" s="360"/>
      <c r="J53" s="360"/>
      <c r="K53" s="352"/>
      <c r="L53" s="320"/>
      <c r="M53" s="320"/>
      <c r="N53" s="320"/>
      <c r="O53" s="292"/>
      <c r="P53" s="292"/>
      <c r="Q53" s="292"/>
      <c r="R53" s="292"/>
      <c r="S53" s="292"/>
      <c r="T53" s="292"/>
      <c r="U53" s="292"/>
      <c r="V53" s="292"/>
      <c r="W53" s="292"/>
      <c r="X53" s="295"/>
      <c r="Y53" s="450"/>
      <c r="Z53" s="328"/>
      <c r="AA53" s="45" t="s">
        <v>432</v>
      </c>
    </row>
    <row r="54" spans="1:27" ht="29.1" customHeight="1">
      <c r="A54" s="442" t="s">
        <v>362</v>
      </c>
      <c r="B54" s="367"/>
      <c r="C54" s="52" t="s">
        <v>485</v>
      </c>
      <c r="D54" s="367" t="s">
        <v>486</v>
      </c>
      <c r="E54" s="383" t="s">
        <v>363</v>
      </c>
      <c r="F54" s="356" t="s">
        <v>364</v>
      </c>
      <c r="G54" s="445" t="s">
        <v>365</v>
      </c>
      <c r="H54" s="400" t="s">
        <v>366</v>
      </c>
      <c r="I54" s="447" t="s">
        <v>351</v>
      </c>
      <c r="J54" s="359" t="s">
        <v>352</v>
      </c>
      <c r="K54" s="350" t="s">
        <v>89</v>
      </c>
      <c r="L54" s="309">
        <v>0.1</v>
      </c>
      <c r="M54" s="309">
        <v>0.1</v>
      </c>
      <c r="N54" s="309">
        <v>0.1</v>
      </c>
      <c r="O54" s="321"/>
      <c r="P54" s="321"/>
      <c r="Q54" s="321"/>
      <c r="R54" s="321"/>
      <c r="S54" s="321"/>
      <c r="T54" s="321"/>
      <c r="U54" s="321"/>
      <c r="V54" s="321"/>
      <c r="W54" s="321"/>
      <c r="X54" s="293"/>
      <c r="Y54" s="450"/>
      <c r="Z54" s="329" t="s">
        <v>430</v>
      </c>
      <c r="AA54" s="66" t="s">
        <v>431</v>
      </c>
    </row>
    <row r="55" spans="1:27" ht="42" customHeight="1">
      <c r="A55" s="443"/>
      <c r="B55" s="368"/>
      <c r="C55" s="53" t="s">
        <v>488</v>
      </c>
      <c r="D55" s="368"/>
      <c r="E55" s="384"/>
      <c r="F55" s="356"/>
      <c r="G55" s="386"/>
      <c r="H55" s="401"/>
      <c r="I55" s="448"/>
      <c r="J55" s="373"/>
      <c r="K55" s="351"/>
      <c r="L55" s="319"/>
      <c r="M55" s="319"/>
      <c r="N55" s="319"/>
      <c r="O55" s="305"/>
      <c r="P55" s="305"/>
      <c r="Q55" s="305"/>
      <c r="R55" s="305"/>
      <c r="S55" s="305"/>
      <c r="T55" s="305"/>
      <c r="U55" s="305"/>
      <c r="V55" s="305"/>
      <c r="W55" s="305"/>
      <c r="X55" s="294"/>
      <c r="Y55" s="450"/>
      <c r="Z55" s="330"/>
      <c r="AA55" s="67"/>
    </row>
    <row r="56" spans="1:27" ht="69.599999999999994" customHeight="1">
      <c r="A56" s="444"/>
      <c r="B56" s="369"/>
      <c r="C56" s="54"/>
      <c r="D56" s="369"/>
      <c r="E56" s="394"/>
      <c r="F56" s="356"/>
      <c r="G56" s="446"/>
      <c r="H56" s="402"/>
      <c r="I56" s="449"/>
      <c r="J56" s="360"/>
      <c r="K56" s="352"/>
      <c r="L56" s="320"/>
      <c r="M56" s="320"/>
      <c r="N56" s="320"/>
      <c r="O56" s="322"/>
      <c r="P56" s="322"/>
      <c r="Q56" s="322"/>
      <c r="R56" s="322"/>
      <c r="S56" s="322"/>
      <c r="T56" s="322"/>
      <c r="U56" s="322"/>
      <c r="V56" s="322"/>
      <c r="W56" s="322"/>
      <c r="X56" s="295"/>
      <c r="Y56" s="450"/>
      <c r="Z56" s="331"/>
      <c r="AA56" s="68" t="s">
        <v>432</v>
      </c>
    </row>
    <row r="57" spans="1:27" ht="29.1" customHeight="1">
      <c r="A57" s="344" t="s">
        <v>367</v>
      </c>
      <c r="B57" s="403"/>
      <c r="C57" s="52" t="s">
        <v>485</v>
      </c>
      <c r="D57" s="367" t="s">
        <v>486</v>
      </c>
      <c r="E57" s="383" t="s">
        <v>363</v>
      </c>
      <c r="F57" s="356" t="s">
        <v>364</v>
      </c>
      <c r="G57" s="353" t="s">
        <v>368</v>
      </c>
      <c r="H57" s="404" t="s">
        <v>369</v>
      </c>
      <c r="I57" s="344" t="s">
        <v>361</v>
      </c>
      <c r="J57" s="359" t="s">
        <v>352</v>
      </c>
      <c r="K57" s="350" t="s">
        <v>89</v>
      </c>
      <c r="L57" s="309">
        <v>0.1</v>
      </c>
      <c r="M57" s="309">
        <v>0.1</v>
      </c>
      <c r="N57" s="309">
        <v>0.1</v>
      </c>
      <c r="O57" s="290"/>
      <c r="P57" s="290"/>
      <c r="Q57" s="290"/>
      <c r="R57" s="290"/>
      <c r="S57" s="290"/>
      <c r="T57" s="290"/>
      <c r="U57" s="290"/>
      <c r="V57" s="290"/>
      <c r="W57" s="290"/>
      <c r="X57" s="293"/>
      <c r="Y57" s="450"/>
      <c r="Z57" s="329" t="s">
        <v>430</v>
      </c>
      <c r="AA57" s="66" t="s">
        <v>431</v>
      </c>
    </row>
    <row r="58" spans="1:27" ht="27.95" customHeight="1">
      <c r="A58" s="346"/>
      <c r="B58" s="381"/>
      <c r="C58" s="53" t="s">
        <v>488</v>
      </c>
      <c r="D58" s="368"/>
      <c r="E58" s="384"/>
      <c r="F58" s="356"/>
      <c r="G58" s="354"/>
      <c r="H58" s="346"/>
      <c r="I58" s="346"/>
      <c r="J58" s="373"/>
      <c r="K58" s="351"/>
      <c r="L58" s="319"/>
      <c r="M58" s="319"/>
      <c r="N58" s="319"/>
      <c r="O58" s="291"/>
      <c r="P58" s="291"/>
      <c r="Q58" s="291"/>
      <c r="R58" s="291"/>
      <c r="S58" s="291"/>
      <c r="T58" s="291"/>
      <c r="U58" s="291"/>
      <c r="V58" s="291"/>
      <c r="W58" s="291"/>
      <c r="X58" s="294"/>
      <c r="Y58" s="450"/>
      <c r="Z58" s="330"/>
      <c r="AA58" s="67"/>
    </row>
    <row r="59" spans="1:27" ht="60.6" customHeight="1">
      <c r="A59" s="345"/>
      <c r="B59" s="393"/>
      <c r="C59" s="54"/>
      <c r="D59" s="369"/>
      <c r="E59" s="394"/>
      <c r="F59" s="356"/>
      <c r="G59" s="355"/>
      <c r="H59" s="405"/>
      <c r="I59" s="345"/>
      <c r="J59" s="360"/>
      <c r="K59" s="352"/>
      <c r="L59" s="320"/>
      <c r="M59" s="320"/>
      <c r="N59" s="320"/>
      <c r="O59" s="292"/>
      <c r="P59" s="292"/>
      <c r="Q59" s="292"/>
      <c r="R59" s="292"/>
      <c r="S59" s="292"/>
      <c r="T59" s="292"/>
      <c r="U59" s="292"/>
      <c r="V59" s="292"/>
      <c r="W59" s="292"/>
      <c r="X59" s="295"/>
      <c r="Y59" s="450"/>
      <c r="Z59" s="331"/>
      <c r="AA59" s="68" t="s">
        <v>432</v>
      </c>
    </row>
    <row r="60" spans="1:27" ht="29.1" customHeight="1">
      <c r="A60" s="344" t="s">
        <v>370</v>
      </c>
      <c r="B60" s="380"/>
      <c r="C60" s="52" t="s">
        <v>485</v>
      </c>
      <c r="D60" s="367" t="s">
        <v>486</v>
      </c>
      <c r="E60" s="383" t="s">
        <v>363</v>
      </c>
      <c r="F60" s="356" t="s">
        <v>364</v>
      </c>
      <c r="G60" s="397" t="s">
        <v>371</v>
      </c>
      <c r="H60" s="400" t="s">
        <v>372</v>
      </c>
      <c r="I60" s="387" t="s">
        <v>351</v>
      </c>
      <c r="J60" s="344" t="s">
        <v>358</v>
      </c>
      <c r="K60" s="350" t="s">
        <v>89</v>
      </c>
      <c r="L60" s="309">
        <v>0.1</v>
      </c>
      <c r="M60" s="309">
        <v>0.1</v>
      </c>
      <c r="N60" s="309">
        <v>0.1</v>
      </c>
      <c r="O60" s="313"/>
      <c r="P60" s="313"/>
      <c r="Q60" s="313"/>
      <c r="R60" s="313"/>
      <c r="S60" s="313"/>
      <c r="T60" s="313"/>
      <c r="U60" s="313"/>
      <c r="V60" s="313"/>
      <c r="W60" s="313"/>
      <c r="X60" s="316"/>
      <c r="Y60" s="450"/>
      <c r="Z60" s="329" t="s">
        <v>430</v>
      </c>
      <c r="AA60" s="66" t="s">
        <v>431</v>
      </c>
    </row>
    <row r="61" spans="1:27" ht="42" customHeight="1">
      <c r="A61" s="346"/>
      <c r="B61" s="381"/>
      <c r="C61" s="53" t="s">
        <v>488</v>
      </c>
      <c r="D61" s="368"/>
      <c r="E61" s="384"/>
      <c r="F61" s="356"/>
      <c r="G61" s="398"/>
      <c r="H61" s="401"/>
      <c r="I61" s="388"/>
      <c r="J61" s="346"/>
      <c r="K61" s="351"/>
      <c r="L61" s="319"/>
      <c r="M61" s="319"/>
      <c r="N61" s="319"/>
      <c r="O61" s="314"/>
      <c r="P61" s="314"/>
      <c r="Q61" s="314"/>
      <c r="R61" s="314"/>
      <c r="S61" s="314"/>
      <c r="T61" s="314"/>
      <c r="U61" s="314"/>
      <c r="V61" s="314"/>
      <c r="W61" s="314"/>
      <c r="X61" s="317"/>
      <c r="Y61" s="450"/>
      <c r="Z61" s="330"/>
      <c r="AA61" s="67"/>
    </row>
    <row r="62" spans="1:27" ht="53.1" customHeight="1">
      <c r="A62" s="345"/>
      <c r="B62" s="381"/>
      <c r="C62" s="54"/>
      <c r="D62" s="369"/>
      <c r="E62" s="394"/>
      <c r="F62" s="356"/>
      <c r="G62" s="399"/>
      <c r="H62" s="402"/>
      <c r="I62" s="389"/>
      <c r="J62" s="345"/>
      <c r="K62" s="352"/>
      <c r="L62" s="320"/>
      <c r="M62" s="320"/>
      <c r="N62" s="320"/>
      <c r="O62" s="315"/>
      <c r="P62" s="315"/>
      <c r="Q62" s="315"/>
      <c r="R62" s="315"/>
      <c r="S62" s="315"/>
      <c r="T62" s="315"/>
      <c r="U62" s="315"/>
      <c r="V62" s="315"/>
      <c r="W62" s="315"/>
      <c r="X62" s="318"/>
      <c r="Y62" s="450"/>
      <c r="Z62" s="331"/>
      <c r="AA62" s="68" t="s">
        <v>433</v>
      </c>
    </row>
    <row r="63" spans="1:27" ht="29.1" customHeight="1">
      <c r="A63" s="390" t="s">
        <v>373</v>
      </c>
      <c r="B63" s="381"/>
      <c r="C63" s="46" t="s">
        <v>485</v>
      </c>
      <c r="D63" s="367" t="s">
        <v>486</v>
      </c>
      <c r="E63" s="383" t="s">
        <v>490</v>
      </c>
      <c r="F63" s="356" t="s">
        <v>374</v>
      </c>
      <c r="G63" s="385" t="s">
        <v>375</v>
      </c>
      <c r="H63" s="396" t="s">
        <v>376</v>
      </c>
      <c r="I63" s="344" t="s">
        <v>351</v>
      </c>
      <c r="J63" s="344" t="s">
        <v>358</v>
      </c>
      <c r="K63" s="350" t="s">
        <v>89</v>
      </c>
      <c r="L63" s="309">
        <v>0.1</v>
      </c>
      <c r="M63" s="309">
        <v>0.1</v>
      </c>
      <c r="N63" s="309">
        <v>0.1</v>
      </c>
      <c r="O63" s="304"/>
      <c r="P63" s="304"/>
      <c r="Q63" s="304"/>
      <c r="R63" s="304"/>
      <c r="S63" s="304"/>
      <c r="T63" s="304"/>
      <c r="U63" s="304"/>
      <c r="V63" s="304"/>
      <c r="W63" s="304"/>
      <c r="X63" s="307"/>
      <c r="Y63" s="450"/>
      <c r="Z63" s="326" t="s">
        <v>434</v>
      </c>
      <c r="AA63" s="45" t="s">
        <v>435</v>
      </c>
    </row>
    <row r="64" spans="1:27" ht="27.95" customHeight="1">
      <c r="A64" s="391"/>
      <c r="B64" s="381"/>
      <c r="C64" s="47" t="s">
        <v>488</v>
      </c>
      <c r="D64" s="368"/>
      <c r="E64" s="384"/>
      <c r="F64" s="356"/>
      <c r="G64" s="386"/>
      <c r="H64" s="388"/>
      <c r="I64" s="346"/>
      <c r="J64" s="346"/>
      <c r="K64" s="351"/>
      <c r="L64" s="319"/>
      <c r="M64" s="319"/>
      <c r="N64" s="319"/>
      <c r="O64" s="305"/>
      <c r="P64" s="305"/>
      <c r="Q64" s="305"/>
      <c r="R64" s="305"/>
      <c r="S64" s="305"/>
      <c r="T64" s="305"/>
      <c r="U64" s="305"/>
      <c r="V64" s="305"/>
      <c r="W64" s="305"/>
      <c r="X64" s="294"/>
      <c r="Y64" s="450"/>
      <c r="Z64" s="300"/>
      <c r="AA64" s="45"/>
    </row>
    <row r="65" spans="1:27" ht="27.95" customHeight="1">
      <c r="A65" s="392"/>
      <c r="B65" s="393"/>
      <c r="C65" s="48"/>
      <c r="D65" s="369"/>
      <c r="E65" s="394"/>
      <c r="F65" s="356"/>
      <c r="G65" s="395"/>
      <c r="H65" s="389"/>
      <c r="I65" s="345"/>
      <c r="J65" s="345"/>
      <c r="K65" s="352"/>
      <c r="L65" s="320"/>
      <c r="M65" s="320"/>
      <c r="N65" s="320"/>
      <c r="O65" s="306"/>
      <c r="P65" s="306"/>
      <c r="Q65" s="306"/>
      <c r="R65" s="306"/>
      <c r="S65" s="306"/>
      <c r="T65" s="306"/>
      <c r="U65" s="306"/>
      <c r="V65" s="306"/>
      <c r="W65" s="306"/>
      <c r="X65" s="308"/>
      <c r="Y65" s="450"/>
      <c r="Z65" s="299"/>
      <c r="AA65" s="73" t="s">
        <v>436</v>
      </c>
    </row>
    <row r="66" spans="1:27" ht="29.1" customHeight="1">
      <c r="A66" s="344" t="s">
        <v>373</v>
      </c>
      <c r="B66" s="380"/>
      <c r="C66" s="52" t="s">
        <v>485</v>
      </c>
      <c r="D66" s="367" t="s">
        <v>486</v>
      </c>
      <c r="E66" s="383" t="s">
        <v>490</v>
      </c>
      <c r="F66" s="356" t="s">
        <v>374</v>
      </c>
      <c r="G66" s="385" t="s">
        <v>375</v>
      </c>
      <c r="H66" s="387" t="s">
        <v>376</v>
      </c>
      <c r="I66" s="344" t="s">
        <v>351</v>
      </c>
      <c r="J66" s="344" t="s">
        <v>358</v>
      </c>
      <c r="K66" s="350" t="s">
        <v>89</v>
      </c>
      <c r="L66" s="309">
        <v>0.1</v>
      </c>
      <c r="M66" s="309">
        <v>0.1</v>
      </c>
      <c r="N66" s="309">
        <v>0.1</v>
      </c>
      <c r="O66" s="304"/>
      <c r="P66" s="304"/>
      <c r="Q66" s="304"/>
      <c r="R66" s="304"/>
      <c r="S66" s="304"/>
      <c r="T66" s="304"/>
      <c r="U66" s="304"/>
      <c r="V66" s="304"/>
      <c r="W66" s="304"/>
      <c r="X66" s="307"/>
      <c r="Y66" s="450"/>
      <c r="Z66" s="298" t="s">
        <v>434</v>
      </c>
      <c r="AA66" s="45" t="s">
        <v>435</v>
      </c>
    </row>
    <row r="67" spans="1:27" ht="42" customHeight="1">
      <c r="A67" s="346"/>
      <c r="B67" s="381"/>
      <c r="C67" s="53" t="s">
        <v>488</v>
      </c>
      <c r="D67" s="368"/>
      <c r="E67" s="384"/>
      <c r="F67" s="356"/>
      <c r="G67" s="386"/>
      <c r="H67" s="388"/>
      <c r="I67" s="346"/>
      <c r="J67" s="346"/>
      <c r="K67" s="351"/>
      <c r="L67" s="319"/>
      <c r="M67" s="319"/>
      <c r="N67" s="319"/>
      <c r="O67" s="305"/>
      <c r="P67" s="305"/>
      <c r="Q67" s="305"/>
      <c r="R67" s="305"/>
      <c r="S67" s="305"/>
      <c r="T67" s="305"/>
      <c r="U67" s="305"/>
      <c r="V67" s="305"/>
      <c r="W67" s="305"/>
      <c r="X67" s="294"/>
      <c r="Y67" s="450"/>
      <c r="Z67" s="300"/>
      <c r="AA67" s="45"/>
    </row>
    <row r="68" spans="1:27" ht="27.95" customHeight="1">
      <c r="A68" s="345"/>
      <c r="B68" s="382"/>
      <c r="C68" s="53"/>
      <c r="D68" s="369"/>
      <c r="E68" s="384"/>
      <c r="F68" s="344"/>
      <c r="G68" s="386"/>
      <c r="H68" s="389"/>
      <c r="I68" s="345"/>
      <c r="J68" s="345"/>
      <c r="K68" s="352"/>
      <c r="L68" s="320"/>
      <c r="M68" s="320"/>
      <c r="N68" s="320"/>
      <c r="O68" s="306"/>
      <c r="P68" s="306"/>
      <c r="Q68" s="306"/>
      <c r="R68" s="306"/>
      <c r="S68" s="306"/>
      <c r="T68" s="306"/>
      <c r="U68" s="306"/>
      <c r="V68" s="306"/>
      <c r="W68" s="306"/>
      <c r="X68" s="308"/>
      <c r="Y68" s="450"/>
      <c r="Z68" s="328"/>
      <c r="AA68" s="45" t="s">
        <v>436</v>
      </c>
    </row>
    <row r="69" spans="1:27" ht="43.5" customHeight="1">
      <c r="A69" s="364" t="s">
        <v>377</v>
      </c>
      <c r="B69" s="374"/>
      <c r="C69" s="374"/>
      <c r="D69" s="377" t="s">
        <v>378</v>
      </c>
      <c r="E69" s="356" t="s">
        <v>491</v>
      </c>
      <c r="F69" s="356" t="s">
        <v>379</v>
      </c>
      <c r="G69" s="356" t="s">
        <v>380</v>
      </c>
      <c r="H69" s="353" t="s">
        <v>381</v>
      </c>
      <c r="I69" s="344" t="s">
        <v>351</v>
      </c>
      <c r="J69" s="344" t="s">
        <v>352</v>
      </c>
      <c r="K69" s="350" t="s">
        <v>88</v>
      </c>
      <c r="L69" s="309">
        <v>0.1</v>
      </c>
      <c r="M69" s="309">
        <v>0.1</v>
      </c>
      <c r="N69" s="309">
        <v>0.1</v>
      </c>
      <c r="O69" s="311"/>
      <c r="P69" s="311"/>
      <c r="Q69" s="311"/>
      <c r="R69" s="311"/>
      <c r="S69" s="311"/>
      <c r="T69" s="311"/>
      <c r="U69" s="311"/>
      <c r="V69" s="311"/>
      <c r="W69" s="311"/>
      <c r="X69" s="307"/>
      <c r="Y69" s="450"/>
      <c r="Z69" s="329" t="s">
        <v>437</v>
      </c>
      <c r="AA69" s="66" t="s">
        <v>438</v>
      </c>
    </row>
    <row r="70" spans="1:27" ht="48.6" customHeight="1">
      <c r="A70" s="365"/>
      <c r="B70" s="375"/>
      <c r="C70" s="375"/>
      <c r="D70" s="378"/>
      <c r="E70" s="356"/>
      <c r="F70" s="356"/>
      <c r="G70" s="356"/>
      <c r="H70" s="355"/>
      <c r="I70" s="345"/>
      <c r="J70" s="345"/>
      <c r="K70" s="352"/>
      <c r="L70" s="320"/>
      <c r="M70" s="310"/>
      <c r="N70" s="310"/>
      <c r="O70" s="312"/>
      <c r="P70" s="312"/>
      <c r="Q70" s="312"/>
      <c r="R70" s="312"/>
      <c r="S70" s="312"/>
      <c r="T70" s="312"/>
      <c r="U70" s="312"/>
      <c r="V70" s="312"/>
      <c r="W70" s="312"/>
      <c r="X70" s="308"/>
      <c r="Y70" s="450"/>
      <c r="Z70" s="330"/>
      <c r="AA70" s="67"/>
    </row>
    <row r="71" spans="1:27" ht="45.95" customHeight="1">
      <c r="A71" s="366"/>
      <c r="B71" s="376"/>
      <c r="C71" s="376"/>
      <c r="D71" s="379"/>
      <c r="E71" s="356"/>
      <c r="F71" s="356"/>
      <c r="G71" s="42" t="s">
        <v>382</v>
      </c>
      <c r="H71" s="55" t="s">
        <v>492</v>
      </c>
      <c r="I71" s="42" t="s">
        <v>361</v>
      </c>
      <c r="J71" s="42" t="s">
        <v>358</v>
      </c>
      <c r="K71" s="65" t="s">
        <v>90</v>
      </c>
      <c r="L71" s="80">
        <v>0.1</v>
      </c>
      <c r="M71" s="81">
        <v>0.1</v>
      </c>
      <c r="N71" s="81">
        <v>0.1</v>
      </c>
      <c r="O71" s="37"/>
      <c r="P71" s="37"/>
      <c r="Q71" s="37"/>
      <c r="R71" s="37"/>
      <c r="S71" s="37"/>
      <c r="T71" s="37"/>
      <c r="U71" s="37"/>
      <c r="V71" s="37"/>
      <c r="W71" s="37"/>
      <c r="X71" s="40"/>
      <c r="Y71" s="79"/>
      <c r="Z71" s="331"/>
      <c r="AA71" s="68" t="s">
        <v>439</v>
      </c>
    </row>
    <row r="72" spans="1:27" ht="85.5">
      <c r="A72" s="56" t="s">
        <v>383</v>
      </c>
      <c r="B72" s="53"/>
      <c r="C72" s="57"/>
      <c r="D72" s="58" t="s">
        <v>486</v>
      </c>
      <c r="E72" s="59" t="s">
        <v>384</v>
      </c>
      <c r="F72" s="42" t="s">
        <v>385</v>
      </c>
      <c r="G72" s="42" t="s">
        <v>386</v>
      </c>
      <c r="H72" s="60" t="s">
        <v>387</v>
      </c>
      <c r="I72" s="42" t="s">
        <v>351</v>
      </c>
      <c r="J72" s="42" t="s">
        <v>358</v>
      </c>
      <c r="K72" s="65" t="s">
        <v>89</v>
      </c>
      <c r="L72" s="80">
        <v>0.1</v>
      </c>
      <c r="M72" s="80">
        <v>0.1</v>
      </c>
      <c r="N72" s="80">
        <v>0.1</v>
      </c>
      <c r="O72" s="33"/>
      <c r="P72" s="33"/>
      <c r="Q72" s="33"/>
      <c r="R72" s="33"/>
      <c r="S72" s="33"/>
      <c r="T72" s="33"/>
      <c r="U72" s="33"/>
      <c r="V72" s="33"/>
      <c r="W72" s="33"/>
      <c r="X72" s="38"/>
      <c r="Y72" s="79"/>
      <c r="Z72" s="72" t="s">
        <v>440</v>
      </c>
      <c r="AA72" s="45" t="s">
        <v>441</v>
      </c>
    </row>
    <row r="73" spans="1:27" ht="85.5">
      <c r="A73" s="56" t="s">
        <v>388</v>
      </c>
      <c r="B73" s="61"/>
      <c r="C73" s="62"/>
      <c r="D73" s="63" t="s">
        <v>486</v>
      </c>
      <c r="E73" s="64" t="s">
        <v>384</v>
      </c>
      <c r="F73" s="42" t="s">
        <v>385</v>
      </c>
      <c r="G73" s="42" t="s">
        <v>389</v>
      </c>
      <c r="H73" s="60" t="s">
        <v>390</v>
      </c>
      <c r="I73" s="42" t="s">
        <v>351</v>
      </c>
      <c r="J73" s="42" t="s">
        <v>358</v>
      </c>
      <c r="K73" s="65" t="s">
        <v>90</v>
      </c>
      <c r="L73" s="80">
        <v>0.1</v>
      </c>
      <c r="M73" s="80">
        <v>0.1</v>
      </c>
      <c r="N73" s="80">
        <v>0.1</v>
      </c>
      <c r="O73" s="33"/>
      <c r="P73" s="33"/>
      <c r="Q73" s="33"/>
      <c r="R73" s="33"/>
      <c r="S73" s="33"/>
      <c r="T73" s="33"/>
      <c r="U73" s="33"/>
      <c r="V73" s="33"/>
      <c r="W73" s="33"/>
      <c r="X73" s="38"/>
      <c r="Y73" s="79"/>
      <c r="Z73" s="74" t="s">
        <v>442</v>
      </c>
      <c r="AA73" s="75" t="s">
        <v>443</v>
      </c>
    </row>
    <row r="74" spans="1:27" ht="42.75">
      <c r="A74" s="344" t="s">
        <v>391</v>
      </c>
      <c r="B74" s="361"/>
      <c r="C74" s="361"/>
      <c r="D74" s="362" t="s">
        <v>486</v>
      </c>
      <c r="E74" s="356" t="s">
        <v>487</v>
      </c>
      <c r="F74" s="42" t="s">
        <v>348</v>
      </c>
      <c r="G74" s="356" t="s">
        <v>392</v>
      </c>
      <c r="H74" s="353" t="s">
        <v>393</v>
      </c>
      <c r="I74" s="344" t="s">
        <v>361</v>
      </c>
      <c r="J74" s="359" t="s">
        <v>358</v>
      </c>
      <c r="K74" s="350" t="s">
        <v>89</v>
      </c>
      <c r="L74" s="302">
        <v>0.1</v>
      </c>
      <c r="M74" s="302">
        <v>0.1</v>
      </c>
      <c r="N74" s="302">
        <v>0.1</v>
      </c>
      <c r="O74" s="290"/>
      <c r="P74" s="290"/>
      <c r="Q74" s="290"/>
      <c r="R74" s="290"/>
      <c r="S74" s="290"/>
      <c r="T74" s="290"/>
      <c r="U74" s="290"/>
      <c r="V74" s="290"/>
      <c r="W74" s="290"/>
      <c r="X74" s="293"/>
      <c r="Y74" s="450"/>
      <c r="Z74" s="326" t="s">
        <v>444</v>
      </c>
      <c r="AA74" s="288" t="s">
        <v>445</v>
      </c>
    </row>
    <row r="75" spans="1:27" ht="66" customHeight="1">
      <c r="A75" s="345"/>
      <c r="B75" s="349"/>
      <c r="C75" s="349"/>
      <c r="D75" s="363"/>
      <c r="E75" s="356"/>
      <c r="F75" s="42" t="s">
        <v>353</v>
      </c>
      <c r="G75" s="356"/>
      <c r="H75" s="355"/>
      <c r="I75" s="345"/>
      <c r="J75" s="360"/>
      <c r="K75" s="352"/>
      <c r="L75" s="303"/>
      <c r="M75" s="303"/>
      <c r="N75" s="303"/>
      <c r="O75" s="292"/>
      <c r="P75" s="292"/>
      <c r="Q75" s="292"/>
      <c r="R75" s="292"/>
      <c r="S75" s="292"/>
      <c r="T75" s="292"/>
      <c r="U75" s="292"/>
      <c r="V75" s="292"/>
      <c r="W75" s="292"/>
      <c r="X75" s="295"/>
      <c r="Y75" s="450"/>
      <c r="Z75" s="299"/>
      <c r="AA75" s="289"/>
    </row>
    <row r="76" spans="1:27" ht="44.45" customHeight="1">
      <c r="A76" s="344" t="s">
        <v>394</v>
      </c>
      <c r="B76" s="347"/>
      <c r="C76" s="347"/>
      <c r="D76" s="362" t="s">
        <v>486</v>
      </c>
      <c r="E76" s="356" t="s">
        <v>487</v>
      </c>
      <c r="F76" s="42" t="s">
        <v>348</v>
      </c>
      <c r="G76" s="356" t="s">
        <v>395</v>
      </c>
      <c r="H76" s="353" t="s">
        <v>396</v>
      </c>
      <c r="I76" s="359" t="s">
        <v>351</v>
      </c>
      <c r="J76" s="344" t="s">
        <v>358</v>
      </c>
      <c r="K76" s="350" t="s">
        <v>89</v>
      </c>
      <c r="L76" s="302">
        <v>0.1</v>
      </c>
      <c r="M76" s="302">
        <v>0.1</v>
      </c>
      <c r="N76" s="302">
        <v>0.1</v>
      </c>
      <c r="O76" s="290"/>
      <c r="P76" s="290"/>
      <c r="Q76" s="290"/>
      <c r="R76" s="290"/>
      <c r="S76" s="290"/>
      <c r="T76" s="290"/>
      <c r="U76" s="290"/>
      <c r="V76" s="290"/>
      <c r="W76" s="290"/>
      <c r="X76" s="293"/>
      <c r="Y76" s="450"/>
      <c r="Z76" s="298" t="s">
        <v>446</v>
      </c>
      <c r="AA76" s="327" t="s">
        <v>447</v>
      </c>
    </row>
    <row r="77" spans="1:27" ht="42" customHeight="1">
      <c r="A77" s="345"/>
      <c r="B77" s="372"/>
      <c r="C77" s="349"/>
      <c r="D77" s="363"/>
      <c r="E77" s="356"/>
      <c r="F77" s="42" t="s">
        <v>353</v>
      </c>
      <c r="G77" s="356"/>
      <c r="H77" s="355"/>
      <c r="I77" s="360"/>
      <c r="J77" s="345"/>
      <c r="K77" s="352"/>
      <c r="L77" s="303"/>
      <c r="M77" s="303"/>
      <c r="N77" s="303"/>
      <c r="O77" s="292"/>
      <c r="P77" s="292"/>
      <c r="Q77" s="292"/>
      <c r="R77" s="292"/>
      <c r="S77" s="292"/>
      <c r="T77" s="292"/>
      <c r="U77" s="292"/>
      <c r="V77" s="292"/>
      <c r="W77" s="292"/>
      <c r="X77" s="295"/>
      <c r="Y77" s="450"/>
      <c r="Z77" s="299"/>
      <c r="AA77" s="289"/>
    </row>
    <row r="78" spans="1:27" ht="45.95" customHeight="1">
      <c r="A78" s="364" t="s">
        <v>397</v>
      </c>
      <c r="B78" s="367"/>
      <c r="C78" s="370"/>
      <c r="D78" s="361" t="s">
        <v>486</v>
      </c>
      <c r="E78" s="350" t="s">
        <v>398</v>
      </c>
      <c r="F78" s="42" t="s">
        <v>399</v>
      </c>
      <c r="G78" s="353" t="s">
        <v>400</v>
      </c>
      <c r="H78" s="344" t="s">
        <v>401</v>
      </c>
      <c r="I78" s="344" t="s">
        <v>402</v>
      </c>
      <c r="J78" s="344" t="s">
        <v>358</v>
      </c>
      <c r="K78" s="350" t="s">
        <v>89</v>
      </c>
      <c r="L78" s="302">
        <v>0.1</v>
      </c>
      <c r="M78" s="302">
        <v>0.1</v>
      </c>
      <c r="N78" s="302">
        <v>0.1</v>
      </c>
      <c r="O78" s="290"/>
      <c r="P78" s="290"/>
      <c r="Q78" s="290"/>
      <c r="R78" s="290"/>
      <c r="S78" s="290"/>
      <c r="T78" s="290"/>
      <c r="U78" s="290"/>
      <c r="V78" s="290"/>
      <c r="W78" s="290"/>
      <c r="X78" s="293"/>
      <c r="Y78" s="450"/>
      <c r="Z78" s="298" t="s">
        <v>448</v>
      </c>
      <c r="AA78" s="332" t="s">
        <v>449</v>
      </c>
    </row>
    <row r="79" spans="1:27" ht="56.1" customHeight="1">
      <c r="A79" s="365"/>
      <c r="B79" s="368"/>
      <c r="C79" s="371"/>
      <c r="D79" s="348"/>
      <c r="E79" s="351"/>
      <c r="F79" s="42" t="s">
        <v>403</v>
      </c>
      <c r="G79" s="354"/>
      <c r="H79" s="346"/>
      <c r="I79" s="346"/>
      <c r="J79" s="346"/>
      <c r="K79" s="351"/>
      <c r="L79" s="303"/>
      <c r="M79" s="303"/>
      <c r="N79" s="303"/>
      <c r="O79" s="291"/>
      <c r="P79" s="291"/>
      <c r="Q79" s="291"/>
      <c r="R79" s="291"/>
      <c r="S79" s="291"/>
      <c r="T79" s="291"/>
      <c r="U79" s="291"/>
      <c r="V79" s="291"/>
      <c r="W79" s="291"/>
      <c r="X79" s="294"/>
      <c r="Y79" s="450"/>
      <c r="Z79" s="300"/>
      <c r="AA79" s="333"/>
    </row>
    <row r="80" spans="1:27">
      <c r="A80" s="366"/>
      <c r="B80" s="369"/>
      <c r="C80" s="371"/>
      <c r="D80" s="372"/>
      <c r="E80" s="352"/>
      <c r="F80" s="42" t="s">
        <v>404</v>
      </c>
      <c r="G80" s="355"/>
      <c r="H80" s="345"/>
      <c r="I80" s="345"/>
      <c r="J80" s="346"/>
      <c r="K80" s="352"/>
      <c r="L80" s="303"/>
      <c r="M80" s="303"/>
      <c r="N80" s="303"/>
      <c r="O80" s="292"/>
      <c r="P80" s="292"/>
      <c r="Q80" s="292"/>
      <c r="R80" s="292"/>
      <c r="S80" s="292"/>
      <c r="T80" s="292"/>
      <c r="U80" s="292"/>
      <c r="V80" s="292"/>
      <c r="W80" s="292"/>
      <c r="X80" s="295"/>
      <c r="Y80" s="450"/>
      <c r="Z80" s="300"/>
      <c r="AA80" s="333"/>
    </row>
    <row r="81" spans="1:27" ht="14.1" customHeight="1">
      <c r="A81" s="344" t="s">
        <v>405</v>
      </c>
      <c r="B81" s="361"/>
      <c r="C81" s="348"/>
      <c r="D81" s="361" t="s">
        <v>486</v>
      </c>
      <c r="E81" s="350" t="s">
        <v>398</v>
      </c>
      <c r="F81" s="42" t="s">
        <v>399</v>
      </c>
      <c r="G81" s="353" t="s">
        <v>400</v>
      </c>
      <c r="H81" s="344" t="s">
        <v>400</v>
      </c>
      <c r="I81" s="359" t="s">
        <v>402</v>
      </c>
      <c r="J81" s="346"/>
      <c r="K81" s="350" t="s">
        <v>89</v>
      </c>
      <c r="L81" s="302">
        <v>0.1</v>
      </c>
      <c r="M81" s="302">
        <v>0.1</v>
      </c>
      <c r="N81" s="302">
        <v>0.1</v>
      </c>
      <c r="O81" s="290"/>
      <c r="P81" s="290"/>
      <c r="Q81" s="290"/>
      <c r="R81" s="290"/>
      <c r="S81" s="290"/>
      <c r="T81" s="290"/>
      <c r="U81" s="290"/>
      <c r="V81" s="290"/>
      <c r="W81" s="290"/>
      <c r="X81" s="293"/>
      <c r="Y81" s="450"/>
      <c r="Z81" s="300"/>
      <c r="AA81" s="333"/>
    </row>
    <row r="82" spans="1:27" ht="56.1" customHeight="1">
      <c r="A82" s="346"/>
      <c r="B82" s="348"/>
      <c r="C82" s="348"/>
      <c r="D82" s="348"/>
      <c r="E82" s="351"/>
      <c r="F82" s="42" t="s">
        <v>403</v>
      </c>
      <c r="G82" s="354"/>
      <c r="H82" s="346"/>
      <c r="I82" s="373"/>
      <c r="J82" s="346"/>
      <c r="K82" s="351"/>
      <c r="L82" s="303"/>
      <c r="M82" s="303"/>
      <c r="N82" s="303"/>
      <c r="O82" s="291"/>
      <c r="P82" s="291"/>
      <c r="Q82" s="291"/>
      <c r="R82" s="291"/>
      <c r="S82" s="291"/>
      <c r="T82" s="291"/>
      <c r="U82" s="291"/>
      <c r="V82" s="291"/>
      <c r="W82" s="291"/>
      <c r="X82" s="294"/>
      <c r="Y82" s="450"/>
      <c r="Z82" s="300"/>
      <c r="AA82" s="333"/>
    </row>
    <row r="83" spans="1:27">
      <c r="A83" s="345"/>
      <c r="B83" s="349"/>
      <c r="C83" s="349"/>
      <c r="D83" s="349"/>
      <c r="E83" s="352"/>
      <c r="F83" s="42" t="s">
        <v>404</v>
      </c>
      <c r="G83" s="355"/>
      <c r="H83" s="345"/>
      <c r="I83" s="360"/>
      <c r="J83" s="345"/>
      <c r="K83" s="352"/>
      <c r="L83" s="303"/>
      <c r="M83" s="303"/>
      <c r="N83" s="303"/>
      <c r="O83" s="292"/>
      <c r="P83" s="292"/>
      <c r="Q83" s="292"/>
      <c r="R83" s="292"/>
      <c r="S83" s="292"/>
      <c r="T83" s="292"/>
      <c r="U83" s="292"/>
      <c r="V83" s="292"/>
      <c r="W83" s="292"/>
      <c r="X83" s="295"/>
      <c r="Y83" s="450"/>
      <c r="Z83" s="299"/>
      <c r="AA83" s="334"/>
    </row>
    <row r="84" spans="1:27" ht="14.1" customHeight="1">
      <c r="A84" s="344" t="s">
        <v>406</v>
      </c>
      <c r="B84" s="347"/>
      <c r="C84" s="347"/>
      <c r="D84" s="347" t="s">
        <v>493</v>
      </c>
      <c r="E84" s="350" t="s">
        <v>494</v>
      </c>
      <c r="F84" s="42" t="s">
        <v>407</v>
      </c>
      <c r="G84" s="353" t="s">
        <v>408</v>
      </c>
      <c r="H84" s="344" t="s">
        <v>409</v>
      </c>
      <c r="I84" s="359" t="s">
        <v>351</v>
      </c>
      <c r="J84" s="344" t="s">
        <v>358</v>
      </c>
      <c r="K84" s="350" t="s">
        <v>90</v>
      </c>
      <c r="L84" s="302">
        <v>0.1</v>
      </c>
      <c r="M84" s="301">
        <v>0.1</v>
      </c>
      <c r="N84" s="301">
        <v>0.1</v>
      </c>
      <c r="O84" s="290"/>
      <c r="P84" s="290"/>
      <c r="Q84" s="290"/>
      <c r="R84" s="290"/>
      <c r="S84" s="290"/>
      <c r="T84" s="290"/>
      <c r="U84" s="290"/>
      <c r="V84" s="290"/>
      <c r="W84" s="290"/>
      <c r="X84" s="293"/>
      <c r="Y84" s="450"/>
      <c r="Z84" s="296" t="s">
        <v>450</v>
      </c>
      <c r="AA84" s="286" t="s">
        <v>451</v>
      </c>
    </row>
    <row r="85" spans="1:27" ht="42" customHeight="1">
      <c r="A85" s="345"/>
      <c r="B85" s="349"/>
      <c r="C85" s="349"/>
      <c r="D85" s="349"/>
      <c r="E85" s="352"/>
      <c r="F85" s="42" t="s">
        <v>410</v>
      </c>
      <c r="G85" s="355"/>
      <c r="H85" s="345"/>
      <c r="I85" s="360"/>
      <c r="J85" s="345"/>
      <c r="K85" s="352"/>
      <c r="L85" s="303"/>
      <c r="M85" s="292"/>
      <c r="N85" s="292"/>
      <c r="O85" s="292"/>
      <c r="P85" s="292"/>
      <c r="Q85" s="292"/>
      <c r="R85" s="292"/>
      <c r="S85" s="292"/>
      <c r="T85" s="292"/>
      <c r="U85" s="292"/>
      <c r="V85" s="292"/>
      <c r="W85" s="292"/>
      <c r="X85" s="295"/>
      <c r="Y85" s="450"/>
      <c r="Z85" s="297"/>
      <c r="AA85" s="287"/>
    </row>
    <row r="86" spans="1:27" ht="48.6" customHeight="1">
      <c r="A86" s="344" t="s">
        <v>411</v>
      </c>
      <c r="B86" s="347"/>
      <c r="C86" s="347"/>
      <c r="D86" s="347" t="s">
        <v>486</v>
      </c>
      <c r="E86" s="357" t="s">
        <v>487</v>
      </c>
      <c r="F86" s="356" t="s">
        <v>412</v>
      </c>
      <c r="G86" s="353" t="s">
        <v>413</v>
      </c>
      <c r="H86" s="344" t="s">
        <v>414</v>
      </c>
      <c r="I86" s="359" t="s">
        <v>351</v>
      </c>
      <c r="J86" s="344" t="s">
        <v>358</v>
      </c>
      <c r="K86" s="350" t="s">
        <v>89</v>
      </c>
      <c r="L86" s="302">
        <v>0.1</v>
      </c>
      <c r="M86" s="301">
        <v>0.1</v>
      </c>
      <c r="N86" s="301">
        <v>0.1</v>
      </c>
      <c r="O86" s="290"/>
      <c r="P86" s="290"/>
      <c r="Q86" s="290"/>
      <c r="R86" s="290"/>
      <c r="S86" s="290"/>
      <c r="T86" s="290"/>
      <c r="U86" s="290"/>
      <c r="V86" s="290"/>
      <c r="W86" s="290"/>
      <c r="X86" s="293"/>
      <c r="Y86" s="450"/>
      <c r="Z86" s="298" t="s">
        <v>452</v>
      </c>
      <c r="AA86" s="288" t="s">
        <v>453</v>
      </c>
    </row>
    <row r="87" spans="1:27" ht="38.450000000000003" customHeight="1">
      <c r="A87" s="345"/>
      <c r="B87" s="349"/>
      <c r="C87" s="349"/>
      <c r="D87" s="349"/>
      <c r="E87" s="358"/>
      <c r="F87" s="356"/>
      <c r="G87" s="355"/>
      <c r="H87" s="345"/>
      <c r="I87" s="360"/>
      <c r="J87" s="345"/>
      <c r="K87" s="352"/>
      <c r="L87" s="303"/>
      <c r="M87" s="292"/>
      <c r="N87" s="292"/>
      <c r="O87" s="292"/>
      <c r="P87" s="292"/>
      <c r="Q87" s="292"/>
      <c r="R87" s="292"/>
      <c r="S87" s="292"/>
      <c r="T87" s="292"/>
      <c r="U87" s="292"/>
      <c r="V87" s="292"/>
      <c r="W87" s="292"/>
      <c r="X87" s="295"/>
      <c r="Y87" s="450"/>
      <c r="Z87" s="299"/>
      <c r="AA87" s="289"/>
    </row>
    <row r="88" spans="1:27" ht="51" customHeight="1">
      <c r="A88" s="344" t="s">
        <v>415</v>
      </c>
      <c r="B88" s="347"/>
      <c r="C88" s="347"/>
      <c r="D88" s="347" t="s">
        <v>493</v>
      </c>
      <c r="E88" s="350" t="s">
        <v>494</v>
      </c>
      <c r="F88" s="42" t="s">
        <v>407</v>
      </c>
      <c r="G88" s="353" t="s">
        <v>416</v>
      </c>
      <c r="H88" s="344" t="s">
        <v>417</v>
      </c>
      <c r="I88" s="344" t="s">
        <v>351</v>
      </c>
      <c r="J88" s="344" t="s">
        <v>358</v>
      </c>
      <c r="K88" s="350" t="s">
        <v>89</v>
      </c>
      <c r="L88" s="302">
        <v>0.1</v>
      </c>
      <c r="M88" s="301">
        <v>0.1</v>
      </c>
      <c r="N88" s="301">
        <v>0.1</v>
      </c>
      <c r="O88" s="290"/>
      <c r="P88" s="290"/>
      <c r="Q88" s="290"/>
      <c r="R88" s="290"/>
      <c r="S88" s="290"/>
      <c r="T88" s="290"/>
      <c r="U88" s="290"/>
      <c r="V88" s="290"/>
      <c r="W88" s="290"/>
      <c r="X88" s="293"/>
      <c r="Y88" s="450"/>
      <c r="Z88" s="298" t="s">
        <v>454</v>
      </c>
      <c r="AA88" s="44" t="s">
        <v>455</v>
      </c>
    </row>
    <row r="89" spans="1:27" ht="42" customHeight="1">
      <c r="A89" s="346"/>
      <c r="B89" s="348"/>
      <c r="C89" s="348"/>
      <c r="D89" s="348"/>
      <c r="E89" s="351"/>
      <c r="F89" s="356" t="s">
        <v>410</v>
      </c>
      <c r="G89" s="354"/>
      <c r="H89" s="346"/>
      <c r="I89" s="346"/>
      <c r="J89" s="346"/>
      <c r="K89" s="351"/>
      <c r="L89" s="303"/>
      <c r="M89" s="291"/>
      <c r="N89" s="291"/>
      <c r="O89" s="291"/>
      <c r="P89" s="291"/>
      <c r="Q89" s="291"/>
      <c r="R89" s="291"/>
      <c r="S89" s="291"/>
      <c r="T89" s="291"/>
      <c r="U89" s="291"/>
      <c r="V89" s="291"/>
      <c r="W89" s="291"/>
      <c r="X89" s="294"/>
      <c r="Y89" s="450"/>
      <c r="Z89" s="300"/>
      <c r="AA89" s="76"/>
    </row>
    <row r="90" spans="1:27" ht="28.5">
      <c r="A90" s="346"/>
      <c r="B90" s="348"/>
      <c r="C90" s="348"/>
      <c r="D90" s="348"/>
      <c r="E90" s="351"/>
      <c r="F90" s="356"/>
      <c r="G90" s="354"/>
      <c r="H90" s="346"/>
      <c r="I90" s="346"/>
      <c r="J90" s="346"/>
      <c r="K90" s="351"/>
      <c r="L90" s="303"/>
      <c r="M90" s="291"/>
      <c r="N90" s="291"/>
      <c r="O90" s="291"/>
      <c r="P90" s="291"/>
      <c r="Q90" s="291"/>
      <c r="R90" s="291"/>
      <c r="S90" s="291"/>
      <c r="T90" s="291"/>
      <c r="U90" s="291"/>
      <c r="V90" s="291"/>
      <c r="W90" s="291"/>
      <c r="X90" s="294"/>
      <c r="Y90" s="450"/>
      <c r="Z90" s="300"/>
      <c r="AA90" s="45" t="s">
        <v>456</v>
      </c>
    </row>
    <row r="91" spans="1:27">
      <c r="A91" s="346"/>
      <c r="B91" s="348"/>
      <c r="C91" s="348"/>
      <c r="D91" s="348"/>
      <c r="E91" s="351"/>
      <c r="F91" s="356"/>
      <c r="G91" s="354"/>
      <c r="H91" s="346"/>
      <c r="I91" s="346"/>
      <c r="J91" s="346"/>
      <c r="K91" s="351"/>
      <c r="L91" s="303"/>
      <c r="M91" s="291"/>
      <c r="N91" s="291"/>
      <c r="O91" s="291"/>
      <c r="P91" s="291"/>
      <c r="Q91" s="291"/>
      <c r="R91" s="291"/>
      <c r="S91" s="291"/>
      <c r="T91" s="291"/>
      <c r="U91" s="291"/>
      <c r="V91" s="291"/>
      <c r="W91" s="291"/>
      <c r="X91" s="294"/>
      <c r="Y91" s="450"/>
      <c r="Z91" s="300"/>
      <c r="AA91" s="45"/>
    </row>
    <row r="92" spans="1:27" ht="28.5">
      <c r="A92" s="345"/>
      <c r="B92" s="349"/>
      <c r="C92" s="349"/>
      <c r="D92" s="349"/>
      <c r="E92" s="352"/>
      <c r="F92" s="356"/>
      <c r="G92" s="355"/>
      <c r="H92" s="345"/>
      <c r="I92" s="345"/>
      <c r="J92" s="345"/>
      <c r="K92" s="352"/>
      <c r="L92" s="303"/>
      <c r="M92" s="292"/>
      <c r="N92" s="292"/>
      <c r="O92" s="292"/>
      <c r="P92" s="292"/>
      <c r="Q92" s="292"/>
      <c r="R92" s="292"/>
      <c r="S92" s="292"/>
      <c r="T92" s="292"/>
      <c r="U92" s="292"/>
      <c r="V92" s="292"/>
      <c r="W92" s="292"/>
      <c r="X92" s="295"/>
      <c r="Y92" s="450"/>
      <c r="Z92" s="299"/>
      <c r="AA92" s="73" t="s">
        <v>457</v>
      </c>
    </row>
  </sheetData>
  <mergeCells count="490">
    <mergeCell ref="L9:L20"/>
    <mergeCell ref="L21:L32"/>
    <mergeCell ref="K74:K75"/>
    <mergeCell ref="K76:K77"/>
    <mergeCell ref="K78:K80"/>
    <mergeCell ref="K81:K83"/>
    <mergeCell ref="K84:K85"/>
    <mergeCell ref="K86:K87"/>
    <mergeCell ref="K88:K92"/>
    <mergeCell ref="Y51:Y53"/>
    <mergeCell ref="Y54:Y56"/>
    <mergeCell ref="Y57:Y59"/>
    <mergeCell ref="Y60:Y62"/>
    <mergeCell ref="Y63:Y65"/>
    <mergeCell ref="Y66:Y68"/>
    <mergeCell ref="Y69:Y70"/>
    <mergeCell ref="Y74:Y75"/>
    <mergeCell ref="Y76:Y77"/>
    <mergeCell ref="Y78:Y80"/>
    <mergeCell ref="Y81:Y83"/>
    <mergeCell ref="Y84:Y85"/>
    <mergeCell ref="Y86:Y87"/>
    <mergeCell ref="Y88:Y92"/>
    <mergeCell ref="K27:K32"/>
    <mergeCell ref="K33:K38"/>
    <mergeCell ref="K39:K44"/>
    <mergeCell ref="K45:K50"/>
    <mergeCell ref="K51:K53"/>
    <mergeCell ref="K54:K56"/>
    <mergeCell ref="K57:K59"/>
    <mergeCell ref="K60:K62"/>
    <mergeCell ref="K63:K65"/>
    <mergeCell ref="K66:K68"/>
    <mergeCell ref="L63:L65"/>
    <mergeCell ref="L66:L68"/>
    <mergeCell ref="L33:L38"/>
    <mergeCell ref="L39:L44"/>
    <mergeCell ref="L45:L50"/>
    <mergeCell ref="L51:L53"/>
    <mergeCell ref="L84:L85"/>
    <mergeCell ref="L86:L87"/>
    <mergeCell ref="L88:L92"/>
    <mergeCell ref="H74:H75"/>
    <mergeCell ref="I74:I75"/>
    <mergeCell ref="J74:J75"/>
    <mergeCell ref="A76:A77"/>
    <mergeCell ref="B76:B77"/>
    <mergeCell ref="C76:C77"/>
    <mergeCell ref="D76:D77"/>
    <mergeCell ref="E76:E77"/>
    <mergeCell ref="G76:G77"/>
    <mergeCell ref="H76:H77"/>
    <mergeCell ref="I76:I77"/>
    <mergeCell ref="J76:J77"/>
    <mergeCell ref="H51:H53"/>
    <mergeCell ref="I51:I53"/>
    <mergeCell ref="J51:J53"/>
    <mergeCell ref="A54:A56"/>
    <mergeCell ref="B54:B56"/>
    <mergeCell ref="D54:D56"/>
    <mergeCell ref="E54:E56"/>
    <mergeCell ref="F54:F56"/>
    <mergeCell ref="G54:G56"/>
    <mergeCell ref="H54:H56"/>
    <mergeCell ref="I54:I56"/>
    <mergeCell ref="J54:J56"/>
    <mergeCell ref="A51:A53"/>
    <mergeCell ref="B51:B53"/>
    <mergeCell ref="D51:D53"/>
    <mergeCell ref="E51:E53"/>
    <mergeCell ref="F51:F53"/>
    <mergeCell ref="G51:G53"/>
    <mergeCell ref="F34:F38"/>
    <mergeCell ref="J39:J44"/>
    <mergeCell ref="F40:F44"/>
    <mergeCell ref="A45:A50"/>
    <mergeCell ref="D45:D50"/>
    <mergeCell ref="E45:E50"/>
    <mergeCell ref="G45:G50"/>
    <mergeCell ref="H45:H50"/>
    <mergeCell ref="I45:I50"/>
    <mergeCell ref="J45:J50"/>
    <mergeCell ref="F46:F50"/>
    <mergeCell ref="H39:H44"/>
    <mergeCell ref="I39:I44"/>
    <mergeCell ref="Z6:AA7"/>
    <mergeCell ref="A6:Y7"/>
    <mergeCell ref="A5:B5"/>
    <mergeCell ref="A1:B4"/>
    <mergeCell ref="C1:Z1"/>
    <mergeCell ref="C2:Z2"/>
    <mergeCell ref="C3:Z3"/>
    <mergeCell ref="C4:Z4"/>
    <mergeCell ref="C5:AA5"/>
    <mergeCell ref="A9:A14"/>
    <mergeCell ref="B9:B50"/>
    <mergeCell ref="D9:D20"/>
    <mergeCell ref="E9:E20"/>
    <mergeCell ref="G9:G20"/>
    <mergeCell ref="F10:F20"/>
    <mergeCell ref="A15:A20"/>
    <mergeCell ref="A21:A26"/>
    <mergeCell ref="D21:D26"/>
    <mergeCell ref="E21:E26"/>
    <mergeCell ref="G21:G32"/>
    <mergeCell ref="F22:F26"/>
    <mergeCell ref="A39:A44"/>
    <mergeCell ref="D39:D44"/>
    <mergeCell ref="E39:E44"/>
    <mergeCell ref="G39:G44"/>
    <mergeCell ref="A27:A32"/>
    <mergeCell ref="D27:D32"/>
    <mergeCell ref="E27:E32"/>
    <mergeCell ref="F28:F32"/>
    <mergeCell ref="A33:A38"/>
    <mergeCell ref="D33:D38"/>
    <mergeCell ref="E33:E38"/>
    <mergeCell ref="G33:G38"/>
    <mergeCell ref="H9:H20"/>
    <mergeCell ref="I9:I20"/>
    <mergeCell ref="J9:J20"/>
    <mergeCell ref="H21:H32"/>
    <mergeCell ref="I21:I32"/>
    <mergeCell ref="J21:J32"/>
    <mergeCell ref="I33:I38"/>
    <mergeCell ref="J33:J38"/>
    <mergeCell ref="K9:K14"/>
    <mergeCell ref="K15:K20"/>
    <mergeCell ref="K21:K26"/>
    <mergeCell ref="H33:H38"/>
    <mergeCell ref="A57:A59"/>
    <mergeCell ref="B57:B59"/>
    <mergeCell ref="D57:D59"/>
    <mergeCell ref="E57:E59"/>
    <mergeCell ref="F57:F59"/>
    <mergeCell ref="G57:G59"/>
    <mergeCell ref="H57:H59"/>
    <mergeCell ref="I57:I59"/>
    <mergeCell ref="J57:J59"/>
    <mergeCell ref="A60:A62"/>
    <mergeCell ref="B60:B62"/>
    <mergeCell ref="D60:D62"/>
    <mergeCell ref="E60:E62"/>
    <mergeCell ref="F60:F62"/>
    <mergeCell ref="G60:G62"/>
    <mergeCell ref="H60:H62"/>
    <mergeCell ref="I60:I62"/>
    <mergeCell ref="J60:J62"/>
    <mergeCell ref="J66:J68"/>
    <mergeCell ref="A63:A65"/>
    <mergeCell ref="B63:B65"/>
    <mergeCell ref="D63:D65"/>
    <mergeCell ref="E63:E65"/>
    <mergeCell ref="F63:F65"/>
    <mergeCell ref="G63:G65"/>
    <mergeCell ref="H63:H65"/>
    <mergeCell ref="I63:I65"/>
    <mergeCell ref="J63:J65"/>
    <mergeCell ref="C69:C71"/>
    <mergeCell ref="D69:D71"/>
    <mergeCell ref="E69:E71"/>
    <mergeCell ref="F69:F71"/>
    <mergeCell ref="G69:G70"/>
    <mergeCell ref="H69:H70"/>
    <mergeCell ref="I69:I70"/>
    <mergeCell ref="A66:A68"/>
    <mergeCell ref="B66:B68"/>
    <mergeCell ref="D66:D68"/>
    <mergeCell ref="E66:E68"/>
    <mergeCell ref="F66:F68"/>
    <mergeCell ref="G66:G68"/>
    <mergeCell ref="H66:H68"/>
    <mergeCell ref="I66:I68"/>
    <mergeCell ref="J69:J70"/>
    <mergeCell ref="K69:K70"/>
    <mergeCell ref="A74:A75"/>
    <mergeCell ref="B74:B75"/>
    <mergeCell ref="C74:C75"/>
    <mergeCell ref="D74:D75"/>
    <mergeCell ref="E74:E75"/>
    <mergeCell ref="G74:G75"/>
    <mergeCell ref="A78:A80"/>
    <mergeCell ref="B78:B80"/>
    <mergeCell ref="C78:C80"/>
    <mergeCell ref="D78:D80"/>
    <mergeCell ref="E78:E80"/>
    <mergeCell ref="G78:G80"/>
    <mergeCell ref="H78:H80"/>
    <mergeCell ref="I78:I80"/>
    <mergeCell ref="J78:J83"/>
    <mergeCell ref="A81:A83"/>
    <mergeCell ref="B81:B83"/>
    <mergeCell ref="G81:G83"/>
    <mergeCell ref="H81:H83"/>
    <mergeCell ref="I81:I83"/>
    <mergeCell ref="A69:A71"/>
    <mergeCell ref="B69:B71"/>
    <mergeCell ref="G84:G85"/>
    <mergeCell ref="H84:H85"/>
    <mergeCell ref="I84:I85"/>
    <mergeCell ref="J84:J85"/>
    <mergeCell ref="C81:C83"/>
    <mergeCell ref="D81:D83"/>
    <mergeCell ref="E81:E83"/>
    <mergeCell ref="A84:A85"/>
    <mergeCell ref="B84:B85"/>
    <mergeCell ref="C84:C85"/>
    <mergeCell ref="D84:D85"/>
    <mergeCell ref="E84:E85"/>
    <mergeCell ref="J86:J87"/>
    <mergeCell ref="A88:A92"/>
    <mergeCell ref="B88:B92"/>
    <mergeCell ref="C88:C92"/>
    <mergeCell ref="D88:D92"/>
    <mergeCell ref="E88:E92"/>
    <mergeCell ref="G88:G92"/>
    <mergeCell ref="H88:H92"/>
    <mergeCell ref="I88:I92"/>
    <mergeCell ref="J88:J92"/>
    <mergeCell ref="F89:F92"/>
    <mergeCell ref="A86:A87"/>
    <mergeCell ref="B86:B87"/>
    <mergeCell ref="C86:C87"/>
    <mergeCell ref="D86:D87"/>
    <mergeCell ref="E86:E87"/>
    <mergeCell ref="F86:F87"/>
    <mergeCell ref="G86:G87"/>
    <mergeCell ref="H86:H87"/>
    <mergeCell ref="I86:I87"/>
    <mergeCell ref="Z45:Z50"/>
    <mergeCell ref="Z51:Z53"/>
    <mergeCell ref="Z54:Z56"/>
    <mergeCell ref="Z9:Z20"/>
    <mergeCell ref="AA9:AA14"/>
    <mergeCell ref="Z21:Z32"/>
    <mergeCell ref="AA21:AA26"/>
    <mergeCell ref="Z33:Z44"/>
    <mergeCell ref="AA33:AA38"/>
    <mergeCell ref="Z74:Z75"/>
    <mergeCell ref="Z76:Z77"/>
    <mergeCell ref="Z78:Z83"/>
    <mergeCell ref="AA74:AA75"/>
    <mergeCell ref="AA76:AA77"/>
    <mergeCell ref="Z66:Z68"/>
    <mergeCell ref="Z69:Z71"/>
    <mergeCell ref="Z57:Z59"/>
    <mergeCell ref="Z60:Z62"/>
    <mergeCell ref="Z63:Z65"/>
    <mergeCell ref="AA78:AA83"/>
    <mergeCell ref="M9:M20"/>
    <mergeCell ref="N9:N20"/>
    <mergeCell ref="M21:M32"/>
    <mergeCell ref="N21:N32"/>
    <mergeCell ref="M33:M38"/>
    <mergeCell ref="N33:N38"/>
    <mergeCell ref="M39:M44"/>
    <mergeCell ref="N39:N44"/>
    <mergeCell ref="M45:M50"/>
    <mergeCell ref="N45:N50"/>
    <mergeCell ref="M51:M53"/>
    <mergeCell ref="N51:N53"/>
    <mergeCell ref="M54:M56"/>
    <mergeCell ref="L69:L70"/>
    <mergeCell ref="L74:L75"/>
    <mergeCell ref="L76:L77"/>
    <mergeCell ref="L78:L80"/>
    <mergeCell ref="L81:L83"/>
    <mergeCell ref="L54:L56"/>
    <mergeCell ref="L57:L59"/>
    <mergeCell ref="L60:L62"/>
    <mergeCell ref="M60:M62"/>
    <mergeCell ref="N60:N62"/>
    <mergeCell ref="M66:M68"/>
    <mergeCell ref="N66:N68"/>
    <mergeCell ref="M74:M75"/>
    <mergeCell ref="N74:N75"/>
    <mergeCell ref="M78:M80"/>
    <mergeCell ref="N78:N80"/>
    <mergeCell ref="T9:T20"/>
    <mergeCell ref="U9:U20"/>
    <mergeCell ref="V9:V20"/>
    <mergeCell ref="W9:W20"/>
    <mergeCell ref="X9:X20"/>
    <mergeCell ref="O9:O20"/>
    <mergeCell ref="P9:P20"/>
    <mergeCell ref="Q9:Q20"/>
    <mergeCell ref="R9:R20"/>
    <mergeCell ref="S9:S20"/>
    <mergeCell ref="T21:T32"/>
    <mergeCell ref="U21:U32"/>
    <mergeCell ref="V21:V32"/>
    <mergeCell ref="W21:W32"/>
    <mergeCell ref="X21:X32"/>
    <mergeCell ref="O21:O32"/>
    <mergeCell ref="P21:P32"/>
    <mergeCell ref="Q21:Q32"/>
    <mergeCell ref="R21:R32"/>
    <mergeCell ref="S21:S32"/>
    <mergeCell ref="T33:T38"/>
    <mergeCell ref="U33:U38"/>
    <mergeCell ref="V33:V38"/>
    <mergeCell ref="W33:W38"/>
    <mergeCell ref="X33:X38"/>
    <mergeCell ref="O33:O38"/>
    <mergeCell ref="P33:P38"/>
    <mergeCell ref="Q33:Q38"/>
    <mergeCell ref="R33:R38"/>
    <mergeCell ref="S33:S38"/>
    <mergeCell ref="T39:T44"/>
    <mergeCell ref="U39:U44"/>
    <mergeCell ref="V39:V44"/>
    <mergeCell ref="W39:W44"/>
    <mergeCell ref="X39:X44"/>
    <mergeCell ref="O39:O44"/>
    <mergeCell ref="P39:P44"/>
    <mergeCell ref="Q39:Q44"/>
    <mergeCell ref="R39:R44"/>
    <mergeCell ref="S39:S44"/>
    <mergeCell ref="T45:T50"/>
    <mergeCell ref="U45:U50"/>
    <mergeCell ref="V45:V50"/>
    <mergeCell ref="W45:W50"/>
    <mergeCell ref="X45:X50"/>
    <mergeCell ref="O45:O50"/>
    <mergeCell ref="P45:P50"/>
    <mergeCell ref="Q45:Q50"/>
    <mergeCell ref="R45:R50"/>
    <mergeCell ref="S45:S50"/>
    <mergeCell ref="T51:T53"/>
    <mergeCell ref="U51:U53"/>
    <mergeCell ref="V51:V53"/>
    <mergeCell ref="W51:W53"/>
    <mergeCell ref="X51:X53"/>
    <mergeCell ref="O51:O53"/>
    <mergeCell ref="P51:P53"/>
    <mergeCell ref="Q51:Q53"/>
    <mergeCell ref="R51:R53"/>
    <mergeCell ref="S51:S53"/>
    <mergeCell ref="X54:X56"/>
    <mergeCell ref="M57:M59"/>
    <mergeCell ref="N57:N59"/>
    <mergeCell ref="O57:O59"/>
    <mergeCell ref="P57:P59"/>
    <mergeCell ref="Q57:Q59"/>
    <mergeCell ref="R57:R59"/>
    <mergeCell ref="S57:S59"/>
    <mergeCell ref="T57:T59"/>
    <mergeCell ref="U57:U59"/>
    <mergeCell ref="V57:V59"/>
    <mergeCell ref="W57:W59"/>
    <mergeCell ref="X57:X59"/>
    <mergeCell ref="S54:S56"/>
    <mergeCell ref="T54:T56"/>
    <mergeCell ref="U54:U56"/>
    <mergeCell ref="V54:V56"/>
    <mergeCell ref="W54:W56"/>
    <mergeCell ref="N54:N56"/>
    <mergeCell ref="O54:O56"/>
    <mergeCell ref="P54:P56"/>
    <mergeCell ref="Q54:Q56"/>
    <mergeCell ref="R54:R56"/>
    <mergeCell ref="W60:W62"/>
    <mergeCell ref="X60:X62"/>
    <mergeCell ref="M63:M65"/>
    <mergeCell ref="N63:N65"/>
    <mergeCell ref="O63:O65"/>
    <mergeCell ref="P63:P65"/>
    <mergeCell ref="Q63:Q65"/>
    <mergeCell ref="R63:R65"/>
    <mergeCell ref="S63:S65"/>
    <mergeCell ref="T63:T65"/>
    <mergeCell ref="U63:U65"/>
    <mergeCell ref="V63:V65"/>
    <mergeCell ref="W63:W65"/>
    <mergeCell ref="X63:X65"/>
    <mergeCell ref="R60:R62"/>
    <mergeCell ref="S60:S62"/>
    <mergeCell ref="T60:T62"/>
    <mergeCell ref="U60:U62"/>
    <mergeCell ref="V60:V62"/>
    <mergeCell ref="O60:O62"/>
    <mergeCell ref="P60:P62"/>
    <mergeCell ref="Q60:Q62"/>
    <mergeCell ref="Q74:Q75"/>
    <mergeCell ref="W66:W68"/>
    <mergeCell ref="X66:X68"/>
    <mergeCell ref="M69:M70"/>
    <mergeCell ref="N69:N70"/>
    <mergeCell ref="O69:O70"/>
    <mergeCell ref="P69:P70"/>
    <mergeCell ref="Q69:Q70"/>
    <mergeCell ref="R69:R70"/>
    <mergeCell ref="S69:S70"/>
    <mergeCell ref="T69:T70"/>
    <mergeCell ref="U69:U70"/>
    <mergeCell ref="V69:V70"/>
    <mergeCell ref="W69:W70"/>
    <mergeCell ref="X69:X70"/>
    <mergeCell ref="R66:R68"/>
    <mergeCell ref="S66:S68"/>
    <mergeCell ref="T66:T68"/>
    <mergeCell ref="U66:U68"/>
    <mergeCell ref="V66:V68"/>
    <mergeCell ref="O66:O68"/>
    <mergeCell ref="P66:P68"/>
    <mergeCell ref="Q66:Q68"/>
    <mergeCell ref="O78:O80"/>
    <mergeCell ref="P78:P80"/>
    <mergeCell ref="Q78:Q80"/>
    <mergeCell ref="W74:W75"/>
    <mergeCell ref="X74:X75"/>
    <mergeCell ref="M76:M77"/>
    <mergeCell ref="N76:N77"/>
    <mergeCell ref="O76:O77"/>
    <mergeCell ref="P76:P77"/>
    <mergeCell ref="Q76:Q77"/>
    <mergeCell ref="R76:R77"/>
    <mergeCell ref="S76:S77"/>
    <mergeCell ref="T76:T77"/>
    <mergeCell ref="U76:U77"/>
    <mergeCell ref="V76:V77"/>
    <mergeCell ref="W76:W77"/>
    <mergeCell ref="X76:X77"/>
    <mergeCell ref="R74:R75"/>
    <mergeCell ref="S74:S75"/>
    <mergeCell ref="T74:T75"/>
    <mergeCell ref="U74:U75"/>
    <mergeCell ref="V74:V75"/>
    <mergeCell ref="O74:O75"/>
    <mergeCell ref="P74:P75"/>
    <mergeCell ref="M84:M85"/>
    <mergeCell ref="N84:N85"/>
    <mergeCell ref="O84:O85"/>
    <mergeCell ref="P84:P85"/>
    <mergeCell ref="Q84:Q85"/>
    <mergeCell ref="W78:W80"/>
    <mergeCell ref="X78:X80"/>
    <mergeCell ref="M81:M83"/>
    <mergeCell ref="N81:N83"/>
    <mergeCell ref="O81:O83"/>
    <mergeCell ref="P81:P83"/>
    <mergeCell ref="Q81:Q83"/>
    <mergeCell ref="R81:R83"/>
    <mergeCell ref="S81:S83"/>
    <mergeCell ref="T81:T83"/>
    <mergeCell ref="U81:U83"/>
    <mergeCell ref="V81:V83"/>
    <mergeCell ref="W81:W83"/>
    <mergeCell ref="X81:X83"/>
    <mergeCell ref="R78:R80"/>
    <mergeCell ref="S78:S80"/>
    <mergeCell ref="T78:T80"/>
    <mergeCell ref="U78:U80"/>
    <mergeCell ref="V78:V80"/>
    <mergeCell ref="M88:M92"/>
    <mergeCell ref="N88:N92"/>
    <mergeCell ref="O88:O92"/>
    <mergeCell ref="P88:P92"/>
    <mergeCell ref="Q88:Q92"/>
    <mergeCell ref="W84:W85"/>
    <mergeCell ref="X84:X85"/>
    <mergeCell ref="M86:M87"/>
    <mergeCell ref="N86:N87"/>
    <mergeCell ref="O86:O87"/>
    <mergeCell ref="P86:P87"/>
    <mergeCell ref="Q86:Q87"/>
    <mergeCell ref="R86:R87"/>
    <mergeCell ref="S86:S87"/>
    <mergeCell ref="T86:T87"/>
    <mergeCell ref="U86:U87"/>
    <mergeCell ref="V86:V87"/>
    <mergeCell ref="W86:W87"/>
    <mergeCell ref="X86:X87"/>
    <mergeCell ref="R84:R85"/>
    <mergeCell ref="S84:S85"/>
    <mergeCell ref="T84:T85"/>
    <mergeCell ref="U84:U85"/>
    <mergeCell ref="V84:V85"/>
    <mergeCell ref="AA84:AA85"/>
    <mergeCell ref="AA86:AA87"/>
    <mergeCell ref="W88:W92"/>
    <mergeCell ref="X88:X92"/>
    <mergeCell ref="R88:R92"/>
    <mergeCell ref="S88:S92"/>
    <mergeCell ref="T88:T92"/>
    <mergeCell ref="U88:U92"/>
    <mergeCell ref="V88:V92"/>
    <mergeCell ref="Z84:Z85"/>
    <mergeCell ref="Z86:Z87"/>
    <mergeCell ref="Z88:Z92"/>
  </mergeCells>
  <dataValidations count="1">
    <dataValidation type="list" allowBlank="1" showInputMessage="1" showErrorMessage="1" sqref="X9:X112">
      <formula1>$AD$10:$AD$13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16"/>
  <sheetViews>
    <sheetView tabSelected="1" topLeftCell="C1" zoomScale="60" zoomScaleNormal="60" workbookViewId="0">
      <selection activeCell="C1" sqref="C1:AY1"/>
    </sheetView>
  </sheetViews>
  <sheetFormatPr baseColWidth="10" defaultColWidth="10.875" defaultRowHeight="14.25"/>
  <cols>
    <col min="1" max="1" width="27.375" style="139" customWidth="1"/>
    <col min="2" max="2" width="37" style="139" customWidth="1"/>
    <col min="3" max="3" width="23.125" style="139" customWidth="1"/>
    <col min="4" max="4" width="33.375" style="139" customWidth="1"/>
    <col min="5" max="5" width="34.625" style="139" customWidth="1"/>
    <col min="6" max="6" width="26.375" style="139" customWidth="1"/>
    <col min="7" max="7" width="28.375" style="139" customWidth="1"/>
    <col min="8" max="8" width="33.625" style="139" customWidth="1"/>
    <col min="9" max="10" width="31.875" style="139" customWidth="1"/>
    <col min="11" max="11" width="57.5" style="139" customWidth="1"/>
    <col min="12" max="12" width="26" style="139" hidden="1" customWidth="1"/>
    <col min="13" max="13" width="22.375" style="139" hidden="1" customWidth="1"/>
    <col min="14" max="14" width="36.125" style="711" customWidth="1"/>
    <col min="15" max="15" width="36" style="139" customWidth="1"/>
    <col min="16" max="16" width="38.625" style="139" customWidth="1"/>
    <col min="17" max="17" width="37.375" style="139" customWidth="1"/>
    <col min="18" max="18" width="37.125" style="139" customWidth="1"/>
    <col min="19" max="19" width="36.125" style="139" customWidth="1"/>
    <col min="20" max="20" width="36.125" style="126" customWidth="1"/>
    <col min="21" max="21" width="21.125" style="139" customWidth="1"/>
    <col min="22" max="22" width="21.625" style="139" customWidth="1"/>
    <col min="23" max="23" width="20.875" style="139" customWidth="1"/>
    <col min="24" max="24" width="29" style="139" customWidth="1"/>
    <col min="25" max="25" width="31.625" style="139" customWidth="1"/>
    <col min="26" max="26" width="32.875" style="139" customWidth="1"/>
    <col min="27" max="27" width="29" style="139" customWidth="1"/>
    <col min="28" max="28" width="44.625" style="139" customWidth="1"/>
    <col min="29" max="29" width="31.125" style="139" customWidth="1"/>
    <col min="30" max="30" width="36.125" style="139" customWidth="1"/>
    <col min="31" max="31" width="37" style="702" customWidth="1"/>
    <col min="32" max="32" width="29.375" style="139" customWidth="1"/>
    <col min="33" max="33" width="27.125" style="139" customWidth="1"/>
    <col min="34" max="34" width="33.125" style="139" customWidth="1"/>
    <col min="35" max="36" width="34.375" style="139" customWidth="1"/>
    <col min="37" max="39" width="30.875" style="139" hidden="1" customWidth="1"/>
    <col min="40" max="40" width="26.625" style="139" customWidth="1"/>
    <col min="41" max="41" width="30.625" style="139" customWidth="1"/>
    <col min="42" max="43" width="39.375" style="139" customWidth="1"/>
    <col min="44" max="45" width="36.625" style="139" customWidth="1"/>
    <col min="46" max="46" width="32.875" style="139" customWidth="1"/>
    <col min="47" max="47" width="31.375" style="139" customWidth="1"/>
    <col min="48" max="48" width="24.375" style="139" customWidth="1"/>
    <col min="49" max="49" width="21.375" style="139" customWidth="1"/>
    <col min="50" max="50" width="24.375" style="139" customWidth="1"/>
    <col min="51" max="51" width="29" style="139" customWidth="1"/>
    <col min="52" max="52" width="26.375" style="139" customWidth="1"/>
    <col min="53" max="53" width="40.625" style="139" customWidth="1"/>
    <col min="54" max="54" width="10.875" style="139" hidden="1" customWidth="1"/>
    <col min="55" max="55" width="12.125" style="139" hidden="1" customWidth="1"/>
    <col min="56" max="56" width="10.875" style="139" hidden="1" customWidth="1"/>
    <col min="57" max="57" width="10.875" style="139" customWidth="1"/>
    <col min="58" max="16384" width="10.875" style="139"/>
  </cols>
  <sheetData>
    <row r="1" spans="1:53" ht="35.25" customHeight="1">
      <c r="A1" s="489" t="s">
        <v>659</v>
      </c>
      <c r="B1" s="489"/>
      <c r="C1" s="489" t="s">
        <v>0</v>
      </c>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c r="AM1" s="489"/>
      <c r="AN1" s="489"/>
      <c r="AO1" s="489"/>
      <c r="AP1" s="489"/>
      <c r="AQ1" s="489"/>
      <c r="AR1" s="489"/>
      <c r="AS1" s="489"/>
      <c r="AT1" s="489"/>
      <c r="AU1" s="489"/>
      <c r="AV1" s="489"/>
      <c r="AW1" s="489"/>
      <c r="AX1" s="489"/>
      <c r="AY1" s="489"/>
      <c r="AZ1" s="490" t="s">
        <v>209</v>
      </c>
      <c r="BA1" s="491"/>
    </row>
    <row r="2" spans="1:53" ht="27.75" customHeight="1">
      <c r="A2" s="489"/>
      <c r="B2" s="489"/>
      <c r="C2" s="489" t="s">
        <v>1</v>
      </c>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89"/>
      <c r="AV2" s="489"/>
      <c r="AW2" s="489"/>
      <c r="AX2" s="489"/>
      <c r="AY2" s="489"/>
      <c r="AZ2" s="490" t="s">
        <v>2</v>
      </c>
      <c r="BA2" s="491"/>
    </row>
    <row r="3" spans="1:53" ht="24" customHeight="1">
      <c r="A3" s="489"/>
      <c r="B3" s="489"/>
      <c r="C3" s="489" t="s">
        <v>3</v>
      </c>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90" t="s">
        <v>208</v>
      </c>
      <c r="BA3" s="491"/>
    </row>
    <row r="4" spans="1:53" ht="24" customHeight="1">
      <c r="A4" s="489"/>
      <c r="B4" s="489"/>
      <c r="C4" s="489" t="s">
        <v>660</v>
      </c>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90" t="s">
        <v>212</v>
      </c>
      <c r="BA4" s="491"/>
    </row>
    <row r="5" spans="1:53" ht="19.5" customHeight="1">
      <c r="A5" s="492" t="s">
        <v>4</v>
      </c>
      <c r="B5" s="492"/>
      <c r="C5" s="492" t="s">
        <v>661</v>
      </c>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3"/>
    </row>
    <row r="6" spans="1:53" ht="21" customHeight="1">
      <c r="A6" s="494" t="s">
        <v>662</v>
      </c>
      <c r="B6" s="494"/>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262"/>
      <c r="AC6" s="495" t="s">
        <v>92</v>
      </c>
      <c r="AD6" s="496"/>
      <c r="AE6" s="496"/>
      <c r="AF6" s="496"/>
      <c r="AG6" s="496"/>
      <c r="AH6" s="496"/>
      <c r="AI6" s="257" t="s">
        <v>5</v>
      </c>
      <c r="AJ6" s="257"/>
      <c r="AK6" s="257"/>
      <c r="AL6" s="257"/>
      <c r="AM6" s="257"/>
      <c r="AN6" s="257"/>
      <c r="AO6" s="257"/>
      <c r="AP6" s="257"/>
      <c r="AQ6" s="257"/>
      <c r="AR6" s="257"/>
      <c r="AS6" s="257"/>
      <c r="AT6" s="257"/>
      <c r="AU6" s="257"/>
      <c r="AV6" s="257"/>
      <c r="AW6" s="257"/>
      <c r="AX6" s="257"/>
      <c r="AY6" s="257"/>
      <c r="AZ6" s="257"/>
      <c r="BA6" s="497"/>
    </row>
    <row r="7" spans="1:53" ht="26.25" customHeight="1" thickBot="1">
      <c r="A7" s="259"/>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498"/>
      <c r="AC7" s="499"/>
      <c r="AD7" s="500"/>
      <c r="AE7" s="500"/>
      <c r="AF7" s="500"/>
      <c r="AG7" s="500"/>
      <c r="AH7" s="500"/>
      <c r="AI7" s="257"/>
      <c r="AJ7" s="257"/>
      <c r="AK7" s="257"/>
      <c r="AL7" s="257"/>
      <c r="AM7" s="257"/>
      <c r="AN7" s="257"/>
      <c r="AO7" s="257"/>
      <c r="AP7" s="257"/>
      <c r="AQ7" s="257"/>
      <c r="AR7" s="257"/>
      <c r="AS7" s="257"/>
      <c r="AT7" s="257"/>
      <c r="AU7" s="257"/>
      <c r="AV7" s="257"/>
      <c r="AW7" s="257"/>
      <c r="AX7" s="257"/>
      <c r="AY7" s="257"/>
      <c r="AZ7" s="257"/>
      <c r="BA7" s="497"/>
    </row>
    <row r="8" spans="1:53" ht="64.5" customHeight="1">
      <c r="A8" s="501" t="s">
        <v>96</v>
      </c>
      <c r="B8" s="130" t="s">
        <v>6</v>
      </c>
      <c r="C8" s="130" t="s">
        <v>188</v>
      </c>
      <c r="D8" s="502" t="s">
        <v>663</v>
      </c>
      <c r="E8" s="502" t="s">
        <v>9</v>
      </c>
      <c r="F8" s="130" t="s">
        <v>10</v>
      </c>
      <c r="G8" s="502" t="s">
        <v>145</v>
      </c>
      <c r="H8" s="502" t="s">
        <v>192</v>
      </c>
      <c r="I8" s="502" t="s">
        <v>146</v>
      </c>
      <c r="J8" s="502" t="s">
        <v>197</v>
      </c>
      <c r="K8" s="503" t="s">
        <v>186</v>
      </c>
      <c r="L8" s="503" t="s">
        <v>204</v>
      </c>
      <c r="M8" s="503" t="s">
        <v>11</v>
      </c>
      <c r="N8" s="130" t="s">
        <v>190</v>
      </c>
      <c r="O8" s="504" t="s">
        <v>664</v>
      </c>
      <c r="P8" s="504" t="s">
        <v>665</v>
      </c>
      <c r="Q8" s="504" t="s">
        <v>653</v>
      </c>
      <c r="R8" s="504" t="s">
        <v>654</v>
      </c>
      <c r="S8" s="504" t="s">
        <v>655</v>
      </c>
      <c r="T8" s="117" t="s">
        <v>666</v>
      </c>
      <c r="U8" s="503" t="s">
        <v>147</v>
      </c>
      <c r="V8" s="503" t="s">
        <v>148</v>
      </c>
      <c r="W8" s="130" t="s">
        <v>15</v>
      </c>
      <c r="X8" s="130" t="s">
        <v>16</v>
      </c>
      <c r="Y8" s="130" t="s">
        <v>160</v>
      </c>
      <c r="Z8" s="130" t="s">
        <v>34</v>
      </c>
      <c r="AA8" s="130" t="s">
        <v>101</v>
      </c>
      <c r="AB8" s="130" t="s">
        <v>102</v>
      </c>
      <c r="AC8" s="502" t="s">
        <v>21</v>
      </c>
      <c r="AD8" s="502" t="s">
        <v>149</v>
      </c>
      <c r="AE8" s="505" t="s">
        <v>202</v>
      </c>
      <c r="AF8" s="502" t="s">
        <v>22</v>
      </c>
      <c r="AG8" s="502" t="s">
        <v>23</v>
      </c>
      <c r="AH8" s="502" t="s">
        <v>24</v>
      </c>
      <c r="AI8" s="130" t="s">
        <v>18</v>
      </c>
      <c r="AJ8" s="130" t="s">
        <v>600</v>
      </c>
      <c r="AK8" s="130" t="s">
        <v>601</v>
      </c>
      <c r="AL8" s="130" t="s">
        <v>602</v>
      </c>
      <c r="AM8" s="130" t="s">
        <v>603</v>
      </c>
      <c r="AN8" s="130" t="s">
        <v>17</v>
      </c>
      <c r="AO8" s="130" t="s">
        <v>19</v>
      </c>
      <c r="AP8" s="130" t="s">
        <v>604</v>
      </c>
      <c r="AQ8" s="130" t="s">
        <v>710</v>
      </c>
      <c r="AR8" s="130" t="s">
        <v>605</v>
      </c>
      <c r="AS8" s="130" t="s">
        <v>711</v>
      </c>
      <c r="AT8" s="130" t="s">
        <v>606</v>
      </c>
      <c r="AU8" s="130" t="s">
        <v>607</v>
      </c>
      <c r="AV8" s="130" t="s">
        <v>608</v>
      </c>
      <c r="AW8" s="130" t="s">
        <v>609</v>
      </c>
      <c r="AX8" s="130" t="s">
        <v>611</v>
      </c>
      <c r="AY8" s="130" t="s">
        <v>667</v>
      </c>
      <c r="AZ8" s="130" t="s">
        <v>668</v>
      </c>
      <c r="BA8" s="501"/>
    </row>
    <row r="9" spans="1:53" ht="33.75" customHeight="1">
      <c r="A9" s="506" t="s">
        <v>238</v>
      </c>
      <c r="B9" s="507" t="s">
        <v>239</v>
      </c>
      <c r="C9" s="508" t="s">
        <v>250</v>
      </c>
      <c r="D9" s="507" t="s">
        <v>284</v>
      </c>
      <c r="E9" s="507" t="s">
        <v>330</v>
      </c>
      <c r="F9" s="509">
        <v>2024130010106</v>
      </c>
      <c r="G9" s="507" t="s">
        <v>331</v>
      </c>
      <c r="H9" s="507" t="s">
        <v>332</v>
      </c>
      <c r="I9" s="510" t="s">
        <v>333</v>
      </c>
      <c r="J9" s="451">
        <v>0.1</v>
      </c>
      <c r="K9" s="511" t="s">
        <v>336</v>
      </c>
      <c r="L9" s="507" t="s">
        <v>669</v>
      </c>
      <c r="M9" s="510" t="s">
        <v>318</v>
      </c>
      <c r="N9" s="183">
        <v>18</v>
      </c>
      <c r="O9" s="183">
        <v>18</v>
      </c>
      <c r="P9" s="183"/>
      <c r="Q9" s="183"/>
      <c r="R9" s="183"/>
      <c r="S9" s="183">
        <f>SUM(O9:R9)</f>
        <v>18</v>
      </c>
      <c r="T9" s="149">
        <f>+S9/N9</f>
        <v>1</v>
      </c>
      <c r="U9" s="512">
        <v>46042</v>
      </c>
      <c r="V9" s="512">
        <v>46387</v>
      </c>
      <c r="W9" s="513">
        <f>_xlfn.DAYS(V9,U9)</f>
        <v>345</v>
      </c>
      <c r="X9" s="514">
        <v>1065570</v>
      </c>
      <c r="Y9" s="507" t="s">
        <v>344</v>
      </c>
      <c r="Z9" s="507" t="s">
        <v>345</v>
      </c>
      <c r="AA9" s="507" t="s">
        <v>497</v>
      </c>
      <c r="AB9" s="507" t="s">
        <v>498</v>
      </c>
      <c r="AC9" s="513" t="s">
        <v>574</v>
      </c>
      <c r="AD9" s="515"/>
      <c r="AE9" s="89"/>
      <c r="AF9" s="513"/>
      <c r="AG9" s="516"/>
      <c r="AH9" s="512"/>
      <c r="AI9" s="517">
        <v>292731771</v>
      </c>
      <c r="AJ9" s="517">
        <v>292731771</v>
      </c>
      <c r="AK9" s="132"/>
      <c r="AL9" s="132"/>
      <c r="AM9" s="137"/>
      <c r="AN9" s="518" t="s">
        <v>586</v>
      </c>
      <c r="AO9" s="519" t="s">
        <v>330</v>
      </c>
      <c r="AP9" s="131"/>
      <c r="AQ9" s="127">
        <f>+AP9/AJ9</f>
        <v>0</v>
      </c>
      <c r="AR9" s="131"/>
      <c r="AS9" s="118">
        <f>+AR9/AJ9</f>
        <v>0</v>
      </c>
      <c r="AT9" s="132"/>
      <c r="AU9" s="132"/>
      <c r="AV9" s="132"/>
      <c r="AW9" s="132"/>
      <c r="AX9" s="132"/>
      <c r="AY9" s="132"/>
      <c r="AZ9" s="453" t="s">
        <v>670</v>
      </c>
    </row>
    <row r="10" spans="1:53" ht="42.75">
      <c r="A10" s="520"/>
      <c r="B10" s="507"/>
      <c r="C10" s="508"/>
      <c r="D10" s="507"/>
      <c r="E10" s="507"/>
      <c r="F10" s="509"/>
      <c r="G10" s="507"/>
      <c r="H10" s="507"/>
      <c r="I10" s="510"/>
      <c r="J10" s="451"/>
      <c r="K10" s="511" t="s">
        <v>337</v>
      </c>
      <c r="L10" s="507"/>
      <c r="M10" s="510"/>
      <c r="N10" s="521">
        <v>14</v>
      </c>
      <c r="O10" s="183">
        <v>0</v>
      </c>
      <c r="P10" s="183"/>
      <c r="Q10" s="183"/>
      <c r="R10" s="183"/>
      <c r="S10" s="183">
        <f t="shared" ref="S10:S16" si="0">SUM(O10:R10)</f>
        <v>0</v>
      </c>
      <c r="T10" s="149">
        <f t="shared" ref="T10:T16" si="1">+S10/N10</f>
        <v>0</v>
      </c>
      <c r="U10" s="512">
        <v>46042</v>
      </c>
      <c r="V10" s="512">
        <v>46387</v>
      </c>
      <c r="W10" s="513">
        <f>_xlfn.DAYS(V10,U10)</f>
        <v>345</v>
      </c>
      <c r="X10" s="514"/>
      <c r="Y10" s="507"/>
      <c r="Z10" s="507"/>
      <c r="AA10" s="507"/>
      <c r="AB10" s="507"/>
      <c r="AC10" s="513" t="s">
        <v>574</v>
      </c>
      <c r="AD10" s="513"/>
      <c r="AE10" s="522"/>
      <c r="AF10" s="513"/>
      <c r="AG10" s="513"/>
      <c r="AH10" s="512"/>
      <c r="AI10" s="517">
        <v>70400000</v>
      </c>
      <c r="AJ10" s="517">
        <v>70400000</v>
      </c>
      <c r="AK10" s="132"/>
      <c r="AL10" s="132"/>
      <c r="AM10" s="137"/>
      <c r="AN10" s="518" t="s">
        <v>588</v>
      </c>
      <c r="AO10" s="519"/>
      <c r="AP10" s="131"/>
      <c r="AQ10" s="127">
        <f t="shared" ref="AQ10:AQ14" si="2">+AP10/AJ10</f>
        <v>0</v>
      </c>
      <c r="AR10" s="131"/>
      <c r="AS10" s="118">
        <f t="shared" ref="AS10:AS14" si="3">+AR10/AJ10</f>
        <v>0</v>
      </c>
      <c r="AT10" s="132"/>
      <c r="AU10" s="132"/>
      <c r="AV10" s="132"/>
      <c r="AW10" s="132"/>
      <c r="AX10" s="132"/>
      <c r="AY10" s="132"/>
      <c r="AZ10" s="507"/>
    </row>
    <row r="11" spans="1:53" ht="45.95" customHeight="1">
      <c r="A11" s="520"/>
      <c r="B11" s="507"/>
      <c r="C11" s="508"/>
      <c r="D11" s="507"/>
      <c r="E11" s="507"/>
      <c r="F11" s="509"/>
      <c r="G11" s="507"/>
      <c r="H11" s="507"/>
      <c r="I11" s="510"/>
      <c r="J11" s="451"/>
      <c r="K11" s="511" t="s">
        <v>338</v>
      </c>
      <c r="L11" s="507"/>
      <c r="M11" s="510"/>
      <c r="N11" s="183">
        <v>14</v>
      </c>
      <c r="O11" s="183">
        <v>14</v>
      </c>
      <c r="P11" s="183"/>
      <c r="Q11" s="183"/>
      <c r="R11" s="183"/>
      <c r="S11" s="183">
        <f t="shared" si="0"/>
        <v>14</v>
      </c>
      <c r="T11" s="149">
        <f t="shared" si="1"/>
        <v>1</v>
      </c>
      <c r="U11" s="512">
        <v>46042</v>
      </c>
      <c r="V11" s="512">
        <v>46387</v>
      </c>
      <c r="W11" s="513">
        <f t="shared" ref="W11:W15" si="4">_xlfn.DAYS(V11,U11)</f>
        <v>345</v>
      </c>
      <c r="X11" s="514"/>
      <c r="Y11" s="507"/>
      <c r="Z11" s="507"/>
      <c r="AA11" s="507"/>
      <c r="AB11" s="507" t="s">
        <v>499</v>
      </c>
      <c r="AC11" s="513" t="s">
        <v>574</v>
      </c>
      <c r="AD11" s="515" t="s">
        <v>656</v>
      </c>
      <c r="AE11" s="89">
        <v>166400000</v>
      </c>
      <c r="AF11" s="513" t="s">
        <v>575</v>
      </c>
      <c r="AG11" s="516" t="s">
        <v>60</v>
      </c>
      <c r="AH11" s="512" t="s">
        <v>657</v>
      </c>
      <c r="AI11" s="517">
        <v>648025000</v>
      </c>
      <c r="AJ11" s="517">
        <v>648025000</v>
      </c>
      <c r="AK11" s="132"/>
      <c r="AL11" s="132"/>
      <c r="AM11" s="137"/>
      <c r="AN11" s="518" t="s">
        <v>658</v>
      </c>
      <c r="AO11" s="519"/>
      <c r="AP11" s="131">
        <v>138100000</v>
      </c>
      <c r="AQ11" s="127">
        <f t="shared" si="2"/>
        <v>0.21310906215038</v>
      </c>
      <c r="AR11" s="131">
        <v>28300000</v>
      </c>
      <c r="AS11" s="118">
        <f t="shared" si="3"/>
        <v>4.3671154662242972E-2</v>
      </c>
      <c r="AT11" s="132"/>
      <c r="AU11" s="132"/>
      <c r="AV11" s="132"/>
      <c r="AW11" s="132"/>
      <c r="AX11" s="132"/>
      <c r="AY11" s="132"/>
      <c r="AZ11" s="507"/>
    </row>
    <row r="12" spans="1:53" ht="144" customHeight="1">
      <c r="A12" s="520"/>
      <c r="B12" s="507"/>
      <c r="C12" s="508"/>
      <c r="D12" s="507"/>
      <c r="E12" s="507"/>
      <c r="F12" s="509"/>
      <c r="G12" s="507"/>
      <c r="H12" s="507"/>
      <c r="I12" s="510"/>
      <c r="J12" s="451"/>
      <c r="K12" s="511" t="s">
        <v>339</v>
      </c>
      <c r="L12" s="507"/>
      <c r="M12" s="510"/>
      <c r="N12" s="183">
        <v>14</v>
      </c>
      <c r="O12" s="183">
        <v>3</v>
      </c>
      <c r="P12" s="183"/>
      <c r="Q12" s="183"/>
      <c r="R12" s="183"/>
      <c r="S12" s="183">
        <f t="shared" si="0"/>
        <v>3</v>
      </c>
      <c r="T12" s="149">
        <f t="shared" si="1"/>
        <v>0.21428571428571427</v>
      </c>
      <c r="U12" s="512">
        <v>46042</v>
      </c>
      <c r="V12" s="512">
        <v>46387</v>
      </c>
      <c r="W12" s="513">
        <f t="shared" si="4"/>
        <v>345</v>
      </c>
      <c r="X12" s="514"/>
      <c r="Y12" s="507"/>
      <c r="Z12" s="507"/>
      <c r="AA12" s="507"/>
      <c r="AB12" s="507"/>
      <c r="AC12" s="513" t="s">
        <v>574</v>
      </c>
      <c r="AD12" s="513"/>
      <c r="AE12" s="522"/>
      <c r="AF12" s="513"/>
      <c r="AG12" s="513"/>
      <c r="AH12" s="512"/>
      <c r="AI12" s="517">
        <v>550000000</v>
      </c>
      <c r="AJ12" s="517">
        <v>550000000</v>
      </c>
      <c r="AK12" s="132"/>
      <c r="AL12" s="132"/>
      <c r="AM12" s="137"/>
      <c r="AN12" s="518" t="s">
        <v>613</v>
      </c>
      <c r="AO12" s="519"/>
      <c r="AP12" s="131"/>
      <c r="AQ12" s="127">
        <f t="shared" si="2"/>
        <v>0</v>
      </c>
      <c r="AR12" s="131"/>
      <c r="AS12" s="118">
        <f t="shared" si="3"/>
        <v>0</v>
      </c>
      <c r="AT12" s="132"/>
      <c r="AU12" s="132"/>
      <c r="AV12" s="132"/>
      <c r="AW12" s="132"/>
      <c r="AX12" s="132"/>
      <c r="AY12" s="132"/>
      <c r="AZ12" s="507"/>
    </row>
    <row r="13" spans="1:53" ht="28.5" customHeight="1">
      <c r="A13" s="520"/>
      <c r="B13" s="507"/>
      <c r="C13" s="508"/>
      <c r="D13" s="507" t="s">
        <v>286</v>
      </c>
      <c r="E13" s="507"/>
      <c r="F13" s="509"/>
      <c r="G13" s="507"/>
      <c r="H13" s="507" t="s">
        <v>334</v>
      </c>
      <c r="I13" s="510" t="s">
        <v>335</v>
      </c>
      <c r="J13" s="451">
        <v>0.15</v>
      </c>
      <c r="K13" s="511" t="s">
        <v>340</v>
      </c>
      <c r="L13" s="507"/>
      <c r="M13" s="510" t="s">
        <v>319</v>
      </c>
      <c r="N13" s="521">
        <v>14</v>
      </c>
      <c r="O13" s="183">
        <v>14</v>
      </c>
      <c r="P13" s="183"/>
      <c r="Q13" s="183"/>
      <c r="R13" s="183"/>
      <c r="S13" s="183">
        <f t="shared" si="0"/>
        <v>14</v>
      </c>
      <c r="T13" s="149">
        <f t="shared" si="1"/>
        <v>1</v>
      </c>
      <c r="U13" s="512">
        <v>46042</v>
      </c>
      <c r="V13" s="512">
        <v>46387</v>
      </c>
      <c r="W13" s="513">
        <f t="shared" si="4"/>
        <v>345</v>
      </c>
      <c r="X13" s="514"/>
      <c r="Y13" s="507"/>
      <c r="Z13" s="507"/>
      <c r="AA13" s="507" t="s">
        <v>500</v>
      </c>
      <c r="AB13" s="507" t="s">
        <v>501</v>
      </c>
      <c r="AC13" s="513" t="s">
        <v>574</v>
      </c>
      <c r="AD13" s="513"/>
      <c r="AE13" s="522"/>
      <c r="AF13" s="513"/>
      <c r="AG13" s="513"/>
      <c r="AH13" s="512"/>
      <c r="AI13" s="517">
        <v>130370684</v>
      </c>
      <c r="AJ13" s="517">
        <v>130370684</v>
      </c>
      <c r="AK13" s="132"/>
      <c r="AL13" s="132"/>
      <c r="AM13" s="137"/>
      <c r="AN13" s="518" t="s">
        <v>615</v>
      </c>
      <c r="AO13" s="519"/>
      <c r="AP13" s="131"/>
      <c r="AQ13" s="127">
        <f t="shared" si="2"/>
        <v>0</v>
      </c>
      <c r="AR13" s="131"/>
      <c r="AS13" s="118">
        <f t="shared" si="3"/>
        <v>0</v>
      </c>
      <c r="AT13" s="132"/>
      <c r="AU13" s="132"/>
      <c r="AV13" s="132"/>
      <c r="AW13" s="132"/>
      <c r="AX13" s="132"/>
      <c r="AY13" s="132"/>
      <c r="AZ13" s="454" t="s">
        <v>671</v>
      </c>
    </row>
    <row r="14" spans="1:53" ht="28.5">
      <c r="A14" s="520"/>
      <c r="B14" s="507"/>
      <c r="C14" s="508"/>
      <c r="D14" s="507"/>
      <c r="E14" s="507"/>
      <c r="F14" s="509"/>
      <c r="G14" s="507"/>
      <c r="H14" s="507"/>
      <c r="I14" s="510"/>
      <c r="J14" s="451"/>
      <c r="K14" s="511" t="s">
        <v>341</v>
      </c>
      <c r="L14" s="507"/>
      <c r="M14" s="510"/>
      <c r="N14" s="183">
        <v>13</v>
      </c>
      <c r="O14" s="183">
        <v>1</v>
      </c>
      <c r="P14" s="183"/>
      <c r="Q14" s="183"/>
      <c r="R14" s="183"/>
      <c r="S14" s="183">
        <f t="shared" si="0"/>
        <v>1</v>
      </c>
      <c r="T14" s="149">
        <f t="shared" si="1"/>
        <v>7.6923076923076927E-2</v>
      </c>
      <c r="U14" s="512">
        <v>46042</v>
      </c>
      <c r="V14" s="512">
        <v>46387</v>
      </c>
      <c r="W14" s="513">
        <f t="shared" si="4"/>
        <v>345</v>
      </c>
      <c r="X14" s="514"/>
      <c r="Y14" s="507"/>
      <c r="Z14" s="507"/>
      <c r="AA14" s="507"/>
      <c r="AB14" s="507"/>
      <c r="AC14" s="513" t="s">
        <v>574</v>
      </c>
      <c r="AD14" s="513"/>
      <c r="AE14" s="523"/>
      <c r="AF14" s="513"/>
      <c r="AG14" s="513"/>
      <c r="AH14" s="512"/>
      <c r="AI14" s="517">
        <v>2000000</v>
      </c>
      <c r="AJ14" s="517">
        <v>2000000</v>
      </c>
      <c r="AK14" s="132"/>
      <c r="AL14" s="132"/>
      <c r="AM14" s="137"/>
      <c r="AN14" s="518" t="s">
        <v>614</v>
      </c>
      <c r="AO14" s="519"/>
      <c r="AP14" s="131">
        <v>0</v>
      </c>
      <c r="AQ14" s="127">
        <f t="shared" si="2"/>
        <v>0</v>
      </c>
      <c r="AR14" s="131"/>
      <c r="AS14" s="118">
        <f t="shared" si="3"/>
        <v>0</v>
      </c>
      <c r="AT14" s="132"/>
      <c r="AU14" s="132"/>
      <c r="AV14" s="132"/>
      <c r="AW14" s="132"/>
      <c r="AX14" s="132"/>
      <c r="AY14" s="132"/>
      <c r="AZ14" s="455"/>
    </row>
    <row r="15" spans="1:53" ht="49.5" customHeight="1">
      <c r="A15" s="520"/>
      <c r="B15" s="507"/>
      <c r="C15" s="508"/>
      <c r="D15" s="507"/>
      <c r="E15" s="507"/>
      <c r="F15" s="509"/>
      <c r="G15" s="507"/>
      <c r="H15" s="507"/>
      <c r="I15" s="510"/>
      <c r="J15" s="451"/>
      <c r="K15" s="511" t="s">
        <v>342</v>
      </c>
      <c r="L15" s="507"/>
      <c r="M15" s="510"/>
      <c r="N15" s="183">
        <v>12</v>
      </c>
      <c r="O15" s="183">
        <v>3</v>
      </c>
      <c r="P15" s="183"/>
      <c r="Q15" s="183"/>
      <c r="R15" s="183"/>
      <c r="S15" s="183">
        <f t="shared" si="0"/>
        <v>3</v>
      </c>
      <c r="T15" s="149">
        <f t="shared" si="1"/>
        <v>0.25</v>
      </c>
      <c r="U15" s="512">
        <v>46042</v>
      </c>
      <c r="V15" s="512">
        <v>46387</v>
      </c>
      <c r="W15" s="513">
        <f t="shared" si="4"/>
        <v>345</v>
      </c>
      <c r="X15" s="514"/>
      <c r="Y15" s="507"/>
      <c r="Z15" s="507"/>
      <c r="AA15" s="524" t="s">
        <v>502</v>
      </c>
      <c r="AB15" s="524" t="s">
        <v>503</v>
      </c>
      <c r="AC15" s="513" t="s">
        <v>574</v>
      </c>
      <c r="AD15" s="513"/>
      <c r="AE15" s="523"/>
      <c r="AF15" s="513"/>
      <c r="AG15" s="513"/>
      <c r="AH15" s="512"/>
      <c r="AI15" s="525"/>
      <c r="AJ15" s="525"/>
      <c r="AK15" s="132"/>
      <c r="AL15" s="132"/>
      <c r="AM15" s="137"/>
      <c r="AN15" s="526"/>
      <c r="AO15" s="519"/>
      <c r="AP15" s="132"/>
      <c r="AQ15" s="527"/>
      <c r="AR15" s="132"/>
      <c r="AS15" s="132"/>
      <c r="AT15" s="132"/>
      <c r="AU15" s="132"/>
      <c r="AV15" s="132"/>
      <c r="AW15" s="132"/>
      <c r="AX15" s="132"/>
      <c r="AY15" s="132"/>
      <c r="AZ15" s="455"/>
    </row>
    <row r="16" spans="1:53" ht="57" customHeight="1">
      <c r="A16" s="520"/>
      <c r="B16" s="507"/>
      <c r="C16" s="508"/>
      <c r="D16" s="507"/>
      <c r="E16" s="507"/>
      <c r="F16" s="509"/>
      <c r="G16" s="507"/>
      <c r="H16" s="507"/>
      <c r="I16" s="510"/>
      <c r="J16" s="451"/>
      <c r="K16" s="528" t="s">
        <v>343</v>
      </c>
      <c r="L16" s="507"/>
      <c r="M16" s="510"/>
      <c r="N16" s="510">
        <v>1</v>
      </c>
      <c r="O16" s="510">
        <v>0</v>
      </c>
      <c r="P16" s="510"/>
      <c r="Q16" s="510"/>
      <c r="R16" s="510"/>
      <c r="S16" s="510">
        <f t="shared" si="0"/>
        <v>0</v>
      </c>
      <c r="T16" s="452">
        <f t="shared" si="1"/>
        <v>0</v>
      </c>
      <c r="U16" s="529">
        <v>46042</v>
      </c>
      <c r="V16" s="529">
        <v>46387</v>
      </c>
      <c r="W16" s="530">
        <f>_xlfn.DAYS(V16,U16)</f>
        <v>345</v>
      </c>
      <c r="X16" s="514"/>
      <c r="Y16" s="507"/>
      <c r="Z16" s="507"/>
      <c r="AA16" s="524"/>
      <c r="AB16" s="524"/>
      <c r="AC16" s="530" t="s">
        <v>574</v>
      </c>
      <c r="AD16" s="513"/>
      <c r="AE16" s="523"/>
      <c r="AF16" s="513"/>
      <c r="AG16" s="513"/>
      <c r="AH16" s="531"/>
      <c r="AI16" s="532"/>
      <c r="AJ16" s="532"/>
      <c r="AK16" s="132"/>
      <c r="AL16" s="132"/>
      <c r="AM16" s="137"/>
      <c r="AN16" s="526"/>
      <c r="AO16" s="519"/>
      <c r="AP16" s="132"/>
      <c r="AQ16" s="132"/>
      <c r="AR16" s="132"/>
      <c r="AS16" s="132"/>
      <c r="AT16" s="132"/>
      <c r="AU16" s="132"/>
      <c r="AV16" s="132"/>
      <c r="AW16" s="132"/>
      <c r="AX16" s="132"/>
      <c r="AY16" s="132"/>
      <c r="AZ16" s="455"/>
    </row>
    <row r="17" spans="1:52" ht="18.95" customHeight="1">
      <c r="A17" s="533"/>
      <c r="B17" s="507"/>
      <c r="C17" s="508"/>
      <c r="D17" s="507"/>
      <c r="E17" s="507"/>
      <c r="F17" s="509"/>
      <c r="G17" s="507"/>
      <c r="H17" s="507"/>
      <c r="I17" s="510"/>
      <c r="J17" s="451"/>
      <c r="K17" s="528"/>
      <c r="L17" s="507"/>
      <c r="M17" s="510"/>
      <c r="N17" s="510"/>
      <c r="O17" s="510"/>
      <c r="P17" s="510"/>
      <c r="Q17" s="510"/>
      <c r="R17" s="510"/>
      <c r="S17" s="510"/>
      <c r="T17" s="452"/>
      <c r="U17" s="529"/>
      <c r="V17" s="529"/>
      <c r="W17" s="530"/>
      <c r="X17" s="514"/>
      <c r="Y17" s="507"/>
      <c r="Z17" s="507"/>
      <c r="AA17" s="521"/>
      <c r="AB17" s="524"/>
      <c r="AC17" s="530"/>
      <c r="AD17" s="513"/>
      <c r="AE17" s="523"/>
      <c r="AF17" s="513"/>
      <c r="AG17" s="513"/>
      <c r="AH17" s="531"/>
      <c r="AI17" s="532"/>
      <c r="AJ17" s="532"/>
      <c r="AK17" s="132"/>
      <c r="AL17" s="132"/>
      <c r="AM17" s="137"/>
      <c r="AN17" s="526"/>
      <c r="AO17" s="534"/>
      <c r="AP17" s="132"/>
      <c r="AQ17" s="132"/>
      <c r="AR17" s="132"/>
      <c r="AS17" s="132"/>
      <c r="AT17" s="132"/>
      <c r="AU17" s="132"/>
      <c r="AV17" s="132"/>
      <c r="AW17" s="132"/>
      <c r="AX17" s="132"/>
      <c r="AY17" s="132"/>
      <c r="AZ17" s="456"/>
    </row>
    <row r="18" spans="1:52" ht="88.5" customHeight="1">
      <c r="A18" s="535"/>
      <c r="B18" s="521"/>
      <c r="C18" s="536"/>
      <c r="D18" s="521"/>
      <c r="E18" s="537" t="s">
        <v>709</v>
      </c>
      <c r="F18" s="538"/>
      <c r="G18" s="538"/>
      <c r="H18" s="538"/>
      <c r="I18" s="538"/>
      <c r="J18" s="538"/>
      <c r="K18" s="538"/>
      <c r="L18" s="538"/>
      <c r="M18" s="538"/>
      <c r="N18" s="538"/>
      <c r="O18" s="538"/>
      <c r="P18" s="538"/>
      <c r="Q18" s="539"/>
      <c r="R18" s="183"/>
      <c r="S18" s="183"/>
      <c r="T18" s="540">
        <f>AVERAGE(T9:T17)</f>
        <v>0.44265109890109894</v>
      </c>
      <c r="U18" s="512"/>
      <c r="V18" s="512"/>
      <c r="W18" s="513"/>
      <c r="X18" s="514"/>
      <c r="Y18" s="507"/>
      <c r="Z18" s="507"/>
      <c r="AA18" s="521"/>
      <c r="AB18" s="524"/>
      <c r="AC18" s="513"/>
      <c r="AD18" s="513"/>
      <c r="AE18" s="523"/>
      <c r="AF18" s="513"/>
      <c r="AG18" s="513"/>
      <c r="AH18" s="512"/>
      <c r="AI18" s="132">
        <f>SUM(AI9:AI17)</f>
        <v>1693527455</v>
      </c>
      <c r="AJ18" s="132">
        <f>SUM(AJ9:AJ17)</f>
        <v>1693527455</v>
      </c>
      <c r="AK18" s="132"/>
      <c r="AL18" s="132"/>
      <c r="AM18" s="137"/>
      <c r="AN18" s="526"/>
      <c r="AO18" s="534"/>
      <c r="AP18" s="133">
        <f>SUM(AP9:AP17)</f>
        <v>138100000</v>
      </c>
      <c r="AQ18" s="541">
        <f>AP18/AJ18</f>
        <v>8.1545769802710402E-2</v>
      </c>
      <c r="AR18" s="133">
        <f>+AR11</f>
        <v>28300000</v>
      </c>
      <c r="AS18" s="119">
        <f>+AR18/AJ18</f>
        <v>1.6710682732923275E-2</v>
      </c>
      <c r="AT18" s="132"/>
      <c r="AU18" s="132"/>
      <c r="AV18" s="132"/>
      <c r="AW18" s="132"/>
      <c r="AX18" s="132"/>
      <c r="AY18" s="132"/>
      <c r="AZ18" s="521"/>
    </row>
    <row r="19" spans="1:52" ht="26.1" customHeight="1">
      <c r="A19" s="506" t="s">
        <v>238</v>
      </c>
      <c r="B19" s="507" t="s">
        <v>239</v>
      </c>
      <c r="C19" s="542" t="s">
        <v>250</v>
      </c>
      <c r="D19" s="507" t="s">
        <v>288</v>
      </c>
      <c r="E19" s="507" t="s">
        <v>458</v>
      </c>
      <c r="F19" s="509">
        <v>2024130010107</v>
      </c>
      <c r="G19" s="507" t="s">
        <v>459</v>
      </c>
      <c r="H19" s="543" t="s">
        <v>460</v>
      </c>
      <c r="I19" s="507" t="s">
        <v>461</v>
      </c>
      <c r="J19" s="544">
        <v>0.2</v>
      </c>
      <c r="K19" s="545" t="s">
        <v>467</v>
      </c>
      <c r="L19" s="507" t="s">
        <v>669</v>
      </c>
      <c r="M19" s="507" t="s">
        <v>321</v>
      </c>
      <c r="N19" s="546">
        <v>10</v>
      </c>
      <c r="O19" s="546">
        <v>37</v>
      </c>
      <c r="P19" s="546"/>
      <c r="Q19" s="546"/>
      <c r="R19" s="546"/>
      <c r="S19" s="547">
        <f t="shared" ref="S19:S80" si="5">SUM(O19:R19)</f>
        <v>37</v>
      </c>
      <c r="T19" s="457">
        <v>1</v>
      </c>
      <c r="U19" s="529">
        <v>46042</v>
      </c>
      <c r="V19" s="529">
        <v>46387</v>
      </c>
      <c r="W19" s="530">
        <f>_xlfn.DAYS(V19,U19)</f>
        <v>345</v>
      </c>
      <c r="X19" s="514"/>
      <c r="Y19" s="507"/>
      <c r="Z19" s="507"/>
      <c r="AA19" s="507" t="s">
        <v>502</v>
      </c>
      <c r="AB19" s="524"/>
      <c r="AC19" s="513" t="s">
        <v>574</v>
      </c>
      <c r="AD19" s="548" t="s">
        <v>656</v>
      </c>
      <c r="AE19" s="461">
        <v>477200000000</v>
      </c>
      <c r="AF19" s="549" t="s">
        <v>575</v>
      </c>
      <c r="AG19" s="550" t="s">
        <v>60</v>
      </c>
      <c r="AH19" s="551" t="s">
        <v>657</v>
      </c>
      <c r="AI19" s="552">
        <v>501368129</v>
      </c>
      <c r="AJ19" s="552">
        <v>501368129</v>
      </c>
      <c r="AK19" s="465"/>
      <c r="AL19" s="465"/>
      <c r="AM19" s="465"/>
      <c r="AN19" s="553" t="s">
        <v>586</v>
      </c>
      <c r="AO19" s="507" t="s">
        <v>458</v>
      </c>
      <c r="AP19" s="553">
        <v>336100000</v>
      </c>
      <c r="AQ19" s="554">
        <f>AP19/AJ19</f>
        <v>0.6703657064727383</v>
      </c>
      <c r="AR19" s="555">
        <v>141100000</v>
      </c>
      <c r="AS19" s="554">
        <f>AR19/AJ19</f>
        <v>0.28142993508867414</v>
      </c>
      <c r="AT19" s="465"/>
      <c r="AU19" s="465"/>
      <c r="AV19" s="465"/>
      <c r="AW19" s="465"/>
      <c r="AX19" s="465"/>
      <c r="AY19" s="465"/>
      <c r="AZ19" s="454" t="s">
        <v>672</v>
      </c>
    </row>
    <row r="20" spans="1:52" ht="33.950000000000003" customHeight="1">
      <c r="A20" s="520"/>
      <c r="B20" s="507"/>
      <c r="C20" s="542"/>
      <c r="D20" s="507"/>
      <c r="E20" s="507"/>
      <c r="F20" s="509"/>
      <c r="G20" s="507"/>
      <c r="H20" s="543"/>
      <c r="I20" s="507"/>
      <c r="J20" s="544"/>
      <c r="K20" s="556"/>
      <c r="L20" s="507"/>
      <c r="M20" s="507"/>
      <c r="N20" s="557"/>
      <c r="O20" s="557"/>
      <c r="P20" s="557"/>
      <c r="Q20" s="557"/>
      <c r="R20" s="557"/>
      <c r="S20" s="558"/>
      <c r="T20" s="458"/>
      <c r="U20" s="529"/>
      <c r="V20" s="529"/>
      <c r="W20" s="530"/>
      <c r="X20" s="514"/>
      <c r="Y20" s="507"/>
      <c r="Z20" s="507"/>
      <c r="AA20" s="507"/>
      <c r="AB20" s="524"/>
      <c r="AC20" s="513" t="s">
        <v>574</v>
      </c>
      <c r="AD20" s="559"/>
      <c r="AE20" s="462"/>
      <c r="AF20" s="560"/>
      <c r="AG20" s="561"/>
      <c r="AH20" s="562"/>
      <c r="AI20" s="563"/>
      <c r="AJ20" s="563"/>
      <c r="AK20" s="465"/>
      <c r="AL20" s="465"/>
      <c r="AM20" s="465"/>
      <c r="AN20" s="564"/>
      <c r="AO20" s="507"/>
      <c r="AP20" s="564"/>
      <c r="AQ20" s="565"/>
      <c r="AR20" s="566"/>
      <c r="AS20" s="565"/>
      <c r="AT20" s="465"/>
      <c r="AU20" s="465"/>
      <c r="AV20" s="465"/>
      <c r="AW20" s="465"/>
      <c r="AX20" s="465"/>
      <c r="AY20" s="465"/>
      <c r="AZ20" s="455"/>
    </row>
    <row r="21" spans="1:52" ht="50.25" customHeight="1">
      <c r="A21" s="520"/>
      <c r="B21" s="507"/>
      <c r="C21" s="542"/>
      <c r="D21" s="507"/>
      <c r="E21" s="507"/>
      <c r="F21" s="509"/>
      <c r="G21" s="507"/>
      <c r="H21" s="543"/>
      <c r="I21" s="507"/>
      <c r="J21" s="544"/>
      <c r="K21" s="567"/>
      <c r="L21" s="507"/>
      <c r="M21" s="507"/>
      <c r="N21" s="568"/>
      <c r="O21" s="568"/>
      <c r="P21" s="568"/>
      <c r="Q21" s="568"/>
      <c r="R21" s="568"/>
      <c r="S21" s="569"/>
      <c r="T21" s="459"/>
      <c r="U21" s="529"/>
      <c r="V21" s="529"/>
      <c r="W21" s="530"/>
      <c r="X21" s="514"/>
      <c r="Y21" s="507"/>
      <c r="Z21" s="507"/>
      <c r="AA21" s="507"/>
      <c r="AB21" s="524"/>
      <c r="AC21" s="513" t="s">
        <v>574</v>
      </c>
      <c r="AD21" s="570"/>
      <c r="AE21" s="120"/>
      <c r="AF21" s="571"/>
      <c r="AG21" s="572"/>
      <c r="AH21" s="571"/>
      <c r="AI21" s="563"/>
      <c r="AJ21" s="563"/>
      <c r="AK21" s="465"/>
      <c r="AL21" s="465"/>
      <c r="AM21" s="465"/>
      <c r="AN21" s="564"/>
      <c r="AO21" s="507"/>
      <c r="AP21" s="564"/>
      <c r="AQ21" s="565"/>
      <c r="AR21" s="566"/>
      <c r="AS21" s="565"/>
      <c r="AT21" s="465"/>
      <c r="AU21" s="465"/>
      <c r="AV21" s="465"/>
      <c r="AW21" s="465"/>
      <c r="AX21" s="465"/>
      <c r="AY21" s="465"/>
      <c r="AZ21" s="455"/>
    </row>
    <row r="22" spans="1:52" ht="42" customHeight="1">
      <c r="A22" s="520"/>
      <c r="B22" s="507"/>
      <c r="C22" s="542"/>
      <c r="D22" s="507"/>
      <c r="E22" s="507"/>
      <c r="F22" s="509"/>
      <c r="G22" s="507"/>
      <c r="H22" s="543"/>
      <c r="I22" s="507"/>
      <c r="J22" s="544"/>
      <c r="K22" s="573" t="s">
        <v>673</v>
      </c>
      <c r="L22" s="507"/>
      <c r="M22" s="507"/>
      <c r="N22" s="574">
        <v>840</v>
      </c>
      <c r="O22" s="177">
        <v>73</v>
      </c>
      <c r="P22" s="177"/>
      <c r="Q22" s="177"/>
      <c r="R22" s="177"/>
      <c r="S22" s="183">
        <f t="shared" si="5"/>
        <v>73</v>
      </c>
      <c r="T22" s="540">
        <v>1</v>
      </c>
      <c r="U22" s="529"/>
      <c r="V22" s="529"/>
      <c r="W22" s="530"/>
      <c r="X22" s="514"/>
      <c r="Y22" s="507"/>
      <c r="Z22" s="507"/>
      <c r="AA22" s="507"/>
      <c r="AB22" s="524"/>
      <c r="AC22" s="513" t="s">
        <v>574</v>
      </c>
      <c r="AD22" s="575"/>
      <c r="AE22" s="120"/>
      <c r="AF22" s="571"/>
      <c r="AG22" s="572"/>
      <c r="AH22" s="571"/>
      <c r="AI22" s="576"/>
      <c r="AJ22" s="576"/>
      <c r="AK22" s="465"/>
      <c r="AL22" s="465"/>
      <c r="AM22" s="465"/>
      <c r="AN22" s="577"/>
      <c r="AO22" s="507"/>
      <c r="AP22" s="577"/>
      <c r="AQ22" s="578"/>
      <c r="AR22" s="579"/>
      <c r="AS22" s="578"/>
      <c r="AT22" s="465"/>
      <c r="AU22" s="465"/>
      <c r="AV22" s="465"/>
      <c r="AW22" s="465"/>
      <c r="AX22" s="465"/>
      <c r="AY22" s="465"/>
      <c r="AZ22" s="455"/>
    </row>
    <row r="23" spans="1:52" ht="51" customHeight="1">
      <c r="A23" s="520"/>
      <c r="B23" s="507"/>
      <c r="C23" s="542"/>
      <c r="D23" s="507"/>
      <c r="E23" s="507"/>
      <c r="F23" s="509"/>
      <c r="G23" s="507"/>
      <c r="H23" s="543"/>
      <c r="I23" s="507"/>
      <c r="J23" s="544"/>
      <c r="K23" s="580" t="s">
        <v>674</v>
      </c>
      <c r="L23" s="507"/>
      <c r="M23" s="507"/>
      <c r="N23" s="581">
        <v>1</v>
      </c>
      <c r="O23" s="582">
        <v>7.3999999999999996E-2</v>
      </c>
      <c r="P23" s="582"/>
      <c r="Q23" s="582"/>
      <c r="R23" s="582"/>
      <c r="S23" s="582">
        <f t="shared" si="5"/>
        <v>7.3999999999999996E-2</v>
      </c>
      <c r="T23" s="452">
        <f>+S23/O23</f>
        <v>1</v>
      </c>
      <c r="U23" s="529">
        <v>46042</v>
      </c>
      <c r="V23" s="529">
        <v>46387</v>
      </c>
      <c r="W23" s="530">
        <f>_xlfn.DAYS(V23,U23)</f>
        <v>345</v>
      </c>
      <c r="X23" s="514"/>
      <c r="Y23" s="507"/>
      <c r="Z23" s="507"/>
      <c r="AA23" s="507"/>
      <c r="AB23" s="524"/>
      <c r="AC23" s="513" t="s">
        <v>574</v>
      </c>
      <c r="AD23" s="583"/>
      <c r="AE23" s="120"/>
      <c r="AF23" s="571"/>
      <c r="AG23" s="572"/>
      <c r="AH23" s="571"/>
      <c r="AI23" s="552">
        <v>105600000</v>
      </c>
      <c r="AJ23" s="552">
        <v>105600000</v>
      </c>
      <c r="AK23" s="465"/>
      <c r="AL23" s="465"/>
      <c r="AM23" s="465"/>
      <c r="AN23" s="584" t="s">
        <v>588</v>
      </c>
      <c r="AO23" s="507"/>
      <c r="AP23" s="553">
        <v>0</v>
      </c>
      <c r="AQ23" s="585">
        <f>AP23/AJ23</f>
        <v>0</v>
      </c>
      <c r="AR23" s="586">
        <v>0</v>
      </c>
      <c r="AS23" s="585">
        <v>0</v>
      </c>
      <c r="AT23" s="465"/>
      <c r="AU23" s="465"/>
      <c r="AV23" s="465"/>
      <c r="AW23" s="465"/>
      <c r="AX23" s="465"/>
      <c r="AY23" s="465"/>
      <c r="AZ23" s="455"/>
    </row>
    <row r="24" spans="1:52" ht="50.25" customHeight="1">
      <c r="A24" s="520"/>
      <c r="B24" s="507"/>
      <c r="C24" s="542"/>
      <c r="D24" s="507"/>
      <c r="E24" s="507"/>
      <c r="F24" s="509"/>
      <c r="G24" s="507"/>
      <c r="H24" s="543"/>
      <c r="I24" s="507"/>
      <c r="J24" s="544"/>
      <c r="K24" s="580"/>
      <c r="L24" s="507"/>
      <c r="M24" s="507"/>
      <c r="N24" s="581"/>
      <c r="O24" s="582"/>
      <c r="P24" s="582"/>
      <c r="Q24" s="582"/>
      <c r="R24" s="582"/>
      <c r="S24" s="582">
        <f t="shared" si="5"/>
        <v>0</v>
      </c>
      <c r="T24" s="452"/>
      <c r="U24" s="529"/>
      <c r="V24" s="529"/>
      <c r="W24" s="530"/>
      <c r="X24" s="514"/>
      <c r="Y24" s="507"/>
      <c r="Z24" s="507"/>
      <c r="AA24" s="507"/>
      <c r="AB24" s="524"/>
      <c r="AC24" s="513" t="s">
        <v>574</v>
      </c>
      <c r="AD24" s="583"/>
      <c r="AE24" s="120"/>
      <c r="AF24" s="571"/>
      <c r="AG24" s="572"/>
      <c r="AH24" s="571"/>
      <c r="AI24" s="563"/>
      <c r="AJ24" s="563"/>
      <c r="AK24" s="465"/>
      <c r="AL24" s="465"/>
      <c r="AM24" s="465"/>
      <c r="AN24" s="587"/>
      <c r="AO24" s="507"/>
      <c r="AP24" s="564"/>
      <c r="AQ24" s="588"/>
      <c r="AR24" s="589"/>
      <c r="AS24" s="588"/>
      <c r="AT24" s="465"/>
      <c r="AU24" s="465"/>
      <c r="AV24" s="465"/>
      <c r="AW24" s="465"/>
      <c r="AX24" s="465"/>
      <c r="AY24" s="465"/>
      <c r="AZ24" s="455"/>
    </row>
    <row r="25" spans="1:52" ht="54.75" customHeight="1">
      <c r="A25" s="520"/>
      <c r="B25" s="507"/>
      <c r="C25" s="542"/>
      <c r="D25" s="507" t="s">
        <v>293</v>
      </c>
      <c r="E25" s="507"/>
      <c r="F25" s="509"/>
      <c r="G25" s="507"/>
      <c r="H25" s="543"/>
      <c r="I25" s="507"/>
      <c r="J25" s="544"/>
      <c r="K25" s="580"/>
      <c r="L25" s="507"/>
      <c r="M25" s="507"/>
      <c r="N25" s="581"/>
      <c r="O25" s="582"/>
      <c r="P25" s="582"/>
      <c r="Q25" s="582"/>
      <c r="R25" s="582"/>
      <c r="S25" s="582">
        <f t="shared" si="5"/>
        <v>0</v>
      </c>
      <c r="T25" s="452"/>
      <c r="U25" s="529"/>
      <c r="V25" s="529"/>
      <c r="W25" s="530"/>
      <c r="X25" s="514"/>
      <c r="Y25" s="507"/>
      <c r="Z25" s="507"/>
      <c r="AA25" s="507"/>
      <c r="AB25" s="524"/>
      <c r="AC25" s="513" t="s">
        <v>574</v>
      </c>
      <c r="AD25" s="583"/>
      <c r="AE25" s="120"/>
      <c r="AF25" s="571"/>
      <c r="AG25" s="572"/>
      <c r="AH25" s="571"/>
      <c r="AI25" s="563"/>
      <c r="AJ25" s="563"/>
      <c r="AK25" s="465"/>
      <c r="AL25" s="465"/>
      <c r="AM25" s="465"/>
      <c r="AN25" s="587"/>
      <c r="AO25" s="507"/>
      <c r="AP25" s="564"/>
      <c r="AQ25" s="588"/>
      <c r="AR25" s="589"/>
      <c r="AS25" s="588"/>
      <c r="AT25" s="465"/>
      <c r="AU25" s="465"/>
      <c r="AV25" s="465"/>
      <c r="AW25" s="465"/>
      <c r="AX25" s="465"/>
      <c r="AY25" s="465"/>
      <c r="AZ25" s="455"/>
    </row>
    <row r="26" spans="1:52" ht="89.25" customHeight="1">
      <c r="A26" s="520"/>
      <c r="B26" s="507"/>
      <c r="C26" s="542"/>
      <c r="D26" s="507"/>
      <c r="E26" s="507"/>
      <c r="F26" s="509"/>
      <c r="G26" s="507"/>
      <c r="H26" s="543"/>
      <c r="I26" s="507"/>
      <c r="J26" s="544"/>
      <c r="K26" s="580"/>
      <c r="L26" s="507"/>
      <c r="M26" s="507"/>
      <c r="N26" s="581"/>
      <c r="O26" s="582"/>
      <c r="P26" s="582"/>
      <c r="Q26" s="582"/>
      <c r="R26" s="582"/>
      <c r="S26" s="582">
        <f t="shared" si="5"/>
        <v>0</v>
      </c>
      <c r="T26" s="452"/>
      <c r="U26" s="529"/>
      <c r="V26" s="529"/>
      <c r="W26" s="530"/>
      <c r="X26" s="514"/>
      <c r="Y26" s="507"/>
      <c r="Z26" s="507"/>
      <c r="AA26" s="507"/>
      <c r="AB26" s="524"/>
      <c r="AC26" s="513" t="s">
        <v>574</v>
      </c>
      <c r="AD26" s="583"/>
      <c r="AE26" s="120"/>
      <c r="AF26" s="571"/>
      <c r="AG26" s="572"/>
      <c r="AH26" s="571"/>
      <c r="AI26" s="563"/>
      <c r="AJ26" s="563"/>
      <c r="AK26" s="465"/>
      <c r="AL26" s="465"/>
      <c r="AM26" s="465"/>
      <c r="AN26" s="587"/>
      <c r="AO26" s="507"/>
      <c r="AP26" s="564"/>
      <c r="AQ26" s="588"/>
      <c r="AR26" s="589"/>
      <c r="AS26" s="588"/>
      <c r="AT26" s="465"/>
      <c r="AU26" s="465"/>
      <c r="AV26" s="465"/>
      <c r="AW26" s="465"/>
      <c r="AX26" s="465"/>
      <c r="AY26" s="465"/>
      <c r="AZ26" s="455"/>
    </row>
    <row r="27" spans="1:52" ht="24.95" customHeight="1">
      <c r="A27" s="520"/>
      <c r="B27" s="507"/>
      <c r="C27" s="542"/>
      <c r="D27" s="507"/>
      <c r="E27" s="507"/>
      <c r="F27" s="509"/>
      <c r="G27" s="507"/>
      <c r="H27" s="543"/>
      <c r="I27" s="507"/>
      <c r="J27" s="544"/>
      <c r="K27" s="580"/>
      <c r="L27" s="507"/>
      <c r="M27" s="507"/>
      <c r="N27" s="581"/>
      <c r="O27" s="582"/>
      <c r="P27" s="582"/>
      <c r="Q27" s="582"/>
      <c r="R27" s="582"/>
      <c r="S27" s="582">
        <f t="shared" si="5"/>
        <v>0</v>
      </c>
      <c r="T27" s="452"/>
      <c r="U27" s="529"/>
      <c r="V27" s="529"/>
      <c r="W27" s="530"/>
      <c r="X27" s="514"/>
      <c r="Y27" s="507"/>
      <c r="Z27" s="507"/>
      <c r="AA27" s="507"/>
      <c r="AB27" s="524"/>
      <c r="AC27" s="513" t="s">
        <v>574</v>
      </c>
      <c r="AD27" s="583"/>
      <c r="AE27" s="120"/>
      <c r="AF27" s="571"/>
      <c r="AG27" s="572"/>
      <c r="AH27" s="571"/>
      <c r="AI27" s="576"/>
      <c r="AJ27" s="576"/>
      <c r="AK27" s="465"/>
      <c r="AL27" s="465"/>
      <c r="AM27" s="465"/>
      <c r="AN27" s="590"/>
      <c r="AO27" s="507"/>
      <c r="AP27" s="577"/>
      <c r="AQ27" s="591"/>
      <c r="AR27" s="592"/>
      <c r="AS27" s="591"/>
      <c r="AT27" s="465"/>
      <c r="AU27" s="465"/>
      <c r="AV27" s="465"/>
      <c r="AW27" s="465"/>
      <c r="AX27" s="465"/>
      <c r="AY27" s="465"/>
      <c r="AZ27" s="455"/>
    </row>
    <row r="28" spans="1:52" ht="31.5" customHeight="1">
      <c r="A28" s="520"/>
      <c r="B28" s="507"/>
      <c r="C28" s="542"/>
      <c r="D28" s="507"/>
      <c r="E28" s="507"/>
      <c r="F28" s="509"/>
      <c r="G28" s="507"/>
      <c r="H28" s="543"/>
      <c r="I28" s="521" t="s">
        <v>462</v>
      </c>
      <c r="J28" s="540">
        <v>0.15</v>
      </c>
      <c r="K28" s="573" t="s">
        <v>675</v>
      </c>
      <c r="L28" s="507"/>
      <c r="M28" s="513" t="s">
        <v>320</v>
      </c>
      <c r="N28" s="574">
        <v>6</v>
      </c>
      <c r="O28" s="177">
        <v>2</v>
      </c>
      <c r="P28" s="177"/>
      <c r="Q28" s="177"/>
      <c r="R28" s="177"/>
      <c r="S28" s="183">
        <f t="shared" si="5"/>
        <v>2</v>
      </c>
      <c r="T28" s="149">
        <f>+S28/N28</f>
        <v>0.33333333333333331</v>
      </c>
      <c r="U28" s="512">
        <v>46042</v>
      </c>
      <c r="V28" s="512">
        <v>46387</v>
      </c>
      <c r="W28" s="513">
        <f t="shared" ref="W28" si="6">_xlfn.DAYS(V28,U28)</f>
        <v>345</v>
      </c>
      <c r="X28" s="514"/>
      <c r="Y28" s="507"/>
      <c r="Z28" s="507"/>
      <c r="AA28" s="507"/>
      <c r="AB28" s="524"/>
      <c r="AC28" s="513" t="s">
        <v>574</v>
      </c>
      <c r="AD28" s="583" t="s">
        <v>727</v>
      </c>
      <c r="AE28" s="120">
        <v>186653333</v>
      </c>
      <c r="AF28" s="571" t="s">
        <v>728</v>
      </c>
      <c r="AG28" s="572" t="s">
        <v>729</v>
      </c>
      <c r="AH28" s="571" t="s">
        <v>730</v>
      </c>
      <c r="AI28" s="593">
        <v>200000000</v>
      </c>
      <c r="AJ28" s="594">
        <v>200000000</v>
      </c>
      <c r="AK28" s="465"/>
      <c r="AL28" s="465"/>
      <c r="AM28" s="465"/>
      <c r="AN28" s="595" t="s">
        <v>658</v>
      </c>
      <c r="AO28" s="507"/>
      <c r="AP28" s="465">
        <v>134000000</v>
      </c>
      <c r="AQ28" s="596">
        <f>AP28/AJ28</f>
        <v>0.67</v>
      </c>
      <c r="AR28" s="597">
        <v>52653333</v>
      </c>
      <c r="AS28" s="596">
        <f>AR28/AJ28</f>
        <v>0.26326666500000001</v>
      </c>
      <c r="AT28" s="465"/>
      <c r="AU28" s="465"/>
      <c r="AV28" s="465"/>
      <c r="AW28" s="465"/>
      <c r="AX28" s="465"/>
      <c r="AY28" s="465"/>
      <c r="AZ28" s="455"/>
    </row>
    <row r="29" spans="1:52" ht="35.1" customHeight="1">
      <c r="A29" s="520"/>
      <c r="B29" s="507"/>
      <c r="C29" s="542"/>
      <c r="D29" s="507"/>
      <c r="E29" s="507"/>
      <c r="F29" s="509"/>
      <c r="G29" s="507"/>
      <c r="H29" s="543" t="s">
        <v>463</v>
      </c>
      <c r="I29" s="507" t="s">
        <v>464</v>
      </c>
      <c r="J29" s="544">
        <v>0.1</v>
      </c>
      <c r="K29" s="573" t="s">
        <v>676</v>
      </c>
      <c r="L29" s="507"/>
      <c r="M29" s="507" t="s">
        <v>322</v>
      </c>
      <c r="N29" s="183">
        <v>6</v>
      </c>
      <c r="O29" s="183">
        <v>2</v>
      </c>
      <c r="P29" s="183"/>
      <c r="Q29" s="183"/>
      <c r="R29" s="183"/>
      <c r="S29" s="183">
        <f t="shared" si="5"/>
        <v>2</v>
      </c>
      <c r="T29" s="149">
        <f>+S29/N29</f>
        <v>0.33333333333333331</v>
      </c>
      <c r="U29" s="512">
        <v>46042</v>
      </c>
      <c r="V29" s="512">
        <v>46387</v>
      </c>
      <c r="W29" s="513">
        <f>_xlfn.DAYS(V29,U29)</f>
        <v>345</v>
      </c>
      <c r="X29" s="514"/>
      <c r="Y29" s="507"/>
      <c r="Z29" s="507"/>
      <c r="AA29" s="507" t="s">
        <v>504</v>
      </c>
      <c r="AB29" s="507" t="s">
        <v>505</v>
      </c>
      <c r="AC29" s="513" t="s">
        <v>574</v>
      </c>
      <c r="AD29" s="598"/>
      <c r="AE29" s="120"/>
      <c r="AF29" s="571"/>
      <c r="AG29" s="572"/>
      <c r="AH29" s="571"/>
      <c r="AI29" s="525"/>
      <c r="AJ29" s="599"/>
      <c r="AK29" s="465"/>
      <c r="AL29" s="465"/>
      <c r="AM29" s="465"/>
      <c r="AN29" s="595"/>
      <c r="AO29" s="507"/>
      <c r="AP29" s="465"/>
      <c r="AQ29" s="596"/>
      <c r="AR29" s="597"/>
      <c r="AS29" s="596"/>
      <c r="AT29" s="465"/>
      <c r="AU29" s="465"/>
      <c r="AV29" s="465"/>
      <c r="AW29" s="465"/>
      <c r="AX29" s="465"/>
      <c r="AY29" s="465"/>
      <c r="AZ29" s="455"/>
    </row>
    <row r="30" spans="1:52" ht="41.25" customHeight="1">
      <c r="A30" s="520"/>
      <c r="B30" s="507"/>
      <c r="C30" s="542"/>
      <c r="D30" s="507"/>
      <c r="E30" s="507"/>
      <c r="F30" s="509"/>
      <c r="G30" s="507"/>
      <c r="H30" s="543"/>
      <c r="I30" s="507"/>
      <c r="J30" s="544"/>
      <c r="K30" s="580" t="s">
        <v>677</v>
      </c>
      <c r="L30" s="507"/>
      <c r="M30" s="507"/>
      <c r="N30" s="510">
        <v>1</v>
      </c>
      <c r="O30" s="510">
        <v>7.3999999999999996E-2</v>
      </c>
      <c r="P30" s="510"/>
      <c r="Q30" s="510"/>
      <c r="R30" s="510"/>
      <c r="S30" s="510">
        <f t="shared" si="5"/>
        <v>7.3999999999999996E-2</v>
      </c>
      <c r="T30" s="463">
        <f>+S30/N30</f>
        <v>7.3999999999999996E-2</v>
      </c>
      <c r="U30" s="529">
        <v>46042</v>
      </c>
      <c r="V30" s="529">
        <v>46387</v>
      </c>
      <c r="W30" s="530">
        <f>_xlfn.DAYS(V30,U30)</f>
        <v>345</v>
      </c>
      <c r="X30" s="514"/>
      <c r="Y30" s="507"/>
      <c r="Z30" s="507"/>
      <c r="AA30" s="507"/>
      <c r="AB30" s="507"/>
      <c r="AC30" s="513" t="s">
        <v>574</v>
      </c>
      <c r="AD30" s="598" t="s">
        <v>727</v>
      </c>
      <c r="AE30" s="120">
        <v>411411453</v>
      </c>
      <c r="AF30" s="571" t="s">
        <v>724</v>
      </c>
      <c r="AG30" s="572" t="s">
        <v>725</v>
      </c>
      <c r="AH30" s="571" t="s">
        <v>726</v>
      </c>
      <c r="AI30" s="532">
        <v>770000000</v>
      </c>
      <c r="AJ30" s="552">
        <v>770000000</v>
      </c>
      <c r="AK30" s="465"/>
      <c r="AL30" s="465"/>
      <c r="AM30" s="465"/>
      <c r="AN30" s="595" t="s">
        <v>713</v>
      </c>
      <c r="AO30" s="507"/>
      <c r="AP30" s="465">
        <v>276796659</v>
      </c>
      <c r="AQ30" s="596">
        <f>AP30/AJ30</f>
        <v>0.35947618051948049</v>
      </c>
      <c r="AR30" s="597">
        <v>134614794</v>
      </c>
      <c r="AS30" s="596">
        <f>AR30/AI30</f>
        <v>0.17482440779220779</v>
      </c>
      <c r="AT30" s="465"/>
      <c r="AU30" s="465"/>
      <c r="AV30" s="465"/>
      <c r="AW30" s="465"/>
      <c r="AX30" s="465"/>
      <c r="AY30" s="465"/>
      <c r="AZ30" s="455"/>
    </row>
    <row r="31" spans="1:52" ht="67.5" customHeight="1">
      <c r="A31" s="520"/>
      <c r="B31" s="507"/>
      <c r="C31" s="542"/>
      <c r="D31" s="507"/>
      <c r="E31" s="507"/>
      <c r="F31" s="509"/>
      <c r="G31" s="507"/>
      <c r="H31" s="543"/>
      <c r="I31" s="507"/>
      <c r="J31" s="544"/>
      <c r="K31" s="580"/>
      <c r="L31" s="507"/>
      <c r="M31" s="507"/>
      <c r="N31" s="510"/>
      <c r="O31" s="510"/>
      <c r="P31" s="510"/>
      <c r="Q31" s="510"/>
      <c r="R31" s="510"/>
      <c r="S31" s="510"/>
      <c r="T31" s="464"/>
      <c r="U31" s="529"/>
      <c r="V31" s="529"/>
      <c r="W31" s="530"/>
      <c r="X31" s="514"/>
      <c r="Y31" s="507"/>
      <c r="Z31" s="507"/>
      <c r="AA31" s="507"/>
      <c r="AB31" s="507"/>
      <c r="AC31" s="513"/>
      <c r="AD31" s="598"/>
      <c r="AE31" s="120"/>
      <c r="AF31" s="571"/>
      <c r="AG31" s="572"/>
      <c r="AH31" s="571"/>
      <c r="AI31" s="532"/>
      <c r="AJ31" s="563"/>
      <c r="AK31" s="465"/>
      <c r="AL31" s="465"/>
      <c r="AM31" s="465"/>
      <c r="AN31" s="595"/>
      <c r="AO31" s="507"/>
      <c r="AP31" s="465"/>
      <c r="AQ31" s="596"/>
      <c r="AR31" s="597"/>
      <c r="AS31" s="596"/>
      <c r="AT31" s="465"/>
      <c r="AU31" s="465"/>
      <c r="AV31" s="465"/>
      <c r="AW31" s="465"/>
      <c r="AX31" s="465"/>
      <c r="AY31" s="465"/>
      <c r="AZ31" s="455"/>
    </row>
    <row r="32" spans="1:52" ht="41.1" customHeight="1">
      <c r="A32" s="520"/>
      <c r="B32" s="507"/>
      <c r="C32" s="542"/>
      <c r="D32" s="507"/>
      <c r="E32" s="507"/>
      <c r="F32" s="509"/>
      <c r="G32" s="507"/>
      <c r="H32" s="543"/>
      <c r="I32" s="507"/>
      <c r="J32" s="544"/>
      <c r="K32" s="573" t="s">
        <v>678</v>
      </c>
      <c r="L32" s="507"/>
      <c r="M32" s="507"/>
      <c r="N32" s="183">
        <v>1</v>
      </c>
      <c r="O32" s="183" t="s">
        <v>723</v>
      </c>
      <c r="P32" s="183"/>
      <c r="Q32" s="183"/>
      <c r="R32" s="183"/>
      <c r="S32" s="183">
        <f t="shared" si="5"/>
        <v>0</v>
      </c>
      <c r="T32" s="149">
        <f t="shared" ref="T32:T93" si="7">+S32/N32</f>
        <v>0</v>
      </c>
      <c r="U32" s="512">
        <v>46042</v>
      </c>
      <c r="V32" s="512">
        <v>46387</v>
      </c>
      <c r="W32" s="513">
        <f t="shared" ref="W32:W38" si="8">_xlfn.DAYS(V32,U32)</f>
        <v>345</v>
      </c>
      <c r="X32" s="514"/>
      <c r="Y32" s="507"/>
      <c r="Z32" s="507"/>
      <c r="AA32" s="507"/>
      <c r="AB32" s="507"/>
      <c r="AC32" s="513" t="s">
        <v>574</v>
      </c>
      <c r="AD32" s="598"/>
      <c r="AE32" s="120"/>
      <c r="AF32" s="571"/>
      <c r="AG32" s="572"/>
      <c r="AH32" s="571"/>
      <c r="AI32" s="525"/>
      <c r="AJ32" s="576"/>
      <c r="AK32" s="465"/>
      <c r="AL32" s="465"/>
      <c r="AM32" s="465"/>
      <c r="AN32" s="595"/>
      <c r="AO32" s="507"/>
      <c r="AP32" s="465"/>
      <c r="AQ32" s="596"/>
      <c r="AR32" s="597"/>
      <c r="AS32" s="596"/>
      <c r="AT32" s="465"/>
      <c r="AU32" s="465"/>
      <c r="AV32" s="465"/>
      <c r="AW32" s="465"/>
      <c r="AX32" s="465"/>
      <c r="AY32" s="465"/>
      <c r="AZ32" s="455"/>
    </row>
    <row r="33" spans="1:52" ht="47.25" customHeight="1">
      <c r="A33" s="520"/>
      <c r="B33" s="507"/>
      <c r="C33" s="542"/>
      <c r="D33" s="507" t="s">
        <v>292</v>
      </c>
      <c r="E33" s="507"/>
      <c r="F33" s="509"/>
      <c r="G33" s="507"/>
      <c r="H33" s="543"/>
      <c r="I33" s="507"/>
      <c r="J33" s="544">
        <v>0.1</v>
      </c>
      <c r="K33" s="580" t="s">
        <v>679</v>
      </c>
      <c r="L33" s="507"/>
      <c r="M33" s="507" t="s">
        <v>322</v>
      </c>
      <c r="N33" s="510">
        <v>5</v>
      </c>
      <c r="O33" s="510">
        <v>20</v>
      </c>
      <c r="P33" s="510"/>
      <c r="Q33" s="510"/>
      <c r="R33" s="510"/>
      <c r="S33" s="510">
        <f t="shared" si="5"/>
        <v>20</v>
      </c>
      <c r="T33" s="457">
        <v>1</v>
      </c>
      <c r="U33" s="529">
        <v>46042</v>
      </c>
      <c r="V33" s="529">
        <v>46387</v>
      </c>
      <c r="W33" s="530">
        <f t="shared" si="8"/>
        <v>345</v>
      </c>
      <c r="X33" s="514"/>
      <c r="Y33" s="507"/>
      <c r="Z33" s="507"/>
      <c r="AA33" s="507"/>
      <c r="AB33" s="507"/>
      <c r="AC33" s="513" t="s">
        <v>574</v>
      </c>
      <c r="AD33" s="598"/>
      <c r="AE33" s="120"/>
      <c r="AF33" s="571"/>
      <c r="AG33" s="572"/>
      <c r="AH33" s="571"/>
      <c r="AI33" s="525"/>
      <c r="AJ33" s="525"/>
      <c r="AK33" s="465"/>
      <c r="AL33" s="465"/>
      <c r="AM33" s="465"/>
      <c r="AN33" s="465"/>
      <c r="AO33" s="507"/>
      <c r="AP33" s="465"/>
      <c r="AQ33" s="148"/>
      <c r="AR33" s="465"/>
      <c r="AS33" s="148"/>
      <c r="AT33" s="465"/>
      <c r="AU33" s="465"/>
      <c r="AV33" s="465"/>
      <c r="AW33" s="465"/>
      <c r="AX33" s="465"/>
      <c r="AY33" s="465"/>
      <c r="AZ33" s="455"/>
    </row>
    <row r="34" spans="1:52" ht="58.5" customHeight="1">
      <c r="A34" s="520"/>
      <c r="B34" s="507"/>
      <c r="C34" s="542"/>
      <c r="D34" s="507"/>
      <c r="E34" s="507"/>
      <c r="F34" s="509"/>
      <c r="G34" s="507"/>
      <c r="H34" s="543"/>
      <c r="I34" s="507"/>
      <c r="J34" s="544"/>
      <c r="K34" s="580"/>
      <c r="L34" s="507"/>
      <c r="M34" s="507"/>
      <c r="N34" s="510"/>
      <c r="O34" s="510"/>
      <c r="P34" s="510"/>
      <c r="Q34" s="510"/>
      <c r="R34" s="510"/>
      <c r="S34" s="510">
        <f t="shared" si="5"/>
        <v>0</v>
      </c>
      <c r="T34" s="459"/>
      <c r="U34" s="529"/>
      <c r="V34" s="529"/>
      <c r="W34" s="530"/>
      <c r="X34" s="514"/>
      <c r="Y34" s="507"/>
      <c r="Z34" s="507"/>
      <c r="AA34" s="507"/>
      <c r="AB34" s="507"/>
      <c r="AC34" s="513"/>
      <c r="AD34" s="598"/>
      <c r="AE34" s="120"/>
      <c r="AF34" s="571"/>
      <c r="AG34" s="572"/>
      <c r="AH34" s="571"/>
      <c r="AI34" s="525"/>
      <c r="AJ34" s="525"/>
      <c r="AK34" s="465"/>
      <c r="AL34" s="465"/>
      <c r="AM34" s="465"/>
      <c r="AN34" s="465"/>
      <c r="AO34" s="507"/>
      <c r="AP34" s="465"/>
      <c r="AQ34" s="148"/>
      <c r="AR34" s="465"/>
      <c r="AS34" s="148"/>
      <c r="AT34" s="465"/>
      <c r="AU34" s="465"/>
      <c r="AV34" s="465"/>
      <c r="AW34" s="465"/>
      <c r="AX34" s="465"/>
      <c r="AY34" s="465"/>
      <c r="AZ34" s="455"/>
    </row>
    <row r="35" spans="1:52" ht="42.95" customHeight="1">
      <c r="A35" s="520"/>
      <c r="B35" s="507"/>
      <c r="C35" s="542"/>
      <c r="D35" s="507"/>
      <c r="E35" s="507"/>
      <c r="F35" s="509"/>
      <c r="G35" s="507"/>
      <c r="H35" s="543"/>
      <c r="I35" s="507"/>
      <c r="J35" s="544"/>
      <c r="K35" s="573" t="s">
        <v>680</v>
      </c>
      <c r="L35" s="507"/>
      <c r="M35" s="507"/>
      <c r="N35" s="183">
        <v>1</v>
      </c>
      <c r="O35" s="183">
        <v>2</v>
      </c>
      <c r="P35" s="183"/>
      <c r="Q35" s="183"/>
      <c r="R35" s="183"/>
      <c r="S35" s="183">
        <f t="shared" si="5"/>
        <v>2</v>
      </c>
      <c r="T35" s="149">
        <f t="shared" si="7"/>
        <v>2</v>
      </c>
      <c r="U35" s="512">
        <v>46042</v>
      </c>
      <c r="V35" s="512">
        <v>46387</v>
      </c>
      <c r="W35" s="513">
        <f t="shared" si="8"/>
        <v>345</v>
      </c>
      <c r="X35" s="514"/>
      <c r="Y35" s="507"/>
      <c r="Z35" s="507"/>
      <c r="AA35" s="507"/>
      <c r="AB35" s="507"/>
      <c r="AC35" s="513" t="s">
        <v>574</v>
      </c>
      <c r="AD35" s="598"/>
      <c r="AE35" s="120"/>
      <c r="AF35" s="571"/>
      <c r="AG35" s="572"/>
      <c r="AH35" s="571"/>
      <c r="AI35" s="525"/>
      <c r="AJ35" s="525"/>
      <c r="AK35" s="465"/>
      <c r="AL35" s="465"/>
      <c r="AM35" s="465"/>
      <c r="AN35" s="465"/>
      <c r="AO35" s="507"/>
      <c r="AP35" s="465"/>
      <c r="AQ35" s="148"/>
      <c r="AR35" s="465"/>
      <c r="AS35" s="148"/>
      <c r="AT35" s="465"/>
      <c r="AU35" s="465"/>
      <c r="AV35" s="465"/>
      <c r="AW35" s="465"/>
      <c r="AX35" s="465"/>
      <c r="AY35" s="465"/>
      <c r="AZ35" s="455"/>
    </row>
    <row r="36" spans="1:52" ht="24.95" customHeight="1">
      <c r="A36" s="520"/>
      <c r="B36" s="507"/>
      <c r="C36" s="542"/>
      <c r="D36" s="507"/>
      <c r="E36" s="507"/>
      <c r="F36" s="509"/>
      <c r="G36" s="507"/>
      <c r="H36" s="543"/>
      <c r="I36" s="507"/>
      <c r="J36" s="544"/>
      <c r="K36" s="580" t="s">
        <v>681</v>
      </c>
      <c r="L36" s="507"/>
      <c r="M36" s="507"/>
      <c r="N36" s="600">
        <v>1</v>
      </c>
      <c r="O36" s="601">
        <v>7.3999999999999996E-2</v>
      </c>
      <c r="P36" s="600"/>
      <c r="Q36" s="600"/>
      <c r="R36" s="600"/>
      <c r="S36" s="600">
        <f t="shared" si="5"/>
        <v>7.3999999999999996E-2</v>
      </c>
      <c r="T36" s="469">
        <f t="shared" si="7"/>
        <v>7.3999999999999996E-2</v>
      </c>
      <c r="U36" s="529">
        <v>46042</v>
      </c>
      <c r="V36" s="529">
        <v>46387</v>
      </c>
      <c r="W36" s="530">
        <f t="shared" si="8"/>
        <v>345</v>
      </c>
      <c r="X36" s="514"/>
      <c r="Y36" s="507"/>
      <c r="Z36" s="507"/>
      <c r="AA36" s="507"/>
      <c r="AB36" s="507"/>
      <c r="AC36" s="513" t="s">
        <v>574</v>
      </c>
      <c r="AD36" s="598"/>
      <c r="AE36" s="120"/>
      <c r="AF36" s="571"/>
      <c r="AG36" s="572"/>
      <c r="AH36" s="571"/>
      <c r="AI36" s="525"/>
      <c r="AJ36" s="525"/>
      <c r="AK36" s="148"/>
      <c r="AL36" s="148"/>
      <c r="AM36" s="148"/>
      <c r="AN36" s="148"/>
      <c r="AO36" s="507"/>
      <c r="AP36" s="148"/>
      <c r="AQ36" s="148"/>
      <c r="AR36" s="148"/>
      <c r="AS36" s="148"/>
      <c r="AT36" s="148"/>
      <c r="AU36" s="148"/>
      <c r="AV36" s="148"/>
      <c r="AW36" s="148"/>
      <c r="AX36" s="148"/>
      <c r="AY36" s="148"/>
      <c r="AZ36" s="455"/>
    </row>
    <row r="37" spans="1:52" ht="66.95" customHeight="1">
      <c r="A37" s="520"/>
      <c r="B37" s="507"/>
      <c r="C37" s="542"/>
      <c r="D37" s="507"/>
      <c r="E37" s="507"/>
      <c r="F37" s="509"/>
      <c r="G37" s="507"/>
      <c r="H37" s="543"/>
      <c r="I37" s="507"/>
      <c r="J37" s="544"/>
      <c r="K37" s="580"/>
      <c r="L37" s="507"/>
      <c r="M37" s="507"/>
      <c r="N37" s="600"/>
      <c r="O37" s="601"/>
      <c r="P37" s="600"/>
      <c r="Q37" s="600"/>
      <c r="R37" s="600"/>
      <c r="S37" s="600"/>
      <c r="T37" s="469"/>
      <c r="U37" s="529"/>
      <c r="V37" s="529"/>
      <c r="W37" s="530"/>
      <c r="X37" s="514"/>
      <c r="Y37" s="507"/>
      <c r="Z37" s="507"/>
      <c r="AA37" s="507"/>
      <c r="AB37" s="507"/>
      <c r="AC37" s="513"/>
      <c r="AD37" s="598"/>
      <c r="AE37" s="120"/>
      <c r="AF37" s="571"/>
      <c r="AG37" s="572"/>
      <c r="AH37" s="571"/>
      <c r="AI37" s="525"/>
      <c r="AJ37" s="525"/>
      <c r="AK37" s="148"/>
      <c r="AL37" s="148"/>
      <c r="AM37" s="148"/>
      <c r="AN37" s="148"/>
      <c r="AO37" s="507"/>
      <c r="AP37" s="148"/>
      <c r="AQ37" s="148"/>
      <c r="AR37" s="148"/>
      <c r="AS37" s="148"/>
      <c r="AT37" s="148"/>
      <c r="AU37" s="148"/>
      <c r="AV37" s="148"/>
      <c r="AW37" s="148"/>
      <c r="AX37" s="148"/>
      <c r="AY37" s="148"/>
      <c r="AZ37" s="455"/>
    </row>
    <row r="38" spans="1:52" ht="67.5" customHeight="1">
      <c r="A38" s="520"/>
      <c r="B38" s="507"/>
      <c r="C38" s="542"/>
      <c r="D38" s="507"/>
      <c r="E38" s="507"/>
      <c r="F38" s="509"/>
      <c r="G38" s="507"/>
      <c r="H38" s="543"/>
      <c r="I38" s="507"/>
      <c r="J38" s="544"/>
      <c r="K38" s="573" t="s">
        <v>682</v>
      </c>
      <c r="L38" s="507"/>
      <c r="M38" s="507"/>
      <c r="N38" s="183">
        <v>7</v>
      </c>
      <c r="O38" s="183">
        <v>16</v>
      </c>
      <c r="P38" s="183"/>
      <c r="Q38" s="183"/>
      <c r="R38" s="183"/>
      <c r="S38" s="183">
        <f t="shared" si="5"/>
        <v>16</v>
      </c>
      <c r="T38" s="149">
        <v>1</v>
      </c>
      <c r="U38" s="512">
        <v>46042</v>
      </c>
      <c r="V38" s="512">
        <v>46387</v>
      </c>
      <c r="W38" s="513">
        <f t="shared" si="8"/>
        <v>345</v>
      </c>
      <c r="X38" s="514"/>
      <c r="Y38" s="507"/>
      <c r="Z38" s="507"/>
      <c r="AA38" s="507"/>
      <c r="AB38" s="507"/>
      <c r="AC38" s="513" t="s">
        <v>574</v>
      </c>
      <c r="AD38" s="598"/>
      <c r="AE38" s="120"/>
      <c r="AF38" s="571"/>
      <c r="AG38" s="572"/>
      <c r="AH38" s="571"/>
      <c r="AI38" s="525"/>
      <c r="AJ38" s="525"/>
      <c r="AK38" s="148"/>
      <c r="AL38" s="148"/>
      <c r="AM38" s="148"/>
      <c r="AN38" s="148"/>
      <c r="AO38" s="507"/>
      <c r="AP38" s="148"/>
      <c r="AQ38" s="148"/>
      <c r="AR38" s="148"/>
      <c r="AS38" s="148"/>
      <c r="AT38" s="148"/>
      <c r="AU38" s="148"/>
      <c r="AV38" s="148"/>
      <c r="AW38" s="148"/>
      <c r="AX38" s="148"/>
      <c r="AY38" s="148"/>
      <c r="AZ38" s="455"/>
    </row>
    <row r="39" spans="1:52" ht="62.25" customHeight="1">
      <c r="A39" s="520"/>
      <c r="B39" s="507"/>
      <c r="C39" s="542"/>
      <c r="D39" s="507" t="s">
        <v>296</v>
      </c>
      <c r="E39" s="507"/>
      <c r="F39" s="509"/>
      <c r="G39" s="507"/>
      <c r="H39" s="602" t="s">
        <v>465</v>
      </c>
      <c r="I39" s="507" t="s">
        <v>466</v>
      </c>
      <c r="J39" s="544">
        <v>0.2</v>
      </c>
      <c r="K39" s="573" t="s">
        <v>683</v>
      </c>
      <c r="L39" s="507"/>
      <c r="M39" s="507" t="s">
        <v>323</v>
      </c>
      <c r="N39" s="183">
        <v>1</v>
      </c>
      <c r="O39" s="183">
        <v>0</v>
      </c>
      <c r="P39" s="183"/>
      <c r="Q39" s="183"/>
      <c r="R39" s="183"/>
      <c r="S39" s="183">
        <f t="shared" si="5"/>
        <v>0</v>
      </c>
      <c r="T39" s="149">
        <f t="shared" si="7"/>
        <v>0</v>
      </c>
      <c r="U39" s="512">
        <v>46042</v>
      </c>
      <c r="V39" s="512">
        <v>46387</v>
      </c>
      <c r="W39" s="513">
        <f>_xlfn.DAYS(V39,U39)</f>
        <v>345</v>
      </c>
      <c r="X39" s="514"/>
      <c r="Y39" s="507"/>
      <c r="Z39" s="507"/>
      <c r="AA39" s="507"/>
      <c r="AB39" s="507"/>
      <c r="AC39" s="513" t="s">
        <v>574</v>
      </c>
      <c r="AD39" s="598"/>
      <c r="AE39" s="120"/>
      <c r="AF39" s="571"/>
      <c r="AG39" s="572"/>
      <c r="AH39" s="571"/>
      <c r="AI39" s="525"/>
      <c r="AJ39" s="525"/>
      <c r="AK39" s="465"/>
      <c r="AL39" s="465"/>
      <c r="AM39" s="465"/>
      <c r="AN39" s="465"/>
      <c r="AO39" s="507"/>
      <c r="AP39" s="465"/>
      <c r="AQ39" s="148"/>
      <c r="AR39" s="465"/>
      <c r="AS39" s="148"/>
      <c r="AT39" s="465"/>
      <c r="AU39" s="465"/>
      <c r="AV39" s="465"/>
      <c r="AW39" s="465"/>
      <c r="AX39" s="465"/>
      <c r="AY39" s="465"/>
      <c r="AZ39" s="455"/>
    </row>
    <row r="40" spans="1:52" ht="62.25" customHeight="1">
      <c r="A40" s="533"/>
      <c r="B40" s="507"/>
      <c r="C40" s="542"/>
      <c r="D40" s="507"/>
      <c r="E40" s="507"/>
      <c r="F40" s="509"/>
      <c r="G40" s="507"/>
      <c r="H40" s="602"/>
      <c r="I40" s="507"/>
      <c r="J40" s="544"/>
      <c r="K40" s="603" t="s">
        <v>684</v>
      </c>
      <c r="L40" s="507"/>
      <c r="M40" s="507"/>
      <c r="N40" s="183">
        <v>1</v>
      </c>
      <c r="O40" s="183">
        <v>1</v>
      </c>
      <c r="P40" s="183"/>
      <c r="Q40" s="183"/>
      <c r="R40" s="183"/>
      <c r="S40" s="183">
        <f t="shared" si="5"/>
        <v>1</v>
      </c>
      <c r="T40" s="149">
        <f t="shared" si="7"/>
        <v>1</v>
      </c>
      <c r="U40" s="512">
        <v>46042</v>
      </c>
      <c r="V40" s="512">
        <v>46387</v>
      </c>
      <c r="W40" s="513">
        <f>_xlfn.DAYS(V40,U40)</f>
        <v>345</v>
      </c>
      <c r="X40" s="514"/>
      <c r="Y40" s="507"/>
      <c r="Z40" s="507"/>
      <c r="AA40" s="507"/>
      <c r="AB40" s="507"/>
      <c r="AC40" s="513" t="s">
        <v>574</v>
      </c>
      <c r="AD40" s="598"/>
      <c r="AE40" s="120"/>
      <c r="AF40" s="571"/>
      <c r="AG40" s="572"/>
      <c r="AH40" s="571"/>
      <c r="AI40" s="604"/>
      <c r="AJ40" s="604"/>
      <c r="AK40" s="465"/>
      <c r="AL40" s="465"/>
      <c r="AM40" s="465"/>
      <c r="AN40" s="465"/>
      <c r="AO40" s="507"/>
      <c r="AP40" s="465"/>
      <c r="AQ40" s="148"/>
      <c r="AR40" s="465"/>
      <c r="AS40" s="148"/>
      <c r="AT40" s="465"/>
      <c r="AU40" s="465"/>
      <c r="AV40" s="465"/>
      <c r="AW40" s="465"/>
      <c r="AX40" s="465"/>
      <c r="AY40" s="465"/>
      <c r="AZ40" s="456"/>
    </row>
    <row r="41" spans="1:52" ht="62.25" customHeight="1">
      <c r="A41" s="535"/>
      <c r="B41" s="521"/>
      <c r="C41" s="605"/>
      <c r="D41" s="521"/>
      <c r="E41" s="537" t="s">
        <v>712</v>
      </c>
      <c r="F41" s="538"/>
      <c r="G41" s="538"/>
      <c r="H41" s="538"/>
      <c r="I41" s="538"/>
      <c r="J41" s="538"/>
      <c r="K41" s="538"/>
      <c r="L41" s="538"/>
      <c r="M41" s="538"/>
      <c r="N41" s="538"/>
      <c r="O41" s="538"/>
      <c r="P41" s="538"/>
      <c r="Q41" s="538"/>
      <c r="R41" s="538"/>
      <c r="S41" s="539"/>
      <c r="T41" s="540">
        <f>AVERAGE(T19:T40)</f>
        <v>0.67805128205128207</v>
      </c>
      <c r="U41" s="512"/>
      <c r="V41" s="512"/>
      <c r="W41" s="513"/>
      <c r="X41" s="514"/>
      <c r="Y41" s="507"/>
      <c r="Z41" s="507"/>
      <c r="AA41" s="521"/>
      <c r="AB41" s="521"/>
      <c r="AC41" s="513"/>
      <c r="AD41" s="598"/>
      <c r="AE41" s="120"/>
      <c r="AF41" s="571"/>
      <c r="AG41" s="572"/>
      <c r="AH41" s="571"/>
      <c r="AI41" s="148">
        <f>SUM(AI19:AI40)</f>
        <v>1576968129</v>
      </c>
      <c r="AJ41" s="148">
        <f>SUM(AJ19:AJ40)</f>
        <v>1576968129</v>
      </c>
      <c r="AK41" s="137"/>
      <c r="AL41" s="137"/>
      <c r="AM41" s="137"/>
      <c r="AN41" s="137"/>
      <c r="AO41" s="521"/>
      <c r="AP41" s="148">
        <f>SUM(AP19:AP40)</f>
        <v>746896659</v>
      </c>
      <c r="AQ41" s="606">
        <f>+AP41/AJ41</f>
        <v>0.47362825238175754</v>
      </c>
      <c r="AR41" s="148">
        <f>SUM(AR19:AR40)</f>
        <v>328368127</v>
      </c>
      <c r="AS41" s="606">
        <f>+AR41/AJ41</f>
        <v>0.20822749741190236</v>
      </c>
      <c r="AT41" s="135"/>
      <c r="AU41" s="135"/>
      <c r="AV41" s="137"/>
      <c r="AW41" s="137"/>
      <c r="AX41" s="137"/>
      <c r="AY41" s="137"/>
      <c r="AZ41" s="521"/>
    </row>
    <row r="42" spans="1:52" ht="48.95" customHeight="1">
      <c r="A42" s="506" t="s">
        <v>240</v>
      </c>
      <c r="B42" s="507" t="s">
        <v>241</v>
      </c>
      <c r="C42" s="542" t="s">
        <v>258</v>
      </c>
      <c r="D42" s="607" t="s">
        <v>298</v>
      </c>
      <c r="E42" s="507" t="s">
        <v>468</v>
      </c>
      <c r="F42" s="509">
        <v>2024130010100</v>
      </c>
      <c r="G42" s="507" t="s">
        <v>469</v>
      </c>
      <c r="H42" s="507" t="s">
        <v>470</v>
      </c>
      <c r="I42" s="507" t="s">
        <v>471</v>
      </c>
      <c r="J42" s="451">
        <v>0.5</v>
      </c>
      <c r="K42" s="608" t="s">
        <v>475</v>
      </c>
      <c r="L42" s="507" t="s">
        <v>685</v>
      </c>
      <c r="M42" s="507" t="s">
        <v>324</v>
      </c>
      <c r="N42" s="183">
        <v>250</v>
      </c>
      <c r="O42" s="183">
        <v>246</v>
      </c>
      <c r="P42" s="183"/>
      <c r="Q42" s="183"/>
      <c r="R42" s="183"/>
      <c r="S42" s="183">
        <f t="shared" si="5"/>
        <v>246</v>
      </c>
      <c r="T42" s="149">
        <f t="shared" si="7"/>
        <v>0.98399999999999999</v>
      </c>
      <c r="U42" s="512">
        <v>46042</v>
      </c>
      <c r="V42" s="512">
        <v>46387</v>
      </c>
      <c r="W42" s="513">
        <f t="shared" ref="W42:W102" si="9">_xlfn.DAYS(V42,U42)</f>
        <v>345</v>
      </c>
      <c r="X42" s="514"/>
      <c r="Y42" s="507"/>
      <c r="Z42" s="507"/>
      <c r="AA42" s="507" t="s">
        <v>497</v>
      </c>
      <c r="AB42" s="507" t="s">
        <v>498</v>
      </c>
      <c r="AC42" s="513" t="s">
        <v>574</v>
      </c>
      <c r="AD42" s="609" t="s">
        <v>656</v>
      </c>
      <c r="AE42" s="122">
        <v>738720000</v>
      </c>
      <c r="AF42" s="610" t="s">
        <v>575</v>
      </c>
      <c r="AG42" s="611" t="s">
        <v>658</v>
      </c>
      <c r="AH42" s="612" t="s">
        <v>657</v>
      </c>
      <c r="AI42" s="613">
        <v>738720000</v>
      </c>
      <c r="AJ42" s="613">
        <v>738720000</v>
      </c>
      <c r="AK42" s="465"/>
      <c r="AL42" s="465"/>
      <c r="AM42" s="465"/>
      <c r="AN42" s="518" t="s">
        <v>658</v>
      </c>
      <c r="AO42" s="519" t="s">
        <v>468</v>
      </c>
      <c r="AP42" s="614">
        <v>402900000</v>
      </c>
      <c r="AQ42" s="615">
        <f>AP42/AJ42</f>
        <v>0.54540285899935026</v>
      </c>
      <c r="AR42" s="140">
        <v>402900000</v>
      </c>
      <c r="AS42" s="615">
        <f>AR42/AJ41</f>
        <v>0.25549026171853595</v>
      </c>
      <c r="AT42" s="465"/>
      <c r="AU42" s="465"/>
      <c r="AV42" s="465"/>
      <c r="AW42" s="465"/>
      <c r="AX42" s="465"/>
      <c r="AY42" s="465"/>
      <c r="AZ42" s="454" t="s">
        <v>686</v>
      </c>
    </row>
    <row r="43" spans="1:52" ht="48.95" customHeight="1">
      <c r="A43" s="520"/>
      <c r="B43" s="507"/>
      <c r="C43" s="542"/>
      <c r="D43" s="607"/>
      <c r="E43" s="507"/>
      <c r="F43" s="509"/>
      <c r="G43" s="507"/>
      <c r="H43" s="507"/>
      <c r="I43" s="507"/>
      <c r="J43" s="451"/>
      <c r="K43" s="608" t="s">
        <v>476</v>
      </c>
      <c r="L43" s="507"/>
      <c r="M43" s="507"/>
      <c r="N43" s="183">
        <v>12</v>
      </c>
      <c r="O43" s="183">
        <v>5</v>
      </c>
      <c r="P43" s="183"/>
      <c r="Q43" s="183"/>
      <c r="R43" s="183"/>
      <c r="S43" s="183">
        <f t="shared" si="5"/>
        <v>5</v>
      </c>
      <c r="T43" s="149">
        <f t="shared" si="7"/>
        <v>0.41666666666666669</v>
      </c>
      <c r="U43" s="512">
        <v>46042</v>
      </c>
      <c r="V43" s="512">
        <v>46387</v>
      </c>
      <c r="W43" s="513">
        <f t="shared" si="9"/>
        <v>345</v>
      </c>
      <c r="X43" s="514"/>
      <c r="Y43" s="507"/>
      <c r="Z43" s="507"/>
      <c r="AA43" s="507"/>
      <c r="AB43" s="507"/>
      <c r="AC43" s="513" t="s">
        <v>574</v>
      </c>
      <c r="AD43" s="609" t="s">
        <v>656</v>
      </c>
      <c r="AE43" s="123">
        <v>36000000</v>
      </c>
      <c r="AF43" s="610" t="s">
        <v>575</v>
      </c>
      <c r="AG43" s="616" t="s">
        <v>658</v>
      </c>
      <c r="AH43" s="612" t="s">
        <v>657</v>
      </c>
      <c r="AI43" s="613">
        <v>146205000</v>
      </c>
      <c r="AJ43" s="613">
        <v>146205000</v>
      </c>
      <c r="AK43" s="465"/>
      <c r="AL43" s="465"/>
      <c r="AM43" s="465"/>
      <c r="AN43" s="518" t="s">
        <v>658</v>
      </c>
      <c r="AO43" s="519"/>
      <c r="AP43" s="614">
        <v>0</v>
      </c>
      <c r="AQ43" s="615">
        <f t="shared" ref="AQ43:AQ49" si="10">AP43/AJ43</f>
        <v>0</v>
      </c>
      <c r="AR43" s="140"/>
      <c r="AS43" s="615">
        <f t="shared" ref="AS43:AS49" si="11">AR43/AJ42</f>
        <v>0</v>
      </c>
      <c r="AT43" s="465"/>
      <c r="AU43" s="465"/>
      <c r="AV43" s="465"/>
      <c r="AW43" s="465"/>
      <c r="AX43" s="465"/>
      <c r="AY43" s="465"/>
      <c r="AZ43" s="455"/>
    </row>
    <row r="44" spans="1:52" ht="48.95" customHeight="1">
      <c r="A44" s="520"/>
      <c r="B44" s="507"/>
      <c r="C44" s="542"/>
      <c r="D44" s="607" t="s">
        <v>299</v>
      </c>
      <c r="E44" s="507"/>
      <c r="F44" s="509"/>
      <c r="G44" s="507"/>
      <c r="H44" s="507"/>
      <c r="I44" s="507"/>
      <c r="J44" s="451">
        <v>0.25</v>
      </c>
      <c r="K44" s="608" t="s">
        <v>477</v>
      </c>
      <c r="L44" s="507"/>
      <c r="M44" s="507" t="s">
        <v>324</v>
      </c>
      <c r="N44" s="183">
        <v>15</v>
      </c>
      <c r="O44" s="183">
        <v>1</v>
      </c>
      <c r="P44" s="183"/>
      <c r="Q44" s="183"/>
      <c r="R44" s="183"/>
      <c r="S44" s="183">
        <f t="shared" si="5"/>
        <v>1</v>
      </c>
      <c r="T44" s="149">
        <f t="shared" si="7"/>
        <v>6.6666666666666666E-2</v>
      </c>
      <c r="U44" s="512">
        <v>46042</v>
      </c>
      <c r="V44" s="512">
        <v>46387</v>
      </c>
      <c r="W44" s="513">
        <f t="shared" si="9"/>
        <v>345</v>
      </c>
      <c r="X44" s="514"/>
      <c r="Y44" s="507"/>
      <c r="Z44" s="507"/>
      <c r="AA44" s="507"/>
      <c r="AB44" s="507" t="s">
        <v>499</v>
      </c>
      <c r="AC44" s="513" t="s">
        <v>574</v>
      </c>
      <c r="AD44" s="513" t="s">
        <v>731</v>
      </c>
      <c r="AE44" s="121">
        <v>287668</v>
      </c>
      <c r="AF44" s="513" t="s">
        <v>728</v>
      </c>
      <c r="AG44" s="617" t="s">
        <v>60</v>
      </c>
      <c r="AH44" s="512" t="s">
        <v>657</v>
      </c>
      <c r="AI44" s="140">
        <v>92340000</v>
      </c>
      <c r="AJ44" s="140">
        <v>92340000</v>
      </c>
      <c r="AK44" s="465"/>
      <c r="AL44" s="465"/>
      <c r="AM44" s="465"/>
      <c r="AN44" s="618" t="s">
        <v>60</v>
      </c>
      <c r="AO44" s="519"/>
      <c r="AP44" s="128">
        <v>287668</v>
      </c>
      <c r="AQ44" s="615">
        <f t="shared" si="10"/>
        <v>3.1153129737925061E-3</v>
      </c>
      <c r="AR44" s="140"/>
      <c r="AS44" s="615">
        <f t="shared" si="11"/>
        <v>0</v>
      </c>
      <c r="AT44" s="465"/>
      <c r="AU44" s="465"/>
      <c r="AV44" s="465"/>
      <c r="AW44" s="465"/>
      <c r="AX44" s="465"/>
      <c r="AY44" s="465"/>
      <c r="AZ44" s="455"/>
    </row>
    <row r="45" spans="1:52" ht="48.95" customHeight="1">
      <c r="A45" s="520"/>
      <c r="B45" s="507"/>
      <c r="C45" s="542"/>
      <c r="D45" s="607"/>
      <c r="E45" s="507"/>
      <c r="F45" s="509"/>
      <c r="G45" s="507"/>
      <c r="H45" s="507"/>
      <c r="I45" s="507"/>
      <c r="J45" s="451"/>
      <c r="K45" s="608" t="s">
        <v>478</v>
      </c>
      <c r="L45" s="507"/>
      <c r="M45" s="507"/>
      <c r="N45" s="183">
        <v>12</v>
      </c>
      <c r="O45" s="183">
        <v>3</v>
      </c>
      <c r="P45" s="183"/>
      <c r="Q45" s="183"/>
      <c r="R45" s="183"/>
      <c r="S45" s="183">
        <f t="shared" si="5"/>
        <v>3</v>
      </c>
      <c r="T45" s="149">
        <f t="shared" si="7"/>
        <v>0.25</v>
      </c>
      <c r="U45" s="512">
        <v>46042</v>
      </c>
      <c r="V45" s="512">
        <v>46387</v>
      </c>
      <c r="W45" s="513">
        <f t="shared" si="9"/>
        <v>345</v>
      </c>
      <c r="X45" s="514"/>
      <c r="Y45" s="507"/>
      <c r="Z45" s="507"/>
      <c r="AA45" s="507"/>
      <c r="AB45" s="507"/>
      <c r="AC45" s="513" t="s">
        <v>574</v>
      </c>
      <c r="AD45" s="513" t="s">
        <v>731</v>
      </c>
      <c r="AE45" s="613">
        <v>141592332</v>
      </c>
      <c r="AF45" s="513" t="s">
        <v>728</v>
      </c>
      <c r="AG45" s="513" t="s">
        <v>60</v>
      </c>
      <c r="AH45" s="512" t="s">
        <v>657</v>
      </c>
      <c r="AI45" s="613">
        <v>141592332</v>
      </c>
      <c r="AJ45" s="613">
        <v>141592332</v>
      </c>
      <c r="AK45" s="465"/>
      <c r="AL45" s="465"/>
      <c r="AM45" s="465"/>
      <c r="AN45" s="619"/>
      <c r="AO45" s="519"/>
      <c r="AP45" s="620">
        <v>141592332</v>
      </c>
      <c r="AQ45" s="615">
        <f t="shared" si="10"/>
        <v>1</v>
      </c>
      <c r="AR45" s="140"/>
      <c r="AS45" s="615">
        <f t="shared" si="11"/>
        <v>0</v>
      </c>
      <c r="AT45" s="465"/>
      <c r="AU45" s="465"/>
      <c r="AV45" s="465"/>
      <c r="AW45" s="465"/>
      <c r="AX45" s="465"/>
      <c r="AY45" s="465"/>
      <c r="AZ45" s="455"/>
    </row>
    <row r="46" spans="1:52" ht="48.95" customHeight="1">
      <c r="A46" s="520"/>
      <c r="B46" s="507"/>
      <c r="C46" s="542"/>
      <c r="D46" s="607" t="s">
        <v>300</v>
      </c>
      <c r="E46" s="507"/>
      <c r="F46" s="509"/>
      <c r="G46" s="507"/>
      <c r="H46" s="507" t="s">
        <v>472</v>
      </c>
      <c r="I46" s="507" t="s">
        <v>473</v>
      </c>
      <c r="J46" s="451">
        <v>0.15</v>
      </c>
      <c r="K46" s="608" t="s">
        <v>479</v>
      </c>
      <c r="L46" s="507"/>
      <c r="M46" s="507" t="s">
        <v>323</v>
      </c>
      <c r="N46" s="183">
        <v>1</v>
      </c>
      <c r="O46" s="183">
        <v>6</v>
      </c>
      <c r="P46" s="183"/>
      <c r="Q46" s="183"/>
      <c r="R46" s="183"/>
      <c r="S46" s="183">
        <f t="shared" si="5"/>
        <v>6</v>
      </c>
      <c r="T46" s="149">
        <v>1</v>
      </c>
      <c r="U46" s="512">
        <v>46042</v>
      </c>
      <c r="V46" s="512">
        <v>46387</v>
      </c>
      <c r="W46" s="513">
        <f t="shared" si="9"/>
        <v>345</v>
      </c>
      <c r="X46" s="514"/>
      <c r="Y46" s="507"/>
      <c r="Z46" s="507"/>
      <c r="AA46" s="507" t="s">
        <v>500</v>
      </c>
      <c r="AB46" s="507" t="s">
        <v>501</v>
      </c>
      <c r="AC46" s="513" t="s">
        <v>574</v>
      </c>
      <c r="AD46" s="513" t="s">
        <v>731</v>
      </c>
      <c r="AE46" s="621">
        <v>184680000</v>
      </c>
      <c r="AF46" s="513" t="s">
        <v>728</v>
      </c>
      <c r="AG46" s="513" t="s">
        <v>60</v>
      </c>
      <c r="AH46" s="512" t="s">
        <v>730</v>
      </c>
      <c r="AI46" s="621">
        <v>184680000</v>
      </c>
      <c r="AJ46" s="621">
        <v>184680000</v>
      </c>
      <c r="AK46" s="465"/>
      <c r="AL46" s="465"/>
      <c r="AM46" s="465"/>
      <c r="AN46" s="619"/>
      <c r="AO46" s="519"/>
      <c r="AP46" s="620">
        <v>184680000</v>
      </c>
      <c r="AQ46" s="615">
        <f t="shared" si="10"/>
        <v>1</v>
      </c>
      <c r="AR46" s="140"/>
      <c r="AS46" s="615">
        <f t="shared" si="11"/>
        <v>0</v>
      </c>
      <c r="AT46" s="465"/>
      <c r="AU46" s="465"/>
      <c r="AV46" s="465"/>
      <c r="AW46" s="465"/>
      <c r="AX46" s="465"/>
      <c r="AY46" s="465"/>
      <c r="AZ46" s="455"/>
    </row>
    <row r="47" spans="1:52" ht="48.95" customHeight="1">
      <c r="A47" s="520"/>
      <c r="B47" s="507"/>
      <c r="C47" s="542"/>
      <c r="D47" s="607"/>
      <c r="E47" s="507"/>
      <c r="F47" s="509"/>
      <c r="G47" s="507"/>
      <c r="H47" s="507"/>
      <c r="I47" s="507"/>
      <c r="J47" s="451"/>
      <c r="K47" s="608" t="s">
        <v>480</v>
      </c>
      <c r="L47" s="507"/>
      <c r="M47" s="507"/>
      <c r="N47" s="183">
        <v>17</v>
      </c>
      <c r="O47" s="183">
        <v>0</v>
      </c>
      <c r="P47" s="183"/>
      <c r="Q47" s="183"/>
      <c r="R47" s="183"/>
      <c r="S47" s="183">
        <f t="shared" si="5"/>
        <v>0</v>
      </c>
      <c r="T47" s="149">
        <f t="shared" si="7"/>
        <v>0</v>
      </c>
      <c r="U47" s="512">
        <v>46042</v>
      </c>
      <c r="V47" s="512">
        <v>46387</v>
      </c>
      <c r="W47" s="513">
        <f t="shared" si="9"/>
        <v>345</v>
      </c>
      <c r="X47" s="514"/>
      <c r="Y47" s="507"/>
      <c r="Z47" s="507"/>
      <c r="AA47" s="507"/>
      <c r="AB47" s="507"/>
      <c r="AC47" s="513" t="s">
        <v>574</v>
      </c>
      <c r="AD47" s="513" t="s">
        <v>731</v>
      </c>
      <c r="AE47" s="621">
        <v>92340000</v>
      </c>
      <c r="AF47" s="513" t="s">
        <v>728</v>
      </c>
      <c r="AG47" s="513" t="s">
        <v>60</v>
      </c>
      <c r="AH47" s="512" t="s">
        <v>726</v>
      </c>
      <c r="AI47" s="621">
        <v>92340000</v>
      </c>
      <c r="AJ47" s="621">
        <v>92340000</v>
      </c>
      <c r="AK47" s="465"/>
      <c r="AL47" s="465"/>
      <c r="AM47" s="465"/>
      <c r="AN47" s="619"/>
      <c r="AO47" s="519"/>
      <c r="AP47" s="614">
        <v>34390000</v>
      </c>
      <c r="AQ47" s="615">
        <f t="shared" si="10"/>
        <v>0.37242798353909468</v>
      </c>
      <c r="AR47" s="140">
        <v>26870000</v>
      </c>
      <c r="AS47" s="615">
        <f t="shared" si="11"/>
        <v>0.14549491011479315</v>
      </c>
      <c r="AT47" s="465"/>
      <c r="AU47" s="465"/>
      <c r="AV47" s="465"/>
      <c r="AW47" s="465"/>
      <c r="AX47" s="465"/>
      <c r="AY47" s="465"/>
      <c r="AZ47" s="455"/>
    </row>
    <row r="48" spans="1:52" ht="48.95" customHeight="1">
      <c r="A48" s="520"/>
      <c r="B48" s="507"/>
      <c r="C48" s="542"/>
      <c r="D48" s="607" t="s">
        <v>301</v>
      </c>
      <c r="E48" s="507"/>
      <c r="F48" s="509"/>
      <c r="G48" s="507"/>
      <c r="H48" s="507"/>
      <c r="I48" s="510" t="s">
        <v>474</v>
      </c>
      <c r="J48" s="451">
        <v>0.1</v>
      </c>
      <c r="K48" s="608" t="s">
        <v>481</v>
      </c>
      <c r="L48" s="507"/>
      <c r="M48" s="507" t="s">
        <v>482</v>
      </c>
      <c r="N48" s="622">
        <v>5</v>
      </c>
      <c r="O48" s="622">
        <v>0</v>
      </c>
      <c r="P48" s="622"/>
      <c r="Q48" s="622"/>
      <c r="R48" s="622"/>
      <c r="S48" s="183">
        <f t="shared" si="5"/>
        <v>0</v>
      </c>
      <c r="T48" s="149">
        <f t="shared" si="7"/>
        <v>0</v>
      </c>
      <c r="U48" s="512">
        <v>46042</v>
      </c>
      <c r="V48" s="512">
        <v>46387</v>
      </c>
      <c r="W48" s="513">
        <f t="shared" si="9"/>
        <v>345</v>
      </c>
      <c r="X48" s="514"/>
      <c r="Y48" s="507"/>
      <c r="Z48" s="507"/>
      <c r="AA48" s="507" t="s">
        <v>502</v>
      </c>
      <c r="AB48" s="507" t="s">
        <v>503</v>
      </c>
      <c r="AC48" s="513" t="s">
        <v>574</v>
      </c>
      <c r="AD48" s="513"/>
      <c r="AE48" s="513"/>
      <c r="AF48" s="513"/>
      <c r="AG48" s="513"/>
      <c r="AH48" s="512"/>
      <c r="AI48" s="621">
        <v>123120000</v>
      </c>
      <c r="AJ48" s="621">
        <v>123120000</v>
      </c>
      <c r="AK48" s="465"/>
      <c r="AL48" s="465"/>
      <c r="AM48" s="465"/>
      <c r="AN48" s="623"/>
      <c r="AO48" s="519"/>
      <c r="AP48" s="614">
        <v>0</v>
      </c>
      <c r="AQ48" s="615">
        <f t="shared" si="10"/>
        <v>0</v>
      </c>
      <c r="AR48" s="465"/>
      <c r="AS48" s="615">
        <f t="shared" si="11"/>
        <v>0</v>
      </c>
      <c r="AT48" s="465"/>
      <c r="AU48" s="465"/>
      <c r="AV48" s="465"/>
      <c r="AW48" s="465"/>
      <c r="AX48" s="465"/>
      <c r="AY48" s="465"/>
      <c r="AZ48" s="455"/>
    </row>
    <row r="49" spans="1:52" ht="48.95" customHeight="1">
      <c r="A49" s="533"/>
      <c r="B49" s="507"/>
      <c r="C49" s="542"/>
      <c r="D49" s="607"/>
      <c r="E49" s="507"/>
      <c r="F49" s="509"/>
      <c r="G49" s="507"/>
      <c r="H49" s="507"/>
      <c r="I49" s="510"/>
      <c r="J49" s="451"/>
      <c r="K49" s="608" t="s">
        <v>483</v>
      </c>
      <c r="L49" s="507"/>
      <c r="M49" s="507"/>
      <c r="N49" s="622">
        <v>5</v>
      </c>
      <c r="O49" s="622">
        <v>0</v>
      </c>
      <c r="P49" s="622"/>
      <c r="Q49" s="622"/>
      <c r="R49" s="622"/>
      <c r="S49" s="183">
        <f t="shared" si="5"/>
        <v>0</v>
      </c>
      <c r="T49" s="149">
        <f t="shared" si="7"/>
        <v>0</v>
      </c>
      <c r="U49" s="512">
        <v>46042</v>
      </c>
      <c r="V49" s="512">
        <v>46387</v>
      </c>
      <c r="W49" s="513">
        <f t="shared" si="9"/>
        <v>345</v>
      </c>
      <c r="X49" s="514"/>
      <c r="Y49" s="507"/>
      <c r="Z49" s="507"/>
      <c r="AA49" s="507"/>
      <c r="AB49" s="507"/>
      <c r="AC49" s="513" t="s">
        <v>574</v>
      </c>
      <c r="AD49" s="513"/>
      <c r="AE49" s="523"/>
      <c r="AF49" s="513"/>
      <c r="AG49" s="513"/>
      <c r="AH49" s="512"/>
      <c r="AI49" s="140">
        <v>30780000</v>
      </c>
      <c r="AJ49" s="140">
        <v>30780000</v>
      </c>
      <c r="AK49" s="465"/>
      <c r="AL49" s="465"/>
      <c r="AM49" s="465"/>
      <c r="AN49" s="624" t="s">
        <v>658</v>
      </c>
      <c r="AO49" s="519"/>
      <c r="AP49" s="614">
        <v>0</v>
      </c>
      <c r="AQ49" s="615">
        <f t="shared" si="10"/>
        <v>0</v>
      </c>
      <c r="AR49" s="465"/>
      <c r="AS49" s="615">
        <f t="shared" si="11"/>
        <v>0</v>
      </c>
      <c r="AT49" s="465"/>
      <c r="AU49" s="465"/>
      <c r="AV49" s="465"/>
      <c r="AW49" s="465"/>
      <c r="AX49" s="465"/>
      <c r="AY49" s="465"/>
      <c r="AZ49" s="456"/>
    </row>
    <row r="50" spans="1:52" ht="62.1" customHeight="1">
      <c r="A50" s="535"/>
      <c r="B50" s="521"/>
      <c r="C50" s="605"/>
      <c r="D50" s="196"/>
      <c r="E50" s="537" t="s">
        <v>714</v>
      </c>
      <c r="F50" s="538"/>
      <c r="G50" s="538"/>
      <c r="H50" s="538"/>
      <c r="I50" s="538"/>
      <c r="J50" s="538"/>
      <c r="K50" s="538"/>
      <c r="L50" s="538"/>
      <c r="M50" s="538"/>
      <c r="N50" s="538"/>
      <c r="O50" s="538"/>
      <c r="P50" s="538"/>
      <c r="Q50" s="538"/>
      <c r="R50" s="538"/>
      <c r="S50" s="539"/>
      <c r="T50" s="625">
        <f>AVERAGE(T42:T49)</f>
        <v>0.33966666666666667</v>
      </c>
      <c r="U50" s="512"/>
      <c r="V50" s="512"/>
      <c r="W50" s="513"/>
      <c r="X50" s="514"/>
      <c r="Y50" s="507"/>
      <c r="Z50" s="507"/>
      <c r="AA50" s="521"/>
      <c r="AB50" s="507"/>
      <c r="AC50" s="513"/>
      <c r="AD50" s="513"/>
      <c r="AE50" s="523"/>
      <c r="AF50" s="513"/>
      <c r="AG50" s="513"/>
      <c r="AH50" s="512"/>
      <c r="AI50" s="134">
        <f>SUM(AI42:AI49)</f>
        <v>1549777332</v>
      </c>
      <c r="AJ50" s="134">
        <f>SUM(AJ42:AJ49)</f>
        <v>1549777332</v>
      </c>
      <c r="AK50" s="137"/>
      <c r="AL50" s="137"/>
      <c r="AM50" s="137"/>
      <c r="AN50" s="137"/>
      <c r="AO50" s="534"/>
      <c r="AP50" s="134">
        <f>SUM(AP42:AP49)</f>
        <v>763850000</v>
      </c>
      <c r="AQ50" s="626">
        <f>+AP50/AJ50</f>
        <v>0.49287725676968414</v>
      </c>
      <c r="AR50" s="134">
        <f>SUM(AR42:AR49)</f>
        <v>429770000</v>
      </c>
      <c r="AS50" s="627">
        <f>+AR50/AJ50</f>
        <v>0.27731080531767643</v>
      </c>
      <c r="AT50" s="135"/>
      <c r="AU50" s="135"/>
      <c r="AV50" s="137"/>
      <c r="AW50" s="137"/>
      <c r="AX50" s="137"/>
      <c r="AY50" s="137"/>
      <c r="AZ50" s="196"/>
    </row>
    <row r="51" spans="1:52" ht="71.25" customHeight="1">
      <c r="A51" s="506" t="s">
        <v>240</v>
      </c>
      <c r="B51" s="507" t="s">
        <v>242</v>
      </c>
      <c r="C51" s="542" t="s">
        <v>263</v>
      </c>
      <c r="D51" s="507" t="s">
        <v>303</v>
      </c>
      <c r="E51" s="507" t="s">
        <v>346</v>
      </c>
      <c r="F51" s="509">
        <v>2024130010113</v>
      </c>
      <c r="G51" s="507" t="s">
        <v>506</v>
      </c>
      <c r="H51" s="507" t="s">
        <v>507</v>
      </c>
      <c r="I51" s="507" t="s">
        <v>508</v>
      </c>
      <c r="J51" s="451">
        <v>0.19019644256936799</v>
      </c>
      <c r="K51" s="573" t="s">
        <v>509</v>
      </c>
      <c r="L51" s="507" t="s">
        <v>685</v>
      </c>
      <c r="M51" s="507" t="s">
        <v>326</v>
      </c>
      <c r="N51" s="622">
        <v>1</v>
      </c>
      <c r="O51" s="622">
        <v>1</v>
      </c>
      <c r="P51" s="622"/>
      <c r="Q51" s="622"/>
      <c r="R51" s="622"/>
      <c r="S51" s="183">
        <f t="shared" si="5"/>
        <v>1</v>
      </c>
      <c r="T51" s="149">
        <f t="shared" si="7"/>
        <v>1</v>
      </c>
      <c r="U51" s="512">
        <v>46042</v>
      </c>
      <c r="V51" s="512">
        <v>46387</v>
      </c>
      <c r="W51" s="513">
        <f t="shared" si="9"/>
        <v>345</v>
      </c>
      <c r="X51" s="514"/>
      <c r="Y51" s="507"/>
      <c r="Z51" s="507"/>
      <c r="AA51" s="507" t="s">
        <v>502</v>
      </c>
      <c r="AB51" s="507"/>
      <c r="AC51" s="513" t="s">
        <v>574</v>
      </c>
      <c r="AD51" s="609"/>
      <c r="AE51" s="122"/>
      <c r="AF51" s="610"/>
      <c r="AG51" s="628"/>
      <c r="AH51" s="629"/>
      <c r="AI51" s="141">
        <v>0</v>
      </c>
      <c r="AJ51" s="141">
        <v>0</v>
      </c>
      <c r="AK51" s="148"/>
      <c r="AL51" s="148"/>
      <c r="AM51" s="148"/>
      <c r="AN51" s="630"/>
      <c r="AO51" s="507" t="s">
        <v>346</v>
      </c>
      <c r="AP51" s="135"/>
      <c r="AQ51" s="135"/>
      <c r="AR51" s="135"/>
      <c r="AS51" s="631"/>
      <c r="AT51" s="135"/>
      <c r="AU51" s="135"/>
      <c r="AV51" s="135"/>
      <c r="AW51" s="135"/>
      <c r="AX51" s="135"/>
      <c r="AY51" s="135"/>
      <c r="AZ51" s="454" t="s">
        <v>687</v>
      </c>
    </row>
    <row r="52" spans="1:52" ht="30.75" customHeight="1">
      <c r="A52" s="520"/>
      <c r="B52" s="507"/>
      <c r="C52" s="542"/>
      <c r="D52" s="507"/>
      <c r="E52" s="507"/>
      <c r="F52" s="509"/>
      <c r="G52" s="507"/>
      <c r="H52" s="507"/>
      <c r="I52" s="507"/>
      <c r="J52" s="451"/>
      <c r="K52" s="573" t="s">
        <v>510</v>
      </c>
      <c r="L52" s="507"/>
      <c r="M52" s="507"/>
      <c r="N52" s="632">
        <v>5</v>
      </c>
      <c r="O52" s="622">
        <v>0</v>
      </c>
      <c r="P52" s="622"/>
      <c r="Q52" s="622"/>
      <c r="R52" s="622"/>
      <c r="S52" s="183">
        <f t="shared" si="5"/>
        <v>0</v>
      </c>
      <c r="T52" s="149">
        <f t="shared" si="7"/>
        <v>0</v>
      </c>
      <c r="U52" s="512">
        <v>46042</v>
      </c>
      <c r="V52" s="512">
        <v>46387</v>
      </c>
      <c r="W52" s="513">
        <f t="shared" si="9"/>
        <v>345</v>
      </c>
      <c r="X52" s="514"/>
      <c r="Y52" s="507"/>
      <c r="Z52" s="507"/>
      <c r="AA52" s="507"/>
      <c r="AB52" s="507"/>
      <c r="AC52" s="513" t="s">
        <v>574</v>
      </c>
      <c r="AD52" s="633"/>
      <c r="AE52" s="123"/>
      <c r="AF52" s="634"/>
      <c r="AG52" s="635"/>
      <c r="AH52" s="636"/>
      <c r="AI52" s="141">
        <v>0</v>
      </c>
      <c r="AJ52" s="141">
        <v>0</v>
      </c>
      <c r="AK52" s="148"/>
      <c r="AL52" s="148"/>
      <c r="AM52" s="148"/>
      <c r="AN52" s="630"/>
      <c r="AO52" s="507"/>
      <c r="AP52" s="135"/>
      <c r="AQ52" s="135"/>
      <c r="AR52" s="135"/>
      <c r="AS52" s="631"/>
      <c r="AT52" s="135"/>
      <c r="AU52" s="135"/>
      <c r="AV52" s="135"/>
      <c r="AW52" s="135"/>
      <c r="AX52" s="135"/>
      <c r="AY52" s="135"/>
      <c r="AZ52" s="455"/>
    </row>
    <row r="53" spans="1:52" ht="28.5">
      <c r="A53" s="520"/>
      <c r="B53" s="507"/>
      <c r="C53" s="542"/>
      <c r="D53" s="507"/>
      <c r="E53" s="507"/>
      <c r="F53" s="509"/>
      <c r="G53" s="507"/>
      <c r="H53" s="507"/>
      <c r="I53" s="507"/>
      <c r="J53" s="451"/>
      <c r="K53" s="573" t="s">
        <v>511</v>
      </c>
      <c r="L53" s="507"/>
      <c r="M53" s="507"/>
      <c r="N53" s="622">
        <v>1</v>
      </c>
      <c r="O53" s="622">
        <v>0</v>
      </c>
      <c r="P53" s="622"/>
      <c r="Q53" s="622"/>
      <c r="R53" s="622"/>
      <c r="S53" s="183">
        <f t="shared" si="5"/>
        <v>0</v>
      </c>
      <c r="T53" s="149">
        <f t="shared" si="7"/>
        <v>0</v>
      </c>
      <c r="U53" s="512">
        <v>46042</v>
      </c>
      <c r="V53" s="512">
        <v>46387</v>
      </c>
      <c r="W53" s="513">
        <f t="shared" si="9"/>
        <v>345</v>
      </c>
      <c r="X53" s="514"/>
      <c r="Y53" s="507"/>
      <c r="Z53" s="507"/>
      <c r="AA53" s="507"/>
      <c r="AB53" s="507"/>
      <c r="AC53" s="513" t="s">
        <v>574</v>
      </c>
      <c r="AD53" s="609" t="s">
        <v>656</v>
      </c>
      <c r="AE53" s="122">
        <v>681000000</v>
      </c>
      <c r="AF53" s="610" t="s">
        <v>575</v>
      </c>
      <c r="AG53" s="628" t="s">
        <v>60</v>
      </c>
      <c r="AH53" s="629" t="s">
        <v>657</v>
      </c>
      <c r="AI53" s="141">
        <v>785474902</v>
      </c>
      <c r="AJ53" s="141">
        <v>785474902</v>
      </c>
      <c r="AK53" s="148"/>
      <c r="AL53" s="148"/>
      <c r="AM53" s="148"/>
      <c r="AN53" s="630"/>
      <c r="AO53" s="507"/>
      <c r="AP53" s="148">
        <v>148500000</v>
      </c>
      <c r="AQ53" s="637">
        <f>AP53/AJ53</f>
        <v>0.18905760021343113</v>
      </c>
      <c r="AR53" s="135">
        <v>43500000</v>
      </c>
      <c r="AS53" s="638">
        <f>AR53/AJ53</f>
        <v>5.5380509153429319E-2</v>
      </c>
      <c r="AT53" s="135"/>
      <c r="AU53" s="135"/>
      <c r="AV53" s="135"/>
      <c r="AW53" s="135"/>
      <c r="AX53" s="135"/>
      <c r="AY53" s="135"/>
      <c r="AZ53" s="455"/>
    </row>
    <row r="54" spans="1:52" ht="38.25">
      <c r="A54" s="520"/>
      <c r="B54" s="507"/>
      <c r="C54" s="542"/>
      <c r="D54" s="507"/>
      <c r="E54" s="507"/>
      <c r="F54" s="509"/>
      <c r="G54" s="507"/>
      <c r="H54" s="507"/>
      <c r="I54" s="507"/>
      <c r="J54" s="451"/>
      <c r="K54" s="573" t="s">
        <v>512</v>
      </c>
      <c r="L54" s="507"/>
      <c r="M54" s="507"/>
      <c r="N54" s="639">
        <v>5</v>
      </c>
      <c r="O54" s="622">
        <v>0</v>
      </c>
      <c r="P54" s="622"/>
      <c r="Q54" s="622"/>
      <c r="R54" s="622"/>
      <c r="S54" s="183">
        <f t="shared" si="5"/>
        <v>0</v>
      </c>
      <c r="T54" s="149">
        <f t="shared" si="7"/>
        <v>0</v>
      </c>
      <c r="U54" s="512">
        <v>46042</v>
      </c>
      <c r="V54" s="512">
        <v>46387</v>
      </c>
      <c r="W54" s="513">
        <f t="shared" si="9"/>
        <v>345</v>
      </c>
      <c r="X54" s="514"/>
      <c r="Y54" s="507"/>
      <c r="Z54" s="507"/>
      <c r="AA54" s="507"/>
      <c r="AB54" s="507"/>
      <c r="AC54" s="513" t="s">
        <v>574</v>
      </c>
      <c r="AD54" s="513"/>
      <c r="AE54" s="513"/>
      <c r="AF54" s="513"/>
      <c r="AG54" s="640"/>
      <c r="AH54" s="640"/>
      <c r="AI54" s="141">
        <v>0</v>
      </c>
      <c r="AJ54" s="141">
        <v>0</v>
      </c>
      <c r="AK54" s="148"/>
      <c r="AL54" s="148"/>
      <c r="AM54" s="148"/>
      <c r="AN54" s="630"/>
      <c r="AO54" s="507"/>
      <c r="AP54" s="135"/>
      <c r="AQ54" s="135"/>
      <c r="AR54" s="135"/>
      <c r="AS54" s="631"/>
      <c r="AT54" s="135"/>
      <c r="AU54" s="135"/>
      <c r="AV54" s="135"/>
      <c r="AW54" s="135"/>
      <c r="AX54" s="135"/>
      <c r="AY54" s="135"/>
      <c r="AZ54" s="455"/>
    </row>
    <row r="55" spans="1:52" ht="34.5" customHeight="1">
      <c r="A55" s="520"/>
      <c r="B55" s="507"/>
      <c r="C55" s="542"/>
      <c r="D55" s="507" t="s">
        <v>612</v>
      </c>
      <c r="E55" s="507"/>
      <c r="F55" s="509"/>
      <c r="G55" s="507"/>
      <c r="H55" s="507" t="s">
        <v>513</v>
      </c>
      <c r="I55" s="510" t="s">
        <v>514</v>
      </c>
      <c r="J55" s="451">
        <v>0.80980355743063204</v>
      </c>
      <c r="K55" s="573" t="s">
        <v>515</v>
      </c>
      <c r="L55" s="507"/>
      <c r="M55" s="507" t="s">
        <v>327</v>
      </c>
      <c r="N55" s="622">
        <v>0.25</v>
      </c>
      <c r="O55" s="622">
        <v>0.15</v>
      </c>
      <c r="P55" s="622"/>
      <c r="Q55" s="622"/>
      <c r="R55" s="622"/>
      <c r="S55" s="183">
        <f t="shared" si="5"/>
        <v>0.15</v>
      </c>
      <c r="T55" s="149">
        <f t="shared" si="7"/>
        <v>0.6</v>
      </c>
      <c r="U55" s="512">
        <v>46042</v>
      </c>
      <c r="V55" s="512">
        <v>46387</v>
      </c>
      <c r="W55" s="513">
        <f t="shared" si="9"/>
        <v>345</v>
      </c>
      <c r="X55" s="514"/>
      <c r="Y55" s="507"/>
      <c r="Z55" s="507"/>
      <c r="AA55" s="507"/>
      <c r="AB55" s="507"/>
      <c r="AC55" s="513" t="s">
        <v>574</v>
      </c>
      <c r="AD55" s="513"/>
      <c r="AE55" s="523"/>
      <c r="AF55" s="513"/>
      <c r="AG55" s="513"/>
      <c r="AH55" s="512"/>
      <c r="AI55" s="141">
        <v>0</v>
      </c>
      <c r="AJ55" s="141">
        <v>0</v>
      </c>
      <c r="AK55" s="148"/>
      <c r="AL55" s="148"/>
      <c r="AM55" s="148"/>
      <c r="AN55" s="630"/>
      <c r="AO55" s="507"/>
      <c r="AP55" s="135"/>
      <c r="AQ55" s="135"/>
      <c r="AR55" s="135"/>
      <c r="AS55" s="631"/>
      <c r="AT55" s="135"/>
      <c r="AU55" s="135"/>
      <c r="AV55" s="135"/>
      <c r="AW55" s="135"/>
      <c r="AX55" s="135"/>
      <c r="AY55" s="135"/>
      <c r="AZ55" s="455"/>
    </row>
    <row r="56" spans="1:52" ht="34.5" customHeight="1">
      <c r="A56" s="520"/>
      <c r="B56" s="507"/>
      <c r="C56" s="542"/>
      <c r="D56" s="507"/>
      <c r="E56" s="507"/>
      <c r="F56" s="509"/>
      <c r="G56" s="507"/>
      <c r="H56" s="507"/>
      <c r="I56" s="510"/>
      <c r="J56" s="451"/>
      <c r="K56" s="573" t="s">
        <v>516</v>
      </c>
      <c r="L56" s="507"/>
      <c r="M56" s="507"/>
      <c r="N56" s="622">
        <v>0</v>
      </c>
      <c r="O56" s="622">
        <v>0</v>
      </c>
      <c r="P56" s="622"/>
      <c r="Q56" s="622"/>
      <c r="R56" s="622"/>
      <c r="S56" s="183">
        <f t="shared" si="5"/>
        <v>0</v>
      </c>
      <c r="T56" s="149"/>
      <c r="U56" s="512">
        <v>46042</v>
      </c>
      <c r="V56" s="512">
        <v>46387</v>
      </c>
      <c r="W56" s="513">
        <f t="shared" si="9"/>
        <v>345</v>
      </c>
      <c r="X56" s="514"/>
      <c r="Y56" s="507"/>
      <c r="Z56" s="507"/>
      <c r="AA56" s="507"/>
      <c r="AB56" s="507"/>
      <c r="AC56" s="513" t="s">
        <v>574</v>
      </c>
      <c r="AD56" s="513"/>
      <c r="AE56" s="523"/>
      <c r="AF56" s="513"/>
      <c r="AG56" s="513"/>
      <c r="AH56" s="512"/>
      <c r="AI56" s="141">
        <v>0</v>
      </c>
      <c r="AJ56" s="141">
        <v>0</v>
      </c>
      <c r="AK56" s="148"/>
      <c r="AL56" s="148"/>
      <c r="AM56" s="148"/>
      <c r="AN56" s="630"/>
      <c r="AO56" s="507"/>
      <c r="AP56" s="135"/>
      <c r="AQ56" s="135"/>
      <c r="AR56" s="135"/>
      <c r="AS56" s="631"/>
      <c r="AT56" s="135"/>
      <c r="AU56" s="135"/>
      <c r="AV56" s="135"/>
      <c r="AW56" s="135"/>
      <c r="AX56" s="135"/>
      <c r="AY56" s="135"/>
      <c r="AZ56" s="455"/>
    </row>
    <row r="57" spans="1:52" ht="34.5" customHeight="1">
      <c r="A57" s="533"/>
      <c r="B57" s="507"/>
      <c r="C57" s="542"/>
      <c r="D57" s="507"/>
      <c r="E57" s="507"/>
      <c r="F57" s="509"/>
      <c r="G57" s="507"/>
      <c r="H57" s="507"/>
      <c r="I57" s="510"/>
      <c r="J57" s="451"/>
      <c r="K57" s="573" t="s">
        <v>517</v>
      </c>
      <c r="L57" s="507"/>
      <c r="M57" s="507"/>
      <c r="N57" s="622">
        <v>12</v>
      </c>
      <c r="O57" s="622">
        <v>3</v>
      </c>
      <c r="P57" s="622"/>
      <c r="Q57" s="622"/>
      <c r="R57" s="622"/>
      <c r="S57" s="183">
        <f t="shared" si="5"/>
        <v>3</v>
      </c>
      <c r="T57" s="149">
        <f t="shared" si="7"/>
        <v>0.25</v>
      </c>
      <c r="U57" s="512">
        <v>46042</v>
      </c>
      <c r="V57" s="512">
        <v>46387</v>
      </c>
      <c r="W57" s="513">
        <f t="shared" si="9"/>
        <v>345</v>
      </c>
      <c r="X57" s="514"/>
      <c r="Y57" s="507"/>
      <c r="Z57" s="507"/>
      <c r="AA57" s="507"/>
      <c r="AB57" s="507"/>
      <c r="AC57" s="513" t="s">
        <v>574</v>
      </c>
      <c r="AD57" s="513"/>
      <c r="AE57" s="523"/>
      <c r="AF57" s="513"/>
      <c r="AG57" s="513"/>
      <c r="AH57" s="512"/>
      <c r="AI57" s="141">
        <v>132000000</v>
      </c>
      <c r="AJ57" s="141">
        <v>132000000</v>
      </c>
      <c r="AK57" s="148"/>
      <c r="AL57" s="148"/>
      <c r="AM57" s="148"/>
      <c r="AN57" s="630"/>
      <c r="AO57" s="507"/>
      <c r="AP57" s="135"/>
      <c r="AQ57" s="637">
        <f>AP57/AJ57</f>
        <v>0</v>
      </c>
      <c r="AR57" s="135"/>
      <c r="AS57" s="631"/>
      <c r="AT57" s="135"/>
      <c r="AU57" s="135"/>
      <c r="AV57" s="135"/>
      <c r="AW57" s="135"/>
      <c r="AX57" s="135"/>
      <c r="AY57" s="135"/>
      <c r="AZ57" s="456"/>
    </row>
    <row r="58" spans="1:52" ht="56.1" customHeight="1">
      <c r="A58" s="535"/>
      <c r="B58" s="521"/>
      <c r="C58" s="605"/>
      <c r="D58" s="521"/>
      <c r="E58" s="537" t="s">
        <v>715</v>
      </c>
      <c r="F58" s="538"/>
      <c r="G58" s="538"/>
      <c r="H58" s="538"/>
      <c r="I58" s="538"/>
      <c r="J58" s="538"/>
      <c r="K58" s="538"/>
      <c r="L58" s="538"/>
      <c r="M58" s="538"/>
      <c r="N58" s="538"/>
      <c r="O58" s="538"/>
      <c r="P58" s="538"/>
      <c r="Q58" s="538"/>
      <c r="R58" s="538"/>
      <c r="S58" s="539"/>
      <c r="T58" s="625">
        <f>AVERAGE(T51:T57)</f>
        <v>0.30833333333333335</v>
      </c>
      <c r="U58" s="512"/>
      <c r="V58" s="512"/>
      <c r="W58" s="513"/>
      <c r="X58" s="514"/>
      <c r="Y58" s="507"/>
      <c r="Z58" s="507"/>
      <c r="AA58" s="507"/>
      <c r="AB58" s="507"/>
      <c r="AC58" s="513"/>
      <c r="AD58" s="513"/>
      <c r="AE58" s="523"/>
      <c r="AF58" s="513"/>
      <c r="AG58" s="513"/>
      <c r="AH58" s="512"/>
      <c r="AI58" s="148">
        <f>SUM(AI51:AI57)</f>
        <v>917474902</v>
      </c>
      <c r="AJ58" s="148">
        <f>SUM(AJ51:AJ57)</f>
        <v>917474902</v>
      </c>
      <c r="AK58" s="137"/>
      <c r="AL58" s="137"/>
      <c r="AM58" s="137"/>
      <c r="AN58" s="137"/>
      <c r="AO58" s="521"/>
      <c r="AP58" s="148">
        <f>SUM(AP51:AP57)</f>
        <v>148500000</v>
      </c>
      <c r="AQ58" s="615">
        <f>+AP58/AJ58</f>
        <v>0.16185728860406473</v>
      </c>
      <c r="AR58" s="148">
        <f>SUM(AR51:AR57)</f>
        <v>43500000</v>
      </c>
      <c r="AS58" s="615">
        <f>+AR58/AJ58</f>
        <v>4.7412741106241184E-2</v>
      </c>
      <c r="AT58" s="135"/>
      <c r="AU58" s="135"/>
      <c r="AV58" s="137"/>
      <c r="AW58" s="137"/>
      <c r="AX58" s="137"/>
      <c r="AY58" s="137"/>
      <c r="AZ58" s="521"/>
    </row>
    <row r="59" spans="1:52" ht="38.25">
      <c r="A59" s="506" t="s">
        <v>243</v>
      </c>
      <c r="B59" s="507" t="s">
        <v>244</v>
      </c>
      <c r="C59" s="507" t="s">
        <v>266</v>
      </c>
      <c r="D59" s="507" t="s">
        <v>305</v>
      </c>
      <c r="E59" s="507" t="s">
        <v>518</v>
      </c>
      <c r="F59" s="509">
        <v>2024130010105</v>
      </c>
      <c r="G59" s="507" t="s">
        <v>519</v>
      </c>
      <c r="H59" s="507" t="s">
        <v>520</v>
      </c>
      <c r="I59" s="507" t="s">
        <v>521</v>
      </c>
      <c r="J59" s="451">
        <v>0.25</v>
      </c>
      <c r="K59" s="573" t="s">
        <v>522</v>
      </c>
      <c r="L59" s="507" t="s">
        <v>688</v>
      </c>
      <c r="M59" s="507" t="s">
        <v>322</v>
      </c>
      <c r="N59" s="622">
        <v>12</v>
      </c>
      <c r="O59" s="622">
        <v>3</v>
      </c>
      <c r="P59" s="622"/>
      <c r="Q59" s="622"/>
      <c r="R59" s="622"/>
      <c r="S59" s="183">
        <f t="shared" si="5"/>
        <v>3</v>
      </c>
      <c r="T59" s="149">
        <f t="shared" si="7"/>
        <v>0.25</v>
      </c>
      <c r="U59" s="512">
        <v>46042</v>
      </c>
      <c r="V59" s="512">
        <v>46387</v>
      </c>
      <c r="W59" s="513">
        <f t="shared" si="9"/>
        <v>345</v>
      </c>
      <c r="X59" s="514"/>
      <c r="Y59" s="507"/>
      <c r="Z59" s="507"/>
      <c r="AA59" s="507"/>
      <c r="AB59" s="507"/>
      <c r="AC59" s="513" t="s">
        <v>574</v>
      </c>
      <c r="AD59" s="609" t="s">
        <v>656</v>
      </c>
      <c r="AE59" s="641">
        <v>134409033</v>
      </c>
      <c r="AF59" s="610" t="s">
        <v>575</v>
      </c>
      <c r="AG59" s="628" t="s">
        <v>60</v>
      </c>
      <c r="AH59" s="629" t="s">
        <v>657</v>
      </c>
      <c r="AI59" s="525">
        <v>134409033</v>
      </c>
      <c r="AJ59" s="525">
        <v>134409033</v>
      </c>
      <c r="AK59" s="465"/>
      <c r="AL59" s="465"/>
      <c r="AM59" s="642"/>
      <c r="AN59" s="643" t="s">
        <v>586</v>
      </c>
      <c r="AO59" s="519" t="s">
        <v>518</v>
      </c>
      <c r="AP59" s="525">
        <v>134409033</v>
      </c>
      <c r="AQ59" s="615">
        <f>AP59/AJ59</f>
        <v>1</v>
      </c>
      <c r="AR59" s="141">
        <v>72800000</v>
      </c>
      <c r="AS59" s="615">
        <f>AR59/AJ59</f>
        <v>0.54163026379335677</v>
      </c>
      <c r="AT59" s="465"/>
      <c r="AU59" s="465"/>
      <c r="AV59" s="465"/>
      <c r="AW59" s="465"/>
      <c r="AX59" s="465"/>
      <c r="AY59" s="465"/>
      <c r="AZ59" s="454" t="s">
        <v>689</v>
      </c>
    </row>
    <row r="60" spans="1:52" ht="28.5">
      <c r="A60" s="520"/>
      <c r="B60" s="507"/>
      <c r="C60" s="507"/>
      <c r="D60" s="507"/>
      <c r="E60" s="507"/>
      <c r="F60" s="509"/>
      <c r="G60" s="507"/>
      <c r="H60" s="507"/>
      <c r="I60" s="507"/>
      <c r="J60" s="451"/>
      <c r="K60" s="573" t="s">
        <v>523</v>
      </c>
      <c r="L60" s="507"/>
      <c r="M60" s="507"/>
      <c r="N60" s="622">
        <v>1</v>
      </c>
      <c r="O60" s="622">
        <v>0</v>
      </c>
      <c r="P60" s="622"/>
      <c r="Q60" s="622"/>
      <c r="R60" s="622"/>
      <c r="S60" s="183">
        <f t="shared" si="5"/>
        <v>0</v>
      </c>
      <c r="T60" s="149">
        <f t="shared" si="7"/>
        <v>0</v>
      </c>
      <c r="U60" s="512">
        <v>46042</v>
      </c>
      <c r="V60" s="512">
        <v>46387</v>
      </c>
      <c r="W60" s="513">
        <f t="shared" si="9"/>
        <v>345</v>
      </c>
      <c r="X60" s="514"/>
      <c r="Y60" s="507"/>
      <c r="Z60" s="507"/>
      <c r="AA60" s="507"/>
      <c r="AB60" s="507"/>
      <c r="AC60" s="513" t="s">
        <v>574</v>
      </c>
      <c r="AD60" s="609" t="s">
        <v>656</v>
      </c>
      <c r="AE60" s="641">
        <v>125144992</v>
      </c>
      <c r="AF60" s="610" t="s">
        <v>575</v>
      </c>
      <c r="AG60" s="628" t="s">
        <v>60</v>
      </c>
      <c r="AH60" s="629" t="s">
        <v>657</v>
      </c>
      <c r="AI60" s="525">
        <v>125144992</v>
      </c>
      <c r="AJ60" s="525">
        <v>125144992</v>
      </c>
      <c r="AK60" s="465"/>
      <c r="AL60" s="465"/>
      <c r="AM60" s="642"/>
      <c r="AN60" s="643" t="s">
        <v>586</v>
      </c>
      <c r="AO60" s="519"/>
      <c r="AP60" s="140">
        <v>112440967</v>
      </c>
      <c r="AQ60" s="615">
        <f>AP60/AJ60</f>
        <v>0.89848555026476806</v>
      </c>
      <c r="AR60" s="141"/>
      <c r="AS60" s="615"/>
      <c r="AT60" s="465"/>
      <c r="AU60" s="465"/>
      <c r="AV60" s="465"/>
      <c r="AW60" s="465"/>
      <c r="AX60" s="465"/>
      <c r="AY60" s="465"/>
      <c r="AZ60" s="455"/>
    </row>
    <row r="61" spans="1:52" ht="25.5">
      <c r="A61" s="520"/>
      <c r="B61" s="507"/>
      <c r="C61" s="507"/>
      <c r="D61" s="507"/>
      <c r="E61" s="507"/>
      <c r="F61" s="509"/>
      <c r="G61" s="507"/>
      <c r="H61" s="507"/>
      <c r="I61" s="507"/>
      <c r="J61" s="451"/>
      <c r="K61" s="573" t="s">
        <v>524</v>
      </c>
      <c r="L61" s="507"/>
      <c r="M61" s="507"/>
      <c r="N61" s="622">
        <v>2</v>
      </c>
      <c r="O61" s="622">
        <v>0.4</v>
      </c>
      <c r="P61" s="622"/>
      <c r="Q61" s="622"/>
      <c r="R61" s="622"/>
      <c r="S61" s="183">
        <f t="shared" si="5"/>
        <v>0.4</v>
      </c>
      <c r="T61" s="149">
        <f t="shared" si="7"/>
        <v>0.2</v>
      </c>
      <c r="U61" s="512">
        <v>46042</v>
      </c>
      <c r="V61" s="512">
        <v>46387</v>
      </c>
      <c r="W61" s="513">
        <f t="shared" si="9"/>
        <v>345</v>
      </c>
      <c r="X61" s="514"/>
      <c r="Y61" s="507"/>
      <c r="Z61" s="507"/>
      <c r="AA61" s="507"/>
      <c r="AB61" s="507"/>
      <c r="AC61" s="513" t="s">
        <v>574</v>
      </c>
      <c r="AD61" s="513"/>
      <c r="AE61" s="644"/>
      <c r="AF61" s="513"/>
      <c r="AG61" s="513"/>
      <c r="AH61" s="512"/>
      <c r="AI61" s="525">
        <v>97458648</v>
      </c>
      <c r="AJ61" s="525">
        <v>97458648</v>
      </c>
      <c r="AK61" s="465"/>
      <c r="AL61" s="465"/>
      <c r="AM61" s="642"/>
      <c r="AN61" s="645" t="s">
        <v>658</v>
      </c>
      <c r="AO61" s="519"/>
      <c r="AP61" s="140">
        <v>0</v>
      </c>
      <c r="AQ61" s="615">
        <f t="shared" ref="AQ61:AQ65" si="12">AP61/AJ61</f>
        <v>0</v>
      </c>
      <c r="AR61" s="141"/>
      <c r="AS61" s="615"/>
      <c r="AT61" s="465"/>
      <c r="AU61" s="465"/>
      <c r="AV61" s="465"/>
      <c r="AW61" s="465"/>
      <c r="AX61" s="465"/>
      <c r="AY61" s="465"/>
      <c r="AZ61" s="455"/>
    </row>
    <row r="62" spans="1:52" ht="25.5">
      <c r="A62" s="520"/>
      <c r="B62" s="507"/>
      <c r="C62" s="507"/>
      <c r="D62" s="507"/>
      <c r="E62" s="507"/>
      <c r="F62" s="509"/>
      <c r="G62" s="507"/>
      <c r="H62" s="507"/>
      <c r="I62" s="507"/>
      <c r="J62" s="451"/>
      <c r="K62" s="573" t="s">
        <v>525</v>
      </c>
      <c r="L62" s="507"/>
      <c r="M62" s="507"/>
      <c r="N62" s="622">
        <v>1</v>
      </c>
      <c r="O62" s="622">
        <v>0</v>
      </c>
      <c r="P62" s="622"/>
      <c r="Q62" s="622"/>
      <c r="R62" s="622"/>
      <c r="S62" s="183">
        <f t="shared" si="5"/>
        <v>0</v>
      </c>
      <c r="T62" s="149">
        <f t="shared" si="7"/>
        <v>0</v>
      </c>
      <c r="U62" s="512">
        <v>46042</v>
      </c>
      <c r="V62" s="512">
        <v>46387</v>
      </c>
      <c r="W62" s="513">
        <f t="shared" si="9"/>
        <v>345</v>
      </c>
      <c r="X62" s="514"/>
      <c r="Y62" s="507"/>
      <c r="Z62" s="507"/>
      <c r="AA62" s="507" t="s">
        <v>497</v>
      </c>
      <c r="AB62" s="507" t="s">
        <v>505</v>
      </c>
      <c r="AC62" s="513" t="s">
        <v>574</v>
      </c>
      <c r="AD62" s="513" t="s">
        <v>733</v>
      </c>
      <c r="AE62" s="646">
        <v>80583644</v>
      </c>
      <c r="AF62" s="513" t="s">
        <v>734</v>
      </c>
      <c r="AG62" s="513" t="s">
        <v>658</v>
      </c>
      <c r="AH62" s="647" t="s">
        <v>730</v>
      </c>
      <c r="AI62" s="525">
        <v>97458649</v>
      </c>
      <c r="AJ62" s="525">
        <v>97458649</v>
      </c>
      <c r="AK62" s="465"/>
      <c r="AL62" s="465"/>
      <c r="AM62" s="642"/>
      <c r="AN62" s="648"/>
      <c r="AO62" s="519"/>
      <c r="AP62" s="649">
        <v>0</v>
      </c>
      <c r="AQ62" s="615">
        <f>AP62/AJ62</f>
        <v>0</v>
      </c>
      <c r="AR62" s="141"/>
      <c r="AS62" s="615"/>
      <c r="AT62" s="465"/>
      <c r="AU62" s="465"/>
      <c r="AV62" s="465"/>
      <c r="AW62" s="465"/>
      <c r="AX62" s="465"/>
      <c r="AY62" s="465"/>
      <c r="AZ62" s="455"/>
    </row>
    <row r="63" spans="1:52" ht="25.5" customHeight="1">
      <c r="A63" s="520"/>
      <c r="B63" s="507"/>
      <c r="C63" s="507"/>
      <c r="D63" s="507" t="s">
        <v>306</v>
      </c>
      <c r="E63" s="507"/>
      <c r="F63" s="509"/>
      <c r="G63" s="507"/>
      <c r="H63" s="507" t="s">
        <v>526</v>
      </c>
      <c r="I63" s="510" t="s">
        <v>527</v>
      </c>
      <c r="J63" s="451">
        <v>0.25</v>
      </c>
      <c r="K63" s="573" t="s">
        <v>528</v>
      </c>
      <c r="L63" s="507"/>
      <c r="M63" s="507" t="s">
        <v>327</v>
      </c>
      <c r="N63" s="622">
        <v>1</v>
      </c>
      <c r="O63" s="622">
        <v>0</v>
      </c>
      <c r="P63" s="622"/>
      <c r="Q63" s="622"/>
      <c r="R63" s="622"/>
      <c r="S63" s="183">
        <f t="shared" si="5"/>
        <v>0</v>
      </c>
      <c r="T63" s="149">
        <f t="shared" si="7"/>
        <v>0</v>
      </c>
      <c r="U63" s="512">
        <v>46042</v>
      </c>
      <c r="V63" s="512">
        <v>46387</v>
      </c>
      <c r="W63" s="513">
        <f t="shared" si="9"/>
        <v>345</v>
      </c>
      <c r="X63" s="514"/>
      <c r="Y63" s="507"/>
      <c r="Z63" s="507"/>
      <c r="AA63" s="507"/>
      <c r="AB63" s="507"/>
      <c r="AC63" s="513" t="s">
        <v>574</v>
      </c>
      <c r="AD63" s="513" t="s">
        <v>733</v>
      </c>
      <c r="AE63" s="641">
        <v>139316356</v>
      </c>
      <c r="AF63" s="513" t="s">
        <v>734</v>
      </c>
      <c r="AG63" s="513" t="s">
        <v>658</v>
      </c>
      <c r="AH63" s="139" t="s">
        <v>726</v>
      </c>
      <c r="AI63" s="525">
        <v>139316356</v>
      </c>
      <c r="AJ63" s="525">
        <v>139316356</v>
      </c>
      <c r="AK63" s="465"/>
      <c r="AL63" s="465"/>
      <c r="AM63" s="642"/>
      <c r="AN63" s="648"/>
      <c r="AO63" s="519"/>
      <c r="AP63" s="649">
        <v>139316356</v>
      </c>
      <c r="AQ63" s="615">
        <f t="shared" si="12"/>
        <v>1</v>
      </c>
      <c r="AR63" s="141">
        <v>81700000</v>
      </c>
      <c r="AS63" s="615">
        <f>AR63/AJ63</f>
        <v>0.58643509165571339</v>
      </c>
      <c r="AT63" s="465"/>
      <c r="AU63" s="465"/>
      <c r="AV63" s="465"/>
      <c r="AW63" s="465"/>
      <c r="AX63" s="465"/>
      <c r="AY63" s="465"/>
      <c r="AZ63" s="455"/>
    </row>
    <row r="64" spans="1:52" ht="25.5">
      <c r="A64" s="520"/>
      <c r="B64" s="507"/>
      <c r="C64" s="507"/>
      <c r="D64" s="507"/>
      <c r="E64" s="507"/>
      <c r="F64" s="509"/>
      <c r="G64" s="507"/>
      <c r="H64" s="507"/>
      <c r="I64" s="510"/>
      <c r="J64" s="451"/>
      <c r="K64" s="573" t="s">
        <v>529</v>
      </c>
      <c r="L64" s="507"/>
      <c r="M64" s="507"/>
      <c r="N64" s="622">
        <v>1</v>
      </c>
      <c r="O64" s="622">
        <v>0.3</v>
      </c>
      <c r="P64" s="622"/>
      <c r="Q64" s="622"/>
      <c r="R64" s="622"/>
      <c r="S64" s="183">
        <f t="shared" si="5"/>
        <v>0.3</v>
      </c>
      <c r="T64" s="149">
        <f t="shared" si="7"/>
        <v>0.3</v>
      </c>
      <c r="U64" s="512">
        <v>46042</v>
      </c>
      <c r="V64" s="512">
        <v>46387</v>
      </c>
      <c r="W64" s="513">
        <f t="shared" si="9"/>
        <v>345</v>
      </c>
      <c r="X64" s="514"/>
      <c r="Y64" s="507"/>
      <c r="Z64" s="507"/>
      <c r="AA64" s="507"/>
      <c r="AB64" s="507"/>
      <c r="AC64" s="513" t="s">
        <v>574</v>
      </c>
      <c r="AD64" s="513" t="s">
        <v>733</v>
      </c>
      <c r="AE64" s="641">
        <v>100000000</v>
      </c>
      <c r="AF64" s="513" t="s">
        <v>734</v>
      </c>
      <c r="AG64" s="513" t="s">
        <v>658</v>
      </c>
      <c r="AH64" s="512" t="s">
        <v>730</v>
      </c>
      <c r="AI64" s="525">
        <v>100000000</v>
      </c>
      <c r="AJ64" s="525">
        <v>100000000</v>
      </c>
      <c r="AK64" s="465"/>
      <c r="AL64" s="465"/>
      <c r="AM64" s="642"/>
      <c r="AN64" s="650"/>
      <c r="AO64" s="519"/>
      <c r="AP64" s="140">
        <v>98883644</v>
      </c>
      <c r="AQ64" s="615">
        <f t="shared" si="12"/>
        <v>0.98883644000000004</v>
      </c>
      <c r="AR64" s="141"/>
      <c r="AS64" s="615"/>
      <c r="AT64" s="465"/>
      <c r="AU64" s="465"/>
      <c r="AV64" s="465"/>
      <c r="AW64" s="465"/>
      <c r="AX64" s="465"/>
      <c r="AY64" s="465"/>
      <c r="AZ64" s="455"/>
    </row>
    <row r="65" spans="1:52" ht="38.25">
      <c r="A65" s="533"/>
      <c r="B65" s="507"/>
      <c r="C65" s="507"/>
      <c r="D65" s="507"/>
      <c r="E65" s="507"/>
      <c r="F65" s="509"/>
      <c r="G65" s="507"/>
      <c r="H65" s="507"/>
      <c r="I65" s="510"/>
      <c r="J65" s="451"/>
      <c r="K65" s="573" t="s">
        <v>530</v>
      </c>
      <c r="L65" s="507"/>
      <c r="M65" s="507"/>
      <c r="N65" s="622">
        <v>1</v>
      </c>
      <c r="O65" s="622">
        <v>1</v>
      </c>
      <c r="P65" s="622"/>
      <c r="Q65" s="622"/>
      <c r="R65" s="622"/>
      <c r="S65" s="183">
        <f t="shared" si="5"/>
        <v>1</v>
      </c>
      <c r="T65" s="149">
        <f t="shared" si="7"/>
        <v>1</v>
      </c>
      <c r="U65" s="512">
        <v>46042</v>
      </c>
      <c r="V65" s="512">
        <v>46387</v>
      </c>
      <c r="W65" s="513">
        <f t="shared" si="9"/>
        <v>345</v>
      </c>
      <c r="X65" s="514"/>
      <c r="Y65" s="507"/>
      <c r="Z65" s="507"/>
      <c r="AA65" s="507"/>
      <c r="AB65" s="507"/>
      <c r="AC65" s="513" t="s">
        <v>574</v>
      </c>
      <c r="AD65" s="609" t="s">
        <v>656</v>
      </c>
      <c r="AE65" s="646">
        <v>60095975</v>
      </c>
      <c r="AF65" s="610" t="s">
        <v>575</v>
      </c>
      <c r="AG65" s="628" t="s">
        <v>60</v>
      </c>
      <c r="AH65" s="629" t="s">
        <v>657</v>
      </c>
      <c r="AI65" s="525">
        <v>87217964</v>
      </c>
      <c r="AJ65" s="525">
        <v>87217964</v>
      </c>
      <c r="AK65" s="148"/>
      <c r="AL65" s="148"/>
      <c r="AM65" s="137"/>
      <c r="AN65" s="137" t="s">
        <v>732</v>
      </c>
      <c r="AO65" s="519"/>
      <c r="AP65" s="651">
        <v>0</v>
      </c>
      <c r="AQ65" s="615">
        <f t="shared" si="12"/>
        <v>0</v>
      </c>
      <c r="AR65" s="141"/>
      <c r="AS65" s="615"/>
      <c r="AT65" s="148"/>
      <c r="AU65" s="148"/>
      <c r="AV65" s="148"/>
      <c r="AW65" s="148"/>
      <c r="AX65" s="148"/>
      <c r="AY65" s="148"/>
      <c r="AZ65" s="456"/>
    </row>
    <row r="66" spans="1:52" ht="57" customHeight="1">
      <c r="A66" s="535"/>
      <c r="B66" s="521"/>
      <c r="C66" s="521"/>
      <c r="D66" s="521"/>
      <c r="E66" s="537" t="s">
        <v>716</v>
      </c>
      <c r="F66" s="538"/>
      <c r="G66" s="538"/>
      <c r="H66" s="538"/>
      <c r="I66" s="538"/>
      <c r="J66" s="538"/>
      <c r="K66" s="538"/>
      <c r="L66" s="538"/>
      <c r="M66" s="538"/>
      <c r="N66" s="538"/>
      <c r="O66" s="538"/>
      <c r="P66" s="538"/>
      <c r="Q66" s="538"/>
      <c r="R66" s="538"/>
      <c r="S66" s="539"/>
      <c r="T66" s="652">
        <f>AVERAGE(T59:T65)</f>
        <v>0.25</v>
      </c>
      <c r="U66" s="512"/>
      <c r="V66" s="512"/>
      <c r="W66" s="513"/>
      <c r="X66" s="514"/>
      <c r="Y66" s="507"/>
      <c r="Z66" s="507"/>
      <c r="AA66" s="521"/>
      <c r="AB66" s="507"/>
      <c r="AC66" s="513"/>
      <c r="AD66" s="513"/>
      <c r="AE66" s="523"/>
      <c r="AF66" s="513"/>
      <c r="AG66" s="513"/>
      <c r="AH66" s="512"/>
      <c r="AI66" s="148">
        <f>SUM(AI59:AI65)</f>
        <v>781005642</v>
      </c>
      <c r="AJ66" s="148">
        <f>SUM(AJ59:AJ65)</f>
        <v>781005642</v>
      </c>
      <c r="AK66" s="137"/>
      <c r="AL66" s="137"/>
      <c r="AM66" s="137"/>
      <c r="AN66" s="137"/>
      <c r="AO66" s="534"/>
      <c r="AP66" s="148">
        <f>SUM(AP59:AP65)</f>
        <v>485050000</v>
      </c>
      <c r="AQ66" s="627">
        <f>+AP66/AJ66</f>
        <v>0.62105825350746957</v>
      </c>
      <c r="AR66" s="148">
        <f>SUM(AR59:AR65)</f>
        <v>154500000</v>
      </c>
      <c r="AS66" s="627">
        <f>+AR66/AJ66</f>
        <v>0.19782187437770135</v>
      </c>
      <c r="AT66" s="135"/>
      <c r="AU66" s="135"/>
      <c r="AV66" s="137"/>
      <c r="AW66" s="137"/>
      <c r="AX66" s="137"/>
      <c r="AY66" s="137"/>
      <c r="AZ66" s="521"/>
    </row>
    <row r="67" spans="1:52" ht="45.75" customHeight="1">
      <c r="A67" s="506" t="s">
        <v>243</v>
      </c>
      <c r="B67" s="507" t="s">
        <v>244</v>
      </c>
      <c r="C67" s="507" t="s">
        <v>266</v>
      </c>
      <c r="D67" s="507" t="s">
        <v>307</v>
      </c>
      <c r="E67" s="507" t="s">
        <v>531</v>
      </c>
      <c r="F67" s="509">
        <v>202400000005227</v>
      </c>
      <c r="G67" s="507" t="s">
        <v>532</v>
      </c>
      <c r="H67" s="507" t="s">
        <v>533</v>
      </c>
      <c r="I67" s="507" t="s">
        <v>534</v>
      </c>
      <c r="J67" s="451">
        <v>0.3</v>
      </c>
      <c r="K67" s="573" t="s">
        <v>535</v>
      </c>
      <c r="L67" s="507" t="s">
        <v>669</v>
      </c>
      <c r="M67" s="507" t="s">
        <v>328</v>
      </c>
      <c r="N67" s="622">
        <v>1</v>
      </c>
      <c r="O67" s="622">
        <v>4.1700000000000001E-2</v>
      </c>
      <c r="P67" s="622"/>
      <c r="Q67" s="622"/>
      <c r="R67" s="622"/>
      <c r="S67" s="183">
        <f t="shared" si="5"/>
        <v>4.1700000000000001E-2</v>
      </c>
      <c r="T67" s="149">
        <f t="shared" si="7"/>
        <v>4.1700000000000001E-2</v>
      </c>
      <c r="U67" s="512">
        <v>46042</v>
      </c>
      <c r="V67" s="512">
        <v>46387</v>
      </c>
      <c r="W67" s="513">
        <f t="shared" si="9"/>
        <v>345</v>
      </c>
      <c r="X67" s="514"/>
      <c r="Y67" s="507"/>
      <c r="Z67" s="507"/>
      <c r="AA67" s="507" t="s">
        <v>500</v>
      </c>
      <c r="AB67" s="507"/>
      <c r="AC67" s="513" t="s">
        <v>574</v>
      </c>
      <c r="AD67" s="521" t="s">
        <v>656</v>
      </c>
      <c r="AE67" s="653">
        <v>65000000</v>
      </c>
      <c r="AF67" s="513" t="s">
        <v>575</v>
      </c>
      <c r="AG67" s="513" t="s">
        <v>658</v>
      </c>
      <c r="AH67" s="512" t="s">
        <v>657</v>
      </c>
      <c r="AI67" s="653">
        <v>65000000</v>
      </c>
      <c r="AJ67" s="653">
        <v>65000000</v>
      </c>
      <c r="AK67" s="137"/>
      <c r="AL67" s="137"/>
      <c r="AM67" s="137"/>
      <c r="AN67" s="654" t="s">
        <v>658</v>
      </c>
      <c r="AO67" s="507"/>
      <c r="AP67" s="655">
        <v>65000000</v>
      </c>
      <c r="AQ67" s="656">
        <f>AP67/AJ67</f>
        <v>1</v>
      </c>
      <c r="AR67" s="142">
        <v>36000000</v>
      </c>
      <c r="AS67" s="656">
        <f>AR67/AJ67</f>
        <v>0.55384615384615388</v>
      </c>
      <c r="AT67" s="657"/>
      <c r="AU67" s="657"/>
      <c r="AV67" s="658"/>
      <c r="AW67" s="658"/>
      <c r="AX67" s="659"/>
      <c r="AY67" s="659"/>
      <c r="AZ67" s="454" t="s">
        <v>690</v>
      </c>
    </row>
    <row r="68" spans="1:52" ht="45.75" customHeight="1">
      <c r="A68" s="520"/>
      <c r="B68" s="507"/>
      <c r="C68" s="507"/>
      <c r="D68" s="507"/>
      <c r="E68" s="507"/>
      <c r="F68" s="509"/>
      <c r="G68" s="507"/>
      <c r="H68" s="507"/>
      <c r="I68" s="507"/>
      <c r="J68" s="451"/>
      <c r="K68" s="573" t="s">
        <v>536</v>
      </c>
      <c r="L68" s="507"/>
      <c r="M68" s="507"/>
      <c r="N68" s="622">
        <v>12</v>
      </c>
      <c r="O68" s="622">
        <v>3</v>
      </c>
      <c r="P68" s="622"/>
      <c r="Q68" s="622"/>
      <c r="R68" s="622"/>
      <c r="S68" s="183">
        <f t="shared" si="5"/>
        <v>3</v>
      </c>
      <c r="T68" s="149">
        <f t="shared" si="7"/>
        <v>0.25</v>
      </c>
      <c r="U68" s="512">
        <v>46042</v>
      </c>
      <c r="V68" s="512">
        <v>46387</v>
      </c>
      <c r="W68" s="513">
        <f t="shared" si="9"/>
        <v>345</v>
      </c>
      <c r="X68" s="514"/>
      <c r="Y68" s="507"/>
      <c r="Z68" s="507"/>
      <c r="AA68" s="507"/>
      <c r="AB68" s="507"/>
      <c r="AC68" s="513" t="s">
        <v>574</v>
      </c>
      <c r="AD68" s="521" t="s">
        <v>656</v>
      </c>
      <c r="AE68" s="653">
        <v>35000000</v>
      </c>
      <c r="AF68" s="513" t="s">
        <v>575</v>
      </c>
      <c r="AG68" s="513" t="s">
        <v>658</v>
      </c>
      <c r="AH68" s="512" t="s">
        <v>657</v>
      </c>
      <c r="AI68" s="653">
        <v>35000000</v>
      </c>
      <c r="AJ68" s="653">
        <v>35000000</v>
      </c>
      <c r="AK68" s="137"/>
      <c r="AL68" s="137"/>
      <c r="AM68" s="137"/>
      <c r="AN68" s="660"/>
      <c r="AO68" s="507"/>
      <c r="AP68" s="655">
        <v>35000000</v>
      </c>
      <c r="AQ68" s="656">
        <f t="shared" ref="AQ68:AQ72" si="13">AP68/AJ68</f>
        <v>1</v>
      </c>
      <c r="AR68" s="143">
        <v>0</v>
      </c>
      <c r="AS68" s="615"/>
      <c r="AT68" s="465"/>
      <c r="AU68" s="465"/>
      <c r="AV68" s="658"/>
      <c r="AW68" s="658"/>
      <c r="AX68" s="659"/>
      <c r="AY68" s="659"/>
      <c r="AZ68" s="455"/>
    </row>
    <row r="69" spans="1:52" ht="25.5" customHeight="1">
      <c r="A69" s="520"/>
      <c r="B69" s="507"/>
      <c r="C69" s="507" t="s">
        <v>266</v>
      </c>
      <c r="D69" s="507" t="s">
        <v>309</v>
      </c>
      <c r="E69" s="507"/>
      <c r="F69" s="509"/>
      <c r="G69" s="507"/>
      <c r="H69" s="507"/>
      <c r="I69" s="507" t="s">
        <v>464</v>
      </c>
      <c r="J69" s="451">
        <v>0.1</v>
      </c>
      <c r="K69" s="573" t="s">
        <v>537</v>
      </c>
      <c r="L69" s="507"/>
      <c r="M69" s="507" t="s">
        <v>322</v>
      </c>
      <c r="N69" s="622">
        <v>1</v>
      </c>
      <c r="O69" s="622">
        <v>0</v>
      </c>
      <c r="P69" s="622"/>
      <c r="Q69" s="622"/>
      <c r="R69" s="622"/>
      <c r="S69" s="183">
        <f t="shared" si="5"/>
        <v>0</v>
      </c>
      <c r="T69" s="149">
        <f t="shared" si="7"/>
        <v>0</v>
      </c>
      <c r="U69" s="512">
        <v>46042</v>
      </c>
      <c r="V69" s="512">
        <v>46387</v>
      </c>
      <c r="W69" s="513">
        <f t="shared" si="9"/>
        <v>345</v>
      </c>
      <c r="X69" s="514"/>
      <c r="Y69" s="507"/>
      <c r="Z69" s="507"/>
      <c r="AA69" s="507" t="s">
        <v>502</v>
      </c>
      <c r="AB69" s="507"/>
      <c r="AC69" s="513" t="s">
        <v>574</v>
      </c>
      <c r="AD69" s="521" t="s">
        <v>656</v>
      </c>
      <c r="AE69" s="653">
        <v>30000000</v>
      </c>
      <c r="AF69" s="513" t="s">
        <v>575</v>
      </c>
      <c r="AG69" s="513" t="s">
        <v>658</v>
      </c>
      <c r="AH69" s="512" t="s">
        <v>657</v>
      </c>
      <c r="AI69" s="653">
        <v>30000000</v>
      </c>
      <c r="AJ69" s="653">
        <v>30000000</v>
      </c>
      <c r="AK69" s="137"/>
      <c r="AL69" s="137"/>
      <c r="AM69" s="137"/>
      <c r="AN69" s="660"/>
      <c r="AO69" s="507"/>
      <c r="AP69" s="141">
        <v>8000000</v>
      </c>
      <c r="AQ69" s="656">
        <f t="shared" si="13"/>
        <v>0.26666666666666666</v>
      </c>
      <c r="AR69" s="143"/>
      <c r="AS69" s="615"/>
      <c r="AT69" s="465"/>
      <c r="AU69" s="465"/>
      <c r="AV69" s="658"/>
      <c r="AW69" s="658"/>
      <c r="AX69" s="659"/>
      <c r="AY69" s="659"/>
      <c r="AZ69" s="455"/>
    </row>
    <row r="70" spans="1:52" ht="47.1" customHeight="1">
      <c r="A70" s="520"/>
      <c r="B70" s="507"/>
      <c r="C70" s="507"/>
      <c r="D70" s="507"/>
      <c r="E70" s="507"/>
      <c r="F70" s="509"/>
      <c r="G70" s="507"/>
      <c r="H70" s="507"/>
      <c r="I70" s="507"/>
      <c r="J70" s="451"/>
      <c r="K70" s="573" t="s">
        <v>538</v>
      </c>
      <c r="L70" s="507"/>
      <c r="M70" s="507"/>
      <c r="N70" s="622">
        <v>1</v>
      </c>
      <c r="O70" s="622">
        <v>0</v>
      </c>
      <c r="P70" s="622"/>
      <c r="Q70" s="622"/>
      <c r="R70" s="622"/>
      <c r="S70" s="183">
        <f t="shared" si="5"/>
        <v>0</v>
      </c>
      <c r="T70" s="149">
        <f t="shared" si="7"/>
        <v>0</v>
      </c>
      <c r="U70" s="512">
        <v>46042</v>
      </c>
      <c r="V70" s="512">
        <v>46387</v>
      </c>
      <c r="W70" s="513">
        <f t="shared" si="9"/>
        <v>345</v>
      </c>
      <c r="X70" s="514"/>
      <c r="Y70" s="507"/>
      <c r="Z70" s="507"/>
      <c r="AA70" s="507"/>
      <c r="AB70" s="507"/>
      <c r="AC70" s="513" t="s">
        <v>574</v>
      </c>
      <c r="AD70" s="521" t="s">
        <v>656</v>
      </c>
      <c r="AE70" s="653">
        <v>12000000</v>
      </c>
      <c r="AF70" s="513" t="s">
        <v>575</v>
      </c>
      <c r="AG70" s="513" t="s">
        <v>658</v>
      </c>
      <c r="AH70" s="512" t="s">
        <v>657</v>
      </c>
      <c r="AI70" s="653">
        <v>12000000</v>
      </c>
      <c r="AJ70" s="653">
        <v>12000000</v>
      </c>
      <c r="AK70" s="137"/>
      <c r="AL70" s="137"/>
      <c r="AM70" s="137"/>
      <c r="AN70" s="660"/>
      <c r="AO70" s="507"/>
      <c r="AP70" s="141">
        <v>0</v>
      </c>
      <c r="AQ70" s="656">
        <f t="shared" si="13"/>
        <v>0</v>
      </c>
      <c r="AR70" s="143"/>
      <c r="AS70" s="615"/>
      <c r="AT70" s="465"/>
      <c r="AU70" s="465"/>
      <c r="AV70" s="658"/>
      <c r="AW70" s="658"/>
      <c r="AX70" s="659"/>
      <c r="AY70" s="659"/>
      <c r="AZ70" s="455"/>
    </row>
    <row r="71" spans="1:52" ht="38.25">
      <c r="A71" s="520"/>
      <c r="B71" s="507"/>
      <c r="C71" s="507"/>
      <c r="D71" s="507"/>
      <c r="E71" s="507"/>
      <c r="F71" s="509"/>
      <c r="G71" s="507"/>
      <c r="H71" s="507"/>
      <c r="I71" s="507"/>
      <c r="J71" s="451"/>
      <c r="K71" s="573" t="s">
        <v>539</v>
      </c>
      <c r="L71" s="507"/>
      <c r="M71" s="507"/>
      <c r="N71" s="622">
        <v>15</v>
      </c>
      <c r="O71" s="622">
        <v>1</v>
      </c>
      <c r="P71" s="622"/>
      <c r="Q71" s="622"/>
      <c r="R71" s="622"/>
      <c r="S71" s="183">
        <f t="shared" si="5"/>
        <v>1</v>
      </c>
      <c r="T71" s="149">
        <f t="shared" si="7"/>
        <v>6.6666666666666666E-2</v>
      </c>
      <c r="U71" s="512">
        <v>46042</v>
      </c>
      <c r="V71" s="512">
        <v>46387</v>
      </c>
      <c r="W71" s="513">
        <f t="shared" si="9"/>
        <v>345</v>
      </c>
      <c r="X71" s="514"/>
      <c r="Y71" s="507"/>
      <c r="Z71" s="507"/>
      <c r="AA71" s="507" t="s">
        <v>502</v>
      </c>
      <c r="AB71" s="507"/>
      <c r="AC71" s="513" t="s">
        <v>574</v>
      </c>
      <c r="AD71" s="521" t="s">
        <v>656</v>
      </c>
      <c r="AE71" s="653">
        <v>2000000</v>
      </c>
      <c r="AF71" s="513" t="s">
        <v>575</v>
      </c>
      <c r="AG71" s="513" t="s">
        <v>658</v>
      </c>
      <c r="AH71" s="512" t="s">
        <v>657</v>
      </c>
      <c r="AI71" s="653">
        <v>5000000</v>
      </c>
      <c r="AJ71" s="653">
        <v>5000000</v>
      </c>
      <c r="AK71" s="137"/>
      <c r="AL71" s="137"/>
      <c r="AM71" s="137"/>
      <c r="AN71" s="660"/>
      <c r="AO71" s="507"/>
      <c r="AP71" s="141">
        <v>0</v>
      </c>
      <c r="AQ71" s="656">
        <f t="shared" si="13"/>
        <v>0</v>
      </c>
      <c r="AR71" s="143"/>
      <c r="AS71" s="615"/>
      <c r="AT71" s="465"/>
      <c r="AU71" s="465"/>
      <c r="AV71" s="658"/>
      <c r="AW71" s="658"/>
      <c r="AX71" s="659"/>
      <c r="AY71" s="659"/>
      <c r="AZ71" s="455"/>
    </row>
    <row r="72" spans="1:52" ht="25.5" customHeight="1">
      <c r="A72" s="520"/>
      <c r="B72" s="507"/>
      <c r="C72" s="507"/>
      <c r="D72" s="507"/>
      <c r="E72" s="507"/>
      <c r="F72" s="509"/>
      <c r="G72" s="507"/>
      <c r="H72" s="507"/>
      <c r="I72" s="507"/>
      <c r="J72" s="451"/>
      <c r="K72" s="573" t="s">
        <v>540</v>
      </c>
      <c r="L72" s="507"/>
      <c r="M72" s="507"/>
      <c r="N72" s="622">
        <v>9</v>
      </c>
      <c r="O72" s="622">
        <v>1</v>
      </c>
      <c r="P72" s="622"/>
      <c r="Q72" s="622"/>
      <c r="R72" s="622"/>
      <c r="S72" s="183">
        <f t="shared" si="5"/>
        <v>1</v>
      </c>
      <c r="T72" s="149">
        <f t="shared" si="7"/>
        <v>0.1111111111111111</v>
      </c>
      <c r="U72" s="512">
        <v>46042</v>
      </c>
      <c r="V72" s="512">
        <v>46387</v>
      </c>
      <c r="W72" s="513">
        <f t="shared" si="9"/>
        <v>345</v>
      </c>
      <c r="X72" s="514"/>
      <c r="Y72" s="507"/>
      <c r="Z72" s="507"/>
      <c r="AA72" s="507"/>
      <c r="AB72" s="507"/>
      <c r="AC72" s="513" t="s">
        <v>574</v>
      </c>
      <c r="AD72" s="513"/>
      <c r="AE72" s="513"/>
      <c r="AF72" s="661"/>
      <c r="AG72" s="513"/>
      <c r="AH72" s="640"/>
      <c r="AI72" s="653">
        <v>3000000</v>
      </c>
      <c r="AJ72" s="653">
        <v>3000000</v>
      </c>
      <c r="AK72" s="137"/>
      <c r="AL72" s="137"/>
      <c r="AM72" s="137"/>
      <c r="AN72" s="662"/>
      <c r="AO72" s="507"/>
      <c r="AP72" s="141">
        <v>0</v>
      </c>
      <c r="AQ72" s="656">
        <f t="shared" si="13"/>
        <v>0</v>
      </c>
      <c r="AR72" s="143"/>
      <c r="AS72" s="615"/>
      <c r="AT72" s="465"/>
      <c r="AU72" s="465"/>
      <c r="AV72" s="658"/>
      <c r="AW72" s="658"/>
      <c r="AX72" s="659"/>
      <c r="AY72" s="659"/>
      <c r="AZ72" s="455"/>
    </row>
    <row r="73" spans="1:52" ht="25.5">
      <c r="A73" s="520"/>
      <c r="B73" s="507"/>
      <c r="C73" s="507" t="s">
        <v>266</v>
      </c>
      <c r="D73" s="507" t="s">
        <v>308</v>
      </c>
      <c r="E73" s="507"/>
      <c r="F73" s="509"/>
      <c r="G73" s="507"/>
      <c r="H73" s="507" t="s">
        <v>541</v>
      </c>
      <c r="I73" s="507" t="s">
        <v>542</v>
      </c>
      <c r="J73" s="451">
        <v>0.1</v>
      </c>
      <c r="K73" s="573" t="s">
        <v>543</v>
      </c>
      <c r="L73" s="507"/>
      <c r="M73" s="663" t="s">
        <v>329</v>
      </c>
      <c r="N73" s="622">
        <v>1</v>
      </c>
      <c r="O73" s="622">
        <v>0.02</v>
      </c>
      <c r="P73" s="622"/>
      <c r="Q73" s="622"/>
      <c r="R73" s="622"/>
      <c r="S73" s="183">
        <f t="shared" si="5"/>
        <v>0.02</v>
      </c>
      <c r="T73" s="149">
        <f t="shared" si="7"/>
        <v>0.02</v>
      </c>
      <c r="U73" s="512">
        <v>46042</v>
      </c>
      <c r="V73" s="512">
        <v>46387</v>
      </c>
      <c r="W73" s="513">
        <f t="shared" si="9"/>
        <v>345</v>
      </c>
      <c r="X73" s="514"/>
      <c r="Y73" s="507"/>
      <c r="Z73" s="507"/>
      <c r="AA73" s="507"/>
      <c r="AB73" s="507" t="s">
        <v>498</v>
      </c>
      <c r="AC73" s="513" t="s">
        <v>574</v>
      </c>
      <c r="AD73" s="513"/>
      <c r="AE73" s="513"/>
      <c r="AF73" s="661"/>
      <c r="AG73" s="513"/>
      <c r="AH73" s="640"/>
      <c r="AI73" s="653">
        <v>0</v>
      </c>
      <c r="AJ73" s="653">
        <v>0</v>
      </c>
      <c r="AK73" s="137"/>
      <c r="AL73" s="137"/>
      <c r="AM73" s="137"/>
      <c r="AN73" s="137"/>
      <c r="AO73" s="507"/>
      <c r="AP73" s="141">
        <v>0</v>
      </c>
      <c r="AQ73" s="656">
        <v>0</v>
      </c>
      <c r="AR73" s="143"/>
      <c r="AS73" s="615"/>
      <c r="AT73" s="465"/>
      <c r="AU73" s="465"/>
      <c r="AV73" s="658"/>
      <c r="AW73" s="658"/>
      <c r="AX73" s="659"/>
      <c r="AY73" s="659"/>
      <c r="AZ73" s="455"/>
    </row>
    <row r="74" spans="1:52" ht="25.5">
      <c r="A74" s="520"/>
      <c r="B74" s="507"/>
      <c r="C74" s="507"/>
      <c r="D74" s="507"/>
      <c r="E74" s="507"/>
      <c r="F74" s="509"/>
      <c r="G74" s="507"/>
      <c r="H74" s="507"/>
      <c r="I74" s="507"/>
      <c r="J74" s="451"/>
      <c r="K74" s="573" t="s">
        <v>544</v>
      </c>
      <c r="L74" s="507"/>
      <c r="M74" s="663"/>
      <c r="N74" s="513">
        <v>1</v>
      </c>
      <c r="O74" s="513">
        <v>0</v>
      </c>
      <c r="P74" s="622"/>
      <c r="Q74" s="622"/>
      <c r="R74" s="622"/>
      <c r="S74" s="183">
        <f t="shared" si="5"/>
        <v>0</v>
      </c>
      <c r="T74" s="149">
        <f t="shared" si="7"/>
        <v>0</v>
      </c>
      <c r="U74" s="512">
        <v>46042</v>
      </c>
      <c r="V74" s="512">
        <v>46387</v>
      </c>
      <c r="W74" s="513">
        <f t="shared" si="9"/>
        <v>345</v>
      </c>
      <c r="X74" s="514"/>
      <c r="Y74" s="507"/>
      <c r="Z74" s="507"/>
      <c r="AA74" s="507"/>
      <c r="AB74" s="507"/>
      <c r="AC74" s="513" t="s">
        <v>574</v>
      </c>
      <c r="AD74" s="513"/>
      <c r="AE74" s="513"/>
      <c r="AF74" s="661"/>
      <c r="AG74" s="513"/>
      <c r="AH74" s="640"/>
      <c r="AI74" s="653">
        <v>0</v>
      </c>
      <c r="AJ74" s="653">
        <v>0</v>
      </c>
      <c r="AK74" s="137"/>
      <c r="AL74" s="137"/>
      <c r="AM74" s="137"/>
      <c r="AN74" s="137"/>
      <c r="AO74" s="507"/>
      <c r="AP74" s="141">
        <v>0</v>
      </c>
      <c r="AQ74" s="656">
        <v>0</v>
      </c>
      <c r="AR74" s="143"/>
      <c r="AS74" s="615"/>
      <c r="AT74" s="465"/>
      <c r="AU74" s="465"/>
      <c r="AV74" s="658"/>
      <c r="AW74" s="658"/>
      <c r="AX74" s="659"/>
      <c r="AY74" s="659"/>
      <c r="AZ74" s="455"/>
    </row>
    <row r="75" spans="1:52">
      <c r="A75" s="520"/>
      <c r="B75" s="507"/>
      <c r="C75" s="507"/>
      <c r="D75" s="507"/>
      <c r="E75" s="507"/>
      <c r="F75" s="509"/>
      <c r="G75" s="507"/>
      <c r="H75" s="507"/>
      <c r="I75" s="507"/>
      <c r="J75" s="451"/>
      <c r="K75" s="573" t="s">
        <v>545</v>
      </c>
      <c r="L75" s="507"/>
      <c r="M75" s="663"/>
      <c r="N75" s="513">
        <v>10</v>
      </c>
      <c r="O75" s="513">
        <v>0</v>
      </c>
      <c r="P75" s="622"/>
      <c r="Q75" s="622"/>
      <c r="R75" s="622"/>
      <c r="S75" s="183">
        <f t="shared" si="5"/>
        <v>0</v>
      </c>
      <c r="T75" s="149">
        <f t="shared" si="7"/>
        <v>0</v>
      </c>
      <c r="U75" s="512">
        <v>46042</v>
      </c>
      <c r="V75" s="512">
        <v>46387</v>
      </c>
      <c r="W75" s="513">
        <f t="shared" si="9"/>
        <v>345</v>
      </c>
      <c r="X75" s="514"/>
      <c r="Y75" s="507"/>
      <c r="Z75" s="507"/>
      <c r="AA75" s="507"/>
      <c r="AB75" s="507" t="s">
        <v>499</v>
      </c>
      <c r="AC75" s="513" t="s">
        <v>574</v>
      </c>
      <c r="AD75" s="513"/>
      <c r="AE75" s="513"/>
      <c r="AF75" s="661"/>
      <c r="AG75" s="513"/>
      <c r="AH75" s="640"/>
      <c r="AI75" s="653">
        <v>0</v>
      </c>
      <c r="AJ75" s="653">
        <v>0</v>
      </c>
      <c r="AK75" s="137"/>
      <c r="AL75" s="137"/>
      <c r="AM75" s="137"/>
      <c r="AN75" s="137"/>
      <c r="AO75" s="507"/>
      <c r="AP75" s="141">
        <v>0</v>
      </c>
      <c r="AQ75" s="656">
        <v>0</v>
      </c>
      <c r="AR75" s="143"/>
      <c r="AS75" s="615"/>
      <c r="AT75" s="465"/>
      <c r="AU75" s="465"/>
      <c r="AV75" s="658"/>
      <c r="AW75" s="658"/>
      <c r="AX75" s="659"/>
      <c r="AY75" s="659"/>
      <c r="AZ75" s="455"/>
    </row>
    <row r="76" spans="1:52" ht="25.5">
      <c r="A76" s="533"/>
      <c r="B76" s="507"/>
      <c r="C76" s="507"/>
      <c r="D76" s="507"/>
      <c r="E76" s="507"/>
      <c r="F76" s="509"/>
      <c r="G76" s="507"/>
      <c r="H76" s="507"/>
      <c r="I76" s="507"/>
      <c r="J76" s="451"/>
      <c r="K76" s="573" t="s">
        <v>546</v>
      </c>
      <c r="L76" s="507"/>
      <c r="M76" s="663"/>
      <c r="N76" s="513">
        <v>18</v>
      </c>
      <c r="O76" s="513">
        <v>0</v>
      </c>
      <c r="P76" s="622"/>
      <c r="Q76" s="622"/>
      <c r="R76" s="622"/>
      <c r="S76" s="183">
        <f t="shared" si="5"/>
        <v>0</v>
      </c>
      <c r="T76" s="149">
        <f t="shared" si="7"/>
        <v>0</v>
      </c>
      <c r="U76" s="512">
        <v>46042</v>
      </c>
      <c r="V76" s="512">
        <v>46387</v>
      </c>
      <c r="W76" s="513">
        <f t="shared" si="9"/>
        <v>345</v>
      </c>
      <c r="X76" s="514"/>
      <c r="Y76" s="507"/>
      <c r="Z76" s="507"/>
      <c r="AA76" s="507"/>
      <c r="AB76" s="507"/>
      <c r="AC76" s="513" t="s">
        <v>574</v>
      </c>
      <c r="AD76" s="513"/>
      <c r="AE76" s="513"/>
      <c r="AF76" s="661"/>
      <c r="AG76" s="513"/>
      <c r="AH76" s="640"/>
      <c r="AI76" s="653">
        <v>0</v>
      </c>
      <c r="AJ76" s="653">
        <v>0</v>
      </c>
      <c r="AK76" s="137"/>
      <c r="AL76" s="137"/>
      <c r="AM76" s="137"/>
      <c r="AN76" s="137"/>
      <c r="AO76" s="507"/>
      <c r="AP76" s="141">
        <v>0</v>
      </c>
      <c r="AQ76" s="656">
        <v>0</v>
      </c>
      <c r="AR76" s="143"/>
      <c r="AS76" s="615"/>
      <c r="AT76" s="465"/>
      <c r="AU76" s="465"/>
      <c r="AV76" s="658"/>
      <c r="AW76" s="658"/>
      <c r="AX76" s="659"/>
      <c r="AY76" s="659"/>
      <c r="AZ76" s="456"/>
    </row>
    <row r="77" spans="1:52" ht="66" customHeight="1">
      <c r="A77" s="535"/>
      <c r="B77" s="521"/>
      <c r="C77" s="521"/>
      <c r="D77" s="521"/>
      <c r="E77" s="537" t="s">
        <v>717</v>
      </c>
      <c r="F77" s="538"/>
      <c r="G77" s="538"/>
      <c r="H77" s="538"/>
      <c r="I77" s="538"/>
      <c r="J77" s="538"/>
      <c r="K77" s="538"/>
      <c r="L77" s="538"/>
      <c r="M77" s="538"/>
      <c r="N77" s="538"/>
      <c r="O77" s="538"/>
      <c r="P77" s="538"/>
      <c r="Q77" s="538"/>
      <c r="R77" s="538"/>
      <c r="S77" s="539"/>
      <c r="T77" s="625">
        <f>AVERAGE(T67:T76)</f>
        <v>4.8947777777777778E-2</v>
      </c>
      <c r="U77" s="512"/>
      <c r="V77" s="512"/>
      <c r="W77" s="513"/>
      <c r="X77" s="514"/>
      <c r="Y77" s="507"/>
      <c r="Z77" s="507"/>
      <c r="AA77" s="507"/>
      <c r="AB77" s="521"/>
      <c r="AC77" s="513"/>
      <c r="AD77" s="513"/>
      <c r="AE77" s="513"/>
      <c r="AF77" s="661"/>
      <c r="AG77" s="513"/>
      <c r="AH77" s="640"/>
      <c r="AI77" s="664">
        <f>SUM(AI67:AI76)</f>
        <v>150000000</v>
      </c>
      <c r="AJ77" s="664">
        <f>SUM(AJ67:AJ76)</f>
        <v>150000000</v>
      </c>
      <c r="AK77" s="137"/>
      <c r="AL77" s="137"/>
      <c r="AM77" s="137"/>
      <c r="AN77" s="137"/>
      <c r="AO77" s="521"/>
      <c r="AP77" s="135">
        <f>SUM(AP67:AP76)</f>
        <v>108000000</v>
      </c>
      <c r="AQ77" s="615">
        <f>AP77/AJ77</f>
        <v>0.72</v>
      </c>
      <c r="AR77" s="144">
        <v>0</v>
      </c>
      <c r="AS77" s="615">
        <f>SUM(AS67:AS76)</f>
        <v>0.55384615384615388</v>
      </c>
      <c r="AT77" s="615">
        <v>0</v>
      </c>
      <c r="AU77" s="135"/>
      <c r="AV77" s="137"/>
      <c r="AW77" s="137"/>
      <c r="AX77" s="137"/>
      <c r="AY77" s="137"/>
      <c r="AZ77" s="521"/>
    </row>
    <row r="78" spans="1:52" ht="49.5" customHeight="1">
      <c r="A78" s="506" t="s">
        <v>243</v>
      </c>
      <c r="B78" s="507" t="s">
        <v>245</v>
      </c>
      <c r="C78" s="542" t="s">
        <v>272</v>
      </c>
      <c r="D78" s="507" t="s">
        <v>310</v>
      </c>
      <c r="E78" s="507" t="s">
        <v>547</v>
      </c>
      <c r="F78" s="509">
        <v>2024130010114</v>
      </c>
      <c r="G78" s="507" t="s">
        <v>548</v>
      </c>
      <c r="H78" s="507" t="s">
        <v>549</v>
      </c>
      <c r="I78" s="507" t="s">
        <v>550</v>
      </c>
      <c r="J78" s="451">
        <v>0.35</v>
      </c>
      <c r="K78" s="524" t="s">
        <v>551</v>
      </c>
      <c r="L78" s="507" t="s">
        <v>669</v>
      </c>
      <c r="M78" s="507" t="s">
        <v>323</v>
      </c>
      <c r="N78" s="622">
        <v>4</v>
      </c>
      <c r="O78" s="622">
        <v>2</v>
      </c>
      <c r="P78" s="622"/>
      <c r="Q78" s="622"/>
      <c r="R78" s="622"/>
      <c r="S78" s="183">
        <f t="shared" si="5"/>
        <v>2</v>
      </c>
      <c r="T78" s="149">
        <f t="shared" si="7"/>
        <v>0.5</v>
      </c>
      <c r="U78" s="512">
        <v>46042</v>
      </c>
      <c r="V78" s="512">
        <v>46387</v>
      </c>
      <c r="W78" s="513">
        <f t="shared" si="9"/>
        <v>345</v>
      </c>
      <c r="X78" s="514"/>
      <c r="Y78" s="507"/>
      <c r="Z78" s="507"/>
      <c r="AA78" s="507"/>
      <c r="AB78" s="507" t="s">
        <v>501</v>
      </c>
      <c r="AC78" s="513" t="s">
        <v>574</v>
      </c>
      <c r="AD78" s="609" t="s">
        <v>656</v>
      </c>
      <c r="AE78" s="129">
        <v>210682927.74000001</v>
      </c>
      <c r="AF78" s="610" t="s">
        <v>575</v>
      </c>
      <c r="AG78" s="643" t="s">
        <v>587</v>
      </c>
      <c r="AH78" s="629" t="s">
        <v>657</v>
      </c>
      <c r="AI78" s="665">
        <v>264717724</v>
      </c>
      <c r="AJ78" s="666">
        <v>264717724</v>
      </c>
      <c r="AK78" s="136"/>
      <c r="AL78" s="136"/>
      <c r="AM78" s="137"/>
      <c r="AN78" s="667" t="s">
        <v>691</v>
      </c>
      <c r="AO78" s="507" t="s">
        <v>547</v>
      </c>
      <c r="AP78" s="668">
        <v>264717724</v>
      </c>
      <c r="AQ78" s="669">
        <f>AP78/AJ78</f>
        <v>1</v>
      </c>
      <c r="AR78" s="136"/>
      <c r="AS78" s="669"/>
      <c r="AT78" s="136"/>
      <c r="AU78" s="136"/>
      <c r="AV78" s="136"/>
      <c r="AW78" s="136"/>
      <c r="AX78" s="136"/>
      <c r="AY78" s="136"/>
      <c r="AZ78" s="454" t="s">
        <v>692</v>
      </c>
    </row>
    <row r="79" spans="1:52" ht="42.75">
      <c r="A79" s="520"/>
      <c r="B79" s="507"/>
      <c r="C79" s="542"/>
      <c r="D79" s="507"/>
      <c r="E79" s="507"/>
      <c r="F79" s="509"/>
      <c r="G79" s="507"/>
      <c r="H79" s="507"/>
      <c r="I79" s="507"/>
      <c r="J79" s="451"/>
      <c r="K79" s="524" t="s">
        <v>552</v>
      </c>
      <c r="L79" s="507"/>
      <c r="M79" s="507"/>
      <c r="N79" s="622">
        <v>4</v>
      </c>
      <c r="O79" s="622">
        <v>2</v>
      </c>
      <c r="P79" s="622"/>
      <c r="Q79" s="622"/>
      <c r="R79" s="622"/>
      <c r="S79" s="183">
        <f t="shared" si="5"/>
        <v>2</v>
      </c>
      <c r="T79" s="149">
        <f t="shared" si="7"/>
        <v>0.5</v>
      </c>
      <c r="U79" s="512">
        <v>46042</v>
      </c>
      <c r="V79" s="512">
        <v>46387</v>
      </c>
      <c r="W79" s="513">
        <f t="shared" si="9"/>
        <v>345</v>
      </c>
      <c r="X79" s="514"/>
      <c r="Y79" s="507"/>
      <c r="Z79" s="507"/>
      <c r="AA79" s="507"/>
      <c r="AB79" s="507"/>
      <c r="AC79" s="513" t="s">
        <v>574</v>
      </c>
      <c r="AD79" s="609" t="s">
        <v>735</v>
      </c>
      <c r="AE79" s="670">
        <v>1876140108</v>
      </c>
      <c r="AF79" s="643" t="s">
        <v>586</v>
      </c>
      <c r="AG79" s="643" t="s">
        <v>586</v>
      </c>
      <c r="AH79" s="512" t="s">
        <v>730</v>
      </c>
      <c r="AI79" s="670">
        <v>1876140108</v>
      </c>
      <c r="AJ79" s="671">
        <v>1876140108</v>
      </c>
      <c r="AK79" s="136"/>
      <c r="AL79" s="136"/>
      <c r="AM79" s="137"/>
      <c r="AN79" s="667"/>
      <c r="AO79" s="507"/>
      <c r="AP79" s="672">
        <v>1876140108</v>
      </c>
      <c r="AQ79" s="669">
        <f t="shared" ref="AQ79:AQ90" si="14">AP79/AJ79</f>
        <v>1</v>
      </c>
      <c r="AR79" s="136">
        <v>1112087609.6099999</v>
      </c>
      <c r="AS79" s="669">
        <f>AR79/AJ79</f>
        <v>0.59275296384741005</v>
      </c>
      <c r="AT79" s="136"/>
      <c r="AU79" s="136"/>
      <c r="AV79" s="136"/>
      <c r="AW79" s="136"/>
      <c r="AX79" s="136"/>
      <c r="AY79" s="136"/>
      <c r="AZ79" s="455"/>
    </row>
    <row r="80" spans="1:52" ht="67.5" customHeight="1">
      <c r="A80" s="520"/>
      <c r="B80" s="507"/>
      <c r="C80" s="542"/>
      <c r="D80" s="507" t="s">
        <v>313</v>
      </c>
      <c r="E80" s="507"/>
      <c r="F80" s="509"/>
      <c r="G80" s="507"/>
      <c r="H80" s="507"/>
      <c r="I80" s="507"/>
      <c r="J80" s="451">
        <v>0.15</v>
      </c>
      <c r="K80" s="524" t="s">
        <v>553</v>
      </c>
      <c r="L80" s="507"/>
      <c r="M80" s="507" t="s">
        <v>323</v>
      </c>
      <c r="N80" s="622">
        <v>1</v>
      </c>
      <c r="O80" s="622">
        <v>0.2</v>
      </c>
      <c r="P80" s="622"/>
      <c r="Q80" s="622"/>
      <c r="R80" s="622"/>
      <c r="S80" s="183">
        <f t="shared" si="5"/>
        <v>0.2</v>
      </c>
      <c r="T80" s="149">
        <f t="shared" si="7"/>
        <v>0.2</v>
      </c>
      <c r="U80" s="512">
        <v>46042</v>
      </c>
      <c r="V80" s="512">
        <v>46387</v>
      </c>
      <c r="W80" s="513">
        <f t="shared" si="9"/>
        <v>345</v>
      </c>
      <c r="X80" s="514"/>
      <c r="Y80" s="507"/>
      <c r="Z80" s="507"/>
      <c r="AA80" s="507" t="s">
        <v>502</v>
      </c>
      <c r="AB80" s="507" t="s">
        <v>503</v>
      </c>
      <c r="AC80" s="513" t="s">
        <v>574</v>
      </c>
      <c r="AD80" s="609" t="s">
        <v>735</v>
      </c>
      <c r="AE80" s="665">
        <v>100000000</v>
      </c>
      <c r="AF80" s="643" t="s">
        <v>586</v>
      </c>
      <c r="AG80" s="643" t="s">
        <v>586</v>
      </c>
      <c r="AH80" s="512" t="s">
        <v>730</v>
      </c>
      <c r="AI80" s="665">
        <v>100000000</v>
      </c>
      <c r="AJ80" s="666">
        <v>100000000</v>
      </c>
      <c r="AK80" s="136"/>
      <c r="AL80" s="136"/>
      <c r="AM80" s="137"/>
      <c r="AN80" s="667"/>
      <c r="AO80" s="507"/>
      <c r="AP80" s="668">
        <v>100000000</v>
      </c>
      <c r="AQ80" s="669">
        <f t="shared" si="14"/>
        <v>1</v>
      </c>
      <c r="AR80" s="136"/>
      <c r="AS80" s="669"/>
      <c r="AT80" s="136"/>
      <c r="AU80" s="136"/>
      <c r="AV80" s="136"/>
      <c r="AW80" s="136"/>
      <c r="AX80" s="136"/>
      <c r="AY80" s="136"/>
      <c r="AZ80" s="455"/>
    </row>
    <row r="81" spans="1:52" ht="65.099999999999994" customHeight="1">
      <c r="A81" s="520"/>
      <c r="B81" s="507"/>
      <c r="C81" s="542"/>
      <c r="D81" s="507"/>
      <c r="E81" s="507"/>
      <c r="F81" s="509"/>
      <c r="G81" s="507"/>
      <c r="H81" s="507"/>
      <c r="I81" s="507"/>
      <c r="J81" s="451"/>
      <c r="K81" s="524" t="s">
        <v>554</v>
      </c>
      <c r="L81" s="507"/>
      <c r="M81" s="507"/>
      <c r="N81" s="622">
        <v>1</v>
      </c>
      <c r="O81" s="622">
        <v>0.1</v>
      </c>
      <c r="P81" s="622"/>
      <c r="Q81" s="622"/>
      <c r="R81" s="622"/>
      <c r="S81" s="183">
        <f t="shared" ref="S81:S102" si="15">SUM(O81:R81)</f>
        <v>0.1</v>
      </c>
      <c r="T81" s="149">
        <f t="shared" si="7"/>
        <v>0.1</v>
      </c>
      <c r="U81" s="512">
        <v>46042</v>
      </c>
      <c r="V81" s="512">
        <v>46387</v>
      </c>
      <c r="W81" s="513">
        <f t="shared" si="9"/>
        <v>345</v>
      </c>
      <c r="X81" s="514"/>
      <c r="Y81" s="507"/>
      <c r="Z81" s="507"/>
      <c r="AA81" s="507"/>
      <c r="AB81" s="507"/>
      <c r="AC81" s="513" t="s">
        <v>574</v>
      </c>
      <c r="AD81" s="609" t="s">
        <v>735</v>
      </c>
      <c r="AE81" s="665">
        <v>70000000</v>
      </c>
      <c r="AF81" s="643" t="s">
        <v>586</v>
      </c>
      <c r="AG81" s="643" t="s">
        <v>586</v>
      </c>
      <c r="AH81" s="512" t="s">
        <v>730</v>
      </c>
      <c r="AI81" s="665">
        <v>70000000</v>
      </c>
      <c r="AJ81" s="666">
        <v>70000000</v>
      </c>
      <c r="AK81" s="136"/>
      <c r="AL81" s="136"/>
      <c r="AM81" s="137"/>
      <c r="AN81" s="667"/>
      <c r="AO81" s="507"/>
      <c r="AP81" s="668">
        <v>70000000</v>
      </c>
      <c r="AQ81" s="669">
        <f t="shared" si="14"/>
        <v>1</v>
      </c>
      <c r="AR81" s="136"/>
      <c r="AS81" s="669"/>
      <c r="AT81" s="136"/>
      <c r="AU81" s="136"/>
      <c r="AV81" s="136"/>
      <c r="AW81" s="136"/>
      <c r="AX81" s="136"/>
      <c r="AY81" s="136"/>
      <c r="AZ81" s="455"/>
    </row>
    <row r="82" spans="1:52" ht="39.950000000000003" customHeight="1">
      <c r="A82" s="520"/>
      <c r="B82" s="507"/>
      <c r="C82" s="542"/>
      <c r="D82" s="507" t="s">
        <v>311</v>
      </c>
      <c r="E82" s="507"/>
      <c r="F82" s="509"/>
      <c r="G82" s="507"/>
      <c r="H82" s="507"/>
      <c r="I82" s="507" t="s">
        <v>555</v>
      </c>
      <c r="J82" s="451">
        <v>0.3</v>
      </c>
      <c r="K82" s="524" t="s">
        <v>556</v>
      </c>
      <c r="L82" s="507"/>
      <c r="M82" s="507" t="s">
        <v>324</v>
      </c>
      <c r="N82" s="622">
        <v>1</v>
      </c>
      <c r="O82" s="622">
        <v>0</v>
      </c>
      <c r="P82" s="622"/>
      <c r="Q82" s="622"/>
      <c r="R82" s="622"/>
      <c r="S82" s="183">
        <f t="shared" si="15"/>
        <v>0</v>
      </c>
      <c r="T82" s="149">
        <f t="shared" si="7"/>
        <v>0</v>
      </c>
      <c r="U82" s="512">
        <v>46042</v>
      </c>
      <c r="V82" s="512">
        <v>46387</v>
      </c>
      <c r="W82" s="513">
        <f t="shared" si="9"/>
        <v>345</v>
      </c>
      <c r="X82" s="514"/>
      <c r="Y82" s="507"/>
      <c r="Z82" s="507"/>
      <c r="AA82" s="507" t="s">
        <v>502</v>
      </c>
      <c r="AB82" s="507"/>
      <c r="AC82" s="513" t="s">
        <v>574</v>
      </c>
      <c r="AD82" s="673"/>
      <c r="AE82" s="665"/>
      <c r="AF82" s="513"/>
      <c r="AG82" s="643" t="s">
        <v>586</v>
      </c>
      <c r="AH82" s="512"/>
      <c r="AI82" s="665">
        <v>0</v>
      </c>
      <c r="AJ82" s="666">
        <v>0</v>
      </c>
      <c r="AK82" s="136"/>
      <c r="AL82" s="136"/>
      <c r="AM82" s="137"/>
      <c r="AN82" s="667"/>
      <c r="AO82" s="507"/>
      <c r="AP82" s="674">
        <v>0</v>
      </c>
      <c r="AQ82" s="669">
        <v>0</v>
      </c>
      <c r="AR82" s="136"/>
      <c r="AS82" s="669"/>
      <c r="AT82" s="136"/>
      <c r="AU82" s="136"/>
      <c r="AV82" s="136"/>
      <c r="AW82" s="136"/>
      <c r="AX82" s="136"/>
      <c r="AY82" s="136"/>
      <c r="AZ82" s="455"/>
    </row>
    <row r="83" spans="1:52" ht="50.1" customHeight="1">
      <c r="A83" s="520"/>
      <c r="B83" s="507"/>
      <c r="C83" s="542"/>
      <c r="D83" s="507"/>
      <c r="E83" s="507"/>
      <c r="F83" s="509"/>
      <c r="G83" s="507"/>
      <c r="H83" s="507"/>
      <c r="I83" s="507"/>
      <c r="J83" s="451"/>
      <c r="K83" s="524" t="s">
        <v>557</v>
      </c>
      <c r="L83" s="507"/>
      <c r="M83" s="507"/>
      <c r="N83" s="622">
        <v>1</v>
      </c>
      <c r="O83" s="622">
        <v>0</v>
      </c>
      <c r="P83" s="622"/>
      <c r="Q83" s="622"/>
      <c r="R83" s="622"/>
      <c r="S83" s="183">
        <f t="shared" si="15"/>
        <v>0</v>
      </c>
      <c r="T83" s="149">
        <f t="shared" si="7"/>
        <v>0</v>
      </c>
      <c r="U83" s="512">
        <v>46042</v>
      </c>
      <c r="V83" s="512">
        <v>46387</v>
      </c>
      <c r="W83" s="513">
        <f t="shared" si="9"/>
        <v>345</v>
      </c>
      <c r="X83" s="514"/>
      <c r="Y83" s="507"/>
      <c r="Z83" s="507"/>
      <c r="AA83" s="507"/>
      <c r="AB83" s="507"/>
      <c r="AC83" s="513" t="s">
        <v>574</v>
      </c>
      <c r="AD83" s="673"/>
      <c r="AE83" s="665"/>
      <c r="AF83" s="513"/>
      <c r="AG83" s="643" t="s">
        <v>586</v>
      </c>
      <c r="AH83" s="512"/>
      <c r="AI83" s="665">
        <v>0</v>
      </c>
      <c r="AJ83" s="666">
        <v>0</v>
      </c>
      <c r="AK83" s="136"/>
      <c r="AL83" s="136"/>
      <c r="AM83" s="137"/>
      <c r="AN83" s="667"/>
      <c r="AO83" s="507"/>
      <c r="AP83" s="674">
        <v>0</v>
      </c>
      <c r="AQ83" s="669">
        <v>0</v>
      </c>
      <c r="AR83" s="136"/>
      <c r="AS83" s="669"/>
      <c r="AT83" s="136"/>
      <c r="AU83" s="136"/>
      <c r="AV83" s="136"/>
      <c r="AW83" s="136"/>
      <c r="AX83" s="136"/>
      <c r="AY83" s="136"/>
      <c r="AZ83" s="455"/>
    </row>
    <row r="84" spans="1:52" ht="33.950000000000003" customHeight="1">
      <c r="A84" s="520"/>
      <c r="B84" s="507"/>
      <c r="C84" s="542"/>
      <c r="D84" s="507" t="s">
        <v>312</v>
      </c>
      <c r="E84" s="507"/>
      <c r="F84" s="509"/>
      <c r="G84" s="507"/>
      <c r="H84" s="507"/>
      <c r="I84" s="507" t="s">
        <v>558</v>
      </c>
      <c r="J84" s="451">
        <v>0.1</v>
      </c>
      <c r="K84" s="524" t="s">
        <v>559</v>
      </c>
      <c r="L84" s="507"/>
      <c r="M84" s="507" t="s">
        <v>327</v>
      </c>
      <c r="N84" s="622">
        <v>1</v>
      </c>
      <c r="O84" s="622">
        <v>0.02</v>
      </c>
      <c r="P84" s="622"/>
      <c r="Q84" s="622"/>
      <c r="R84" s="622"/>
      <c r="S84" s="183">
        <f t="shared" si="15"/>
        <v>0.02</v>
      </c>
      <c r="T84" s="149">
        <f t="shared" si="7"/>
        <v>0.02</v>
      </c>
      <c r="U84" s="512">
        <v>46042</v>
      </c>
      <c r="V84" s="512">
        <v>46387</v>
      </c>
      <c r="W84" s="513">
        <f t="shared" si="9"/>
        <v>345</v>
      </c>
      <c r="X84" s="514"/>
      <c r="Y84" s="507"/>
      <c r="Z84" s="507"/>
      <c r="AA84" s="507" t="s">
        <v>502</v>
      </c>
      <c r="AB84" s="507"/>
      <c r="AC84" s="513" t="s">
        <v>574</v>
      </c>
      <c r="AD84" s="673"/>
      <c r="AE84" s="665">
        <v>500000000</v>
      </c>
      <c r="AF84" s="610" t="s">
        <v>575</v>
      </c>
      <c r="AG84" s="513"/>
      <c r="AH84" s="629" t="s">
        <v>657</v>
      </c>
      <c r="AI84" s="665">
        <v>500000000</v>
      </c>
      <c r="AJ84" s="666">
        <v>500000000</v>
      </c>
      <c r="AK84" s="465"/>
      <c r="AL84" s="465"/>
      <c r="AM84" s="642"/>
      <c r="AN84" s="675"/>
      <c r="AO84" s="507"/>
      <c r="AP84" s="676">
        <v>252877594.13</v>
      </c>
      <c r="AQ84" s="669">
        <f t="shared" si="14"/>
        <v>0.50575518825999999</v>
      </c>
      <c r="AR84" s="140"/>
      <c r="AS84" s="615"/>
      <c r="AT84" s="465"/>
      <c r="AU84" s="465"/>
      <c r="AV84" s="465"/>
      <c r="AW84" s="465"/>
      <c r="AX84" s="465"/>
      <c r="AY84" s="465"/>
      <c r="AZ84" s="455"/>
    </row>
    <row r="85" spans="1:52" ht="42" customHeight="1">
      <c r="A85" s="520"/>
      <c r="B85" s="507"/>
      <c r="C85" s="542"/>
      <c r="D85" s="507"/>
      <c r="E85" s="507"/>
      <c r="F85" s="509"/>
      <c r="G85" s="507"/>
      <c r="H85" s="521" t="s">
        <v>560</v>
      </c>
      <c r="I85" s="507"/>
      <c r="J85" s="451"/>
      <c r="K85" s="524" t="s">
        <v>561</v>
      </c>
      <c r="L85" s="507"/>
      <c r="M85" s="507"/>
      <c r="N85" s="622">
        <v>1</v>
      </c>
      <c r="O85" s="622">
        <v>0.02</v>
      </c>
      <c r="P85" s="622"/>
      <c r="Q85" s="622"/>
      <c r="R85" s="622"/>
      <c r="S85" s="183">
        <f t="shared" si="15"/>
        <v>0.02</v>
      </c>
      <c r="T85" s="149">
        <f t="shared" si="7"/>
        <v>0.02</v>
      </c>
      <c r="U85" s="512">
        <v>46042</v>
      </c>
      <c r="V85" s="512">
        <v>46387</v>
      </c>
      <c r="W85" s="513">
        <f t="shared" si="9"/>
        <v>345</v>
      </c>
      <c r="X85" s="514"/>
      <c r="Y85" s="507"/>
      <c r="Z85" s="507"/>
      <c r="AA85" s="507"/>
      <c r="AB85" s="507"/>
      <c r="AC85" s="513" t="s">
        <v>574</v>
      </c>
      <c r="AD85" s="673" t="s">
        <v>656</v>
      </c>
      <c r="AE85" s="665">
        <v>100000000</v>
      </c>
      <c r="AF85" s="610" t="s">
        <v>575</v>
      </c>
      <c r="AG85" s="513"/>
      <c r="AH85" s="629" t="s">
        <v>657</v>
      </c>
      <c r="AI85" s="665">
        <v>100000000</v>
      </c>
      <c r="AJ85" s="666">
        <v>100000000</v>
      </c>
      <c r="AK85" s="465"/>
      <c r="AL85" s="465"/>
      <c r="AM85" s="642"/>
      <c r="AN85" s="675"/>
      <c r="AO85" s="507"/>
      <c r="AP85" s="676"/>
      <c r="AQ85" s="669">
        <f t="shared" si="14"/>
        <v>0</v>
      </c>
      <c r="AR85" s="140"/>
      <c r="AS85" s="615"/>
      <c r="AT85" s="465"/>
      <c r="AU85" s="465"/>
      <c r="AV85" s="465"/>
      <c r="AW85" s="465"/>
      <c r="AX85" s="465"/>
      <c r="AY85" s="465"/>
      <c r="AZ85" s="455"/>
    </row>
    <row r="86" spans="1:52" ht="67.5" customHeight="1">
      <c r="A86" s="520"/>
      <c r="B86" s="507"/>
      <c r="C86" s="542"/>
      <c r="D86" s="507" t="s">
        <v>314</v>
      </c>
      <c r="E86" s="507"/>
      <c r="F86" s="509"/>
      <c r="G86" s="507"/>
      <c r="H86" s="507" t="s">
        <v>562</v>
      </c>
      <c r="I86" s="507" t="s">
        <v>563</v>
      </c>
      <c r="J86" s="451">
        <v>0.1</v>
      </c>
      <c r="K86" s="524" t="s">
        <v>693</v>
      </c>
      <c r="L86" s="507"/>
      <c r="M86" s="507" t="s">
        <v>322</v>
      </c>
      <c r="N86" s="622">
        <v>1</v>
      </c>
      <c r="O86" s="622">
        <v>0</v>
      </c>
      <c r="P86" s="622"/>
      <c r="Q86" s="622"/>
      <c r="R86" s="622"/>
      <c r="S86" s="183">
        <f t="shared" si="15"/>
        <v>0</v>
      </c>
      <c r="T86" s="149">
        <f t="shared" si="7"/>
        <v>0</v>
      </c>
      <c r="U86" s="512">
        <v>46042</v>
      </c>
      <c r="V86" s="512">
        <v>46387</v>
      </c>
      <c r="W86" s="513">
        <f t="shared" si="9"/>
        <v>345</v>
      </c>
      <c r="X86" s="514"/>
      <c r="Y86" s="507"/>
      <c r="Z86" s="507"/>
      <c r="AA86" s="677" t="s">
        <v>502</v>
      </c>
      <c r="AB86" s="507"/>
      <c r="AC86" s="513" t="s">
        <v>574</v>
      </c>
      <c r="AD86" s="673" t="s">
        <v>656</v>
      </c>
      <c r="AE86" s="665">
        <v>30000000</v>
      </c>
      <c r="AF86" s="610" t="s">
        <v>575</v>
      </c>
      <c r="AG86" s="513"/>
      <c r="AH86" s="629" t="s">
        <v>657</v>
      </c>
      <c r="AI86" s="665">
        <v>30000000</v>
      </c>
      <c r="AJ86" s="666">
        <v>30000000</v>
      </c>
      <c r="AK86" s="465"/>
      <c r="AL86" s="465"/>
      <c r="AM86" s="642"/>
      <c r="AN86" s="675"/>
      <c r="AO86" s="507"/>
      <c r="AP86" s="140"/>
      <c r="AQ86" s="669">
        <f t="shared" si="14"/>
        <v>0</v>
      </c>
      <c r="AR86" s="140"/>
      <c r="AS86" s="615"/>
      <c r="AT86" s="465"/>
      <c r="AU86" s="465"/>
      <c r="AV86" s="465"/>
      <c r="AW86" s="465"/>
      <c r="AX86" s="465"/>
      <c r="AY86" s="465"/>
      <c r="AZ86" s="455"/>
    </row>
    <row r="87" spans="1:52" ht="42.95" customHeight="1">
      <c r="A87" s="520"/>
      <c r="B87" s="507"/>
      <c r="C87" s="542"/>
      <c r="D87" s="507"/>
      <c r="E87" s="507"/>
      <c r="F87" s="509"/>
      <c r="G87" s="507"/>
      <c r="H87" s="507"/>
      <c r="I87" s="507"/>
      <c r="J87" s="451"/>
      <c r="K87" s="524" t="s">
        <v>564</v>
      </c>
      <c r="L87" s="507"/>
      <c r="M87" s="507"/>
      <c r="N87" s="622">
        <v>1</v>
      </c>
      <c r="O87" s="513">
        <v>0.6</v>
      </c>
      <c r="P87" s="622"/>
      <c r="Q87" s="622"/>
      <c r="R87" s="622"/>
      <c r="S87" s="183">
        <f t="shared" si="15"/>
        <v>0.6</v>
      </c>
      <c r="T87" s="149">
        <f t="shared" si="7"/>
        <v>0.6</v>
      </c>
      <c r="U87" s="512">
        <v>46042</v>
      </c>
      <c r="V87" s="512">
        <v>46387</v>
      </c>
      <c r="W87" s="513">
        <f t="shared" si="9"/>
        <v>345</v>
      </c>
      <c r="X87" s="514"/>
      <c r="Y87" s="507"/>
      <c r="Z87" s="507"/>
      <c r="AA87" s="507" t="s">
        <v>504</v>
      </c>
      <c r="AB87" s="507"/>
      <c r="AC87" s="513" t="s">
        <v>574</v>
      </c>
      <c r="AD87" s="673" t="s">
        <v>656</v>
      </c>
      <c r="AE87" s="678">
        <v>150000000</v>
      </c>
      <c r="AF87" s="610" t="s">
        <v>575</v>
      </c>
      <c r="AG87" s="513"/>
      <c r="AH87" s="629" t="s">
        <v>657</v>
      </c>
      <c r="AI87" s="678">
        <v>150000000</v>
      </c>
      <c r="AJ87" s="679">
        <v>150000000</v>
      </c>
      <c r="AK87" s="465"/>
      <c r="AL87" s="465"/>
      <c r="AM87" s="642"/>
      <c r="AN87" s="675"/>
      <c r="AO87" s="507"/>
      <c r="AP87" s="465"/>
      <c r="AQ87" s="669">
        <f t="shared" si="14"/>
        <v>0</v>
      </c>
      <c r="AR87" s="140"/>
      <c r="AS87" s="615"/>
      <c r="AT87" s="465"/>
      <c r="AU87" s="465"/>
      <c r="AV87" s="465"/>
      <c r="AW87" s="465"/>
      <c r="AX87" s="465"/>
      <c r="AY87" s="465"/>
      <c r="AZ87" s="455"/>
    </row>
    <row r="88" spans="1:52" ht="51" customHeight="1">
      <c r="A88" s="520"/>
      <c r="B88" s="507"/>
      <c r="C88" s="542"/>
      <c r="D88" s="507"/>
      <c r="E88" s="507"/>
      <c r="F88" s="509"/>
      <c r="G88" s="507"/>
      <c r="H88" s="507"/>
      <c r="I88" s="507"/>
      <c r="J88" s="451"/>
      <c r="K88" s="524" t="s">
        <v>565</v>
      </c>
      <c r="L88" s="507"/>
      <c r="M88" s="507"/>
      <c r="N88" s="622">
        <v>1</v>
      </c>
      <c r="O88" s="513">
        <v>0.6</v>
      </c>
      <c r="P88" s="530"/>
      <c r="Q88" s="530"/>
      <c r="R88" s="530"/>
      <c r="S88" s="183">
        <f t="shared" si="15"/>
        <v>0.6</v>
      </c>
      <c r="T88" s="149">
        <f t="shared" si="7"/>
        <v>0.6</v>
      </c>
      <c r="U88" s="512">
        <v>46042</v>
      </c>
      <c r="V88" s="512">
        <v>46387</v>
      </c>
      <c r="W88" s="513">
        <f t="shared" si="9"/>
        <v>345</v>
      </c>
      <c r="X88" s="514"/>
      <c r="Y88" s="507"/>
      <c r="Z88" s="507"/>
      <c r="AA88" s="507"/>
      <c r="AB88" s="507"/>
      <c r="AC88" s="513" t="s">
        <v>574</v>
      </c>
      <c r="AD88" s="673" t="s">
        <v>656</v>
      </c>
      <c r="AE88" s="665">
        <v>100000000</v>
      </c>
      <c r="AF88" s="610" t="s">
        <v>575</v>
      </c>
      <c r="AG88" s="513"/>
      <c r="AH88" s="629" t="s">
        <v>657</v>
      </c>
      <c r="AI88" s="665">
        <v>100000000</v>
      </c>
      <c r="AJ88" s="666">
        <v>100000000</v>
      </c>
      <c r="AK88" s="465"/>
      <c r="AL88" s="465"/>
      <c r="AM88" s="642"/>
      <c r="AN88" s="675"/>
      <c r="AO88" s="507"/>
      <c r="AP88" s="465"/>
      <c r="AQ88" s="669">
        <f t="shared" si="14"/>
        <v>0</v>
      </c>
      <c r="AR88" s="140"/>
      <c r="AS88" s="615"/>
      <c r="AT88" s="465"/>
      <c r="AU88" s="465"/>
      <c r="AV88" s="465"/>
      <c r="AW88" s="465"/>
      <c r="AX88" s="465"/>
      <c r="AY88" s="465"/>
      <c r="AZ88" s="455"/>
    </row>
    <row r="89" spans="1:52" ht="56.25" customHeight="1">
      <c r="A89" s="520"/>
      <c r="B89" s="507"/>
      <c r="C89" s="542"/>
      <c r="D89" s="507"/>
      <c r="E89" s="507"/>
      <c r="F89" s="509"/>
      <c r="G89" s="507"/>
      <c r="H89" s="507"/>
      <c r="I89" s="507"/>
      <c r="J89" s="451"/>
      <c r="K89" s="524" t="s">
        <v>566</v>
      </c>
      <c r="L89" s="507"/>
      <c r="M89" s="507"/>
      <c r="N89" s="622">
        <v>1</v>
      </c>
      <c r="O89" s="513">
        <v>0.6</v>
      </c>
      <c r="P89" s="530"/>
      <c r="Q89" s="530"/>
      <c r="R89" s="530"/>
      <c r="S89" s="183">
        <f t="shared" si="15"/>
        <v>0.6</v>
      </c>
      <c r="T89" s="149">
        <f t="shared" si="7"/>
        <v>0.6</v>
      </c>
      <c r="U89" s="512">
        <v>46042</v>
      </c>
      <c r="V89" s="512">
        <v>46387</v>
      </c>
      <c r="W89" s="513">
        <f t="shared" si="9"/>
        <v>345</v>
      </c>
      <c r="X89" s="514"/>
      <c r="Y89" s="507"/>
      <c r="Z89" s="507"/>
      <c r="AA89" s="507"/>
      <c r="AB89" s="507"/>
      <c r="AC89" s="513" t="s">
        <v>574</v>
      </c>
      <c r="AD89" s="673" t="s">
        <v>656</v>
      </c>
      <c r="AE89" s="665">
        <v>50000000</v>
      </c>
      <c r="AF89" s="610" t="s">
        <v>575</v>
      </c>
      <c r="AG89" s="513"/>
      <c r="AH89" s="629" t="s">
        <v>657</v>
      </c>
      <c r="AI89" s="665">
        <v>50000000</v>
      </c>
      <c r="AJ89" s="666">
        <v>50000000</v>
      </c>
      <c r="AK89" s="465"/>
      <c r="AL89" s="465"/>
      <c r="AM89" s="642"/>
      <c r="AN89" s="675"/>
      <c r="AO89" s="507"/>
      <c r="AP89" s="465"/>
      <c r="AQ89" s="669">
        <f t="shared" si="14"/>
        <v>0</v>
      </c>
      <c r="AR89" s="140"/>
      <c r="AS89" s="615"/>
      <c r="AT89" s="465"/>
      <c r="AU89" s="465"/>
      <c r="AV89" s="465"/>
      <c r="AW89" s="465"/>
      <c r="AX89" s="465"/>
      <c r="AY89" s="465"/>
      <c r="AZ89" s="455"/>
    </row>
    <row r="90" spans="1:52" ht="57" customHeight="1">
      <c r="A90" s="533"/>
      <c r="B90" s="507"/>
      <c r="C90" s="542"/>
      <c r="D90" s="507"/>
      <c r="E90" s="507"/>
      <c r="F90" s="509"/>
      <c r="G90" s="507"/>
      <c r="H90" s="507"/>
      <c r="I90" s="507"/>
      <c r="J90" s="451"/>
      <c r="K90" s="524" t="s">
        <v>567</v>
      </c>
      <c r="L90" s="507"/>
      <c r="M90" s="507"/>
      <c r="N90" s="513">
        <v>1</v>
      </c>
      <c r="O90" s="513">
        <v>0.15</v>
      </c>
      <c r="P90" s="513"/>
      <c r="Q90" s="513"/>
      <c r="R90" s="513"/>
      <c r="S90" s="183">
        <f t="shared" si="15"/>
        <v>0.15</v>
      </c>
      <c r="T90" s="149">
        <f t="shared" si="7"/>
        <v>0.15</v>
      </c>
      <c r="U90" s="512">
        <v>46042</v>
      </c>
      <c r="V90" s="512">
        <v>46387</v>
      </c>
      <c r="W90" s="513">
        <f t="shared" si="9"/>
        <v>345</v>
      </c>
      <c r="X90" s="514"/>
      <c r="Y90" s="507"/>
      <c r="Z90" s="507"/>
      <c r="AA90" s="507"/>
      <c r="AB90" s="507"/>
      <c r="AC90" s="513" t="s">
        <v>574</v>
      </c>
      <c r="AD90" s="673"/>
      <c r="AE90" s="680"/>
      <c r="AF90" s="513"/>
      <c r="AG90" s="513"/>
      <c r="AH90" s="512"/>
      <c r="AI90" s="665">
        <v>300000000</v>
      </c>
      <c r="AJ90" s="666">
        <v>300000000</v>
      </c>
      <c r="AK90" s="465"/>
      <c r="AL90" s="465"/>
      <c r="AM90" s="642"/>
      <c r="AN90" s="675"/>
      <c r="AO90" s="507"/>
      <c r="AP90" s="465"/>
      <c r="AQ90" s="669">
        <f t="shared" si="14"/>
        <v>0</v>
      </c>
      <c r="AR90" s="140"/>
      <c r="AS90" s="615"/>
      <c r="AT90" s="465"/>
      <c r="AU90" s="465"/>
      <c r="AV90" s="465"/>
      <c r="AW90" s="465"/>
      <c r="AX90" s="465"/>
      <c r="AY90" s="465"/>
      <c r="AZ90" s="456"/>
    </row>
    <row r="91" spans="1:52" ht="60.95" customHeight="1">
      <c r="A91" s="681"/>
      <c r="B91" s="521"/>
      <c r="C91" s="605"/>
      <c r="D91" s="521"/>
      <c r="E91" s="537" t="s">
        <v>718</v>
      </c>
      <c r="F91" s="538"/>
      <c r="G91" s="538"/>
      <c r="H91" s="538"/>
      <c r="I91" s="538"/>
      <c r="J91" s="538"/>
      <c r="K91" s="538"/>
      <c r="L91" s="538"/>
      <c r="M91" s="538"/>
      <c r="N91" s="538"/>
      <c r="O91" s="538"/>
      <c r="P91" s="538"/>
      <c r="Q91" s="538"/>
      <c r="R91" s="538"/>
      <c r="S91" s="539"/>
      <c r="T91" s="682">
        <f>AVERAGE(T78:T90)</f>
        <v>0.25307692307692309</v>
      </c>
      <c r="U91" s="512"/>
      <c r="V91" s="512"/>
      <c r="W91" s="513"/>
      <c r="X91" s="514"/>
      <c r="Y91" s="507"/>
      <c r="Z91" s="507"/>
      <c r="AA91" s="507"/>
      <c r="AB91" s="507"/>
      <c r="AC91" s="513"/>
      <c r="AD91" s="673"/>
      <c r="AE91" s="680"/>
      <c r="AF91" s="513"/>
      <c r="AG91" s="513"/>
      <c r="AH91" s="512"/>
      <c r="AI91" s="148">
        <f>SUM(AI78:AI90)</f>
        <v>3540857832</v>
      </c>
      <c r="AJ91" s="148">
        <f>SUM(AJ78:AJ90)</f>
        <v>3540857832</v>
      </c>
      <c r="AK91" s="148"/>
      <c r="AL91" s="148"/>
      <c r="AM91" s="137"/>
      <c r="AN91" s="667"/>
      <c r="AO91" s="521"/>
      <c r="AP91" s="148">
        <f>SUM(AP78:AP90)</f>
        <v>2563735426.1300001</v>
      </c>
      <c r="AQ91" s="627">
        <f>+AP91/AJ91</f>
        <v>0.72404359275896513</v>
      </c>
      <c r="AR91" s="148">
        <f>SUM(AR78:AR90)</f>
        <v>1112087609.6099999</v>
      </c>
      <c r="AS91" s="627">
        <f>+AR91/AJ91</f>
        <v>0.3140729344058002</v>
      </c>
      <c r="AT91" s="148"/>
      <c r="AU91" s="148"/>
      <c r="AV91" s="148"/>
      <c r="AW91" s="148"/>
      <c r="AX91" s="148"/>
      <c r="AY91" s="148"/>
      <c r="AZ91" s="521"/>
    </row>
    <row r="92" spans="1:52" ht="42.75" customHeight="1">
      <c r="A92" s="683"/>
      <c r="B92" s="507" t="s">
        <v>247</v>
      </c>
      <c r="C92" s="542" t="s">
        <v>278</v>
      </c>
      <c r="D92" s="507" t="s">
        <v>316</v>
      </c>
      <c r="E92" s="507" t="s">
        <v>568</v>
      </c>
      <c r="F92" s="684">
        <v>202500000005545</v>
      </c>
      <c r="G92" s="507" t="s">
        <v>569</v>
      </c>
      <c r="H92" s="507" t="s">
        <v>570</v>
      </c>
      <c r="I92" s="507" t="s">
        <v>521</v>
      </c>
      <c r="J92" s="451">
        <v>1</v>
      </c>
      <c r="K92" s="685" t="s">
        <v>694</v>
      </c>
      <c r="L92" s="197" t="s">
        <v>695</v>
      </c>
      <c r="M92" s="197"/>
      <c r="N92" s="513">
        <v>1</v>
      </c>
      <c r="O92" s="513">
        <v>0</v>
      </c>
      <c r="P92" s="513"/>
      <c r="Q92" s="137"/>
      <c r="R92" s="513"/>
      <c r="S92" s="183">
        <f t="shared" si="15"/>
        <v>0</v>
      </c>
      <c r="T92" s="149">
        <f t="shared" si="7"/>
        <v>0</v>
      </c>
      <c r="U92" s="512">
        <v>46042</v>
      </c>
      <c r="V92" s="512">
        <v>46387</v>
      </c>
      <c r="W92" s="513">
        <f t="shared" si="9"/>
        <v>345</v>
      </c>
      <c r="X92" s="514"/>
      <c r="Y92" s="507"/>
      <c r="Z92" s="507"/>
      <c r="AA92" s="507"/>
      <c r="AB92" s="507"/>
      <c r="AC92" s="513" t="s">
        <v>574</v>
      </c>
      <c r="AD92" s="530"/>
      <c r="AE92" s="530"/>
      <c r="AF92" s="530"/>
      <c r="AG92" s="530"/>
      <c r="AH92" s="530"/>
      <c r="AI92" s="135">
        <v>500000</v>
      </c>
      <c r="AJ92" s="135">
        <v>500000</v>
      </c>
      <c r="AK92" s="465"/>
      <c r="AL92" s="465"/>
      <c r="AM92" s="465"/>
      <c r="AN92" s="518" t="s">
        <v>586</v>
      </c>
      <c r="AO92" s="507" t="s">
        <v>568</v>
      </c>
      <c r="AP92" s="465">
        <v>0</v>
      </c>
      <c r="AQ92" s="148"/>
      <c r="AR92" s="465"/>
      <c r="AS92" s="148"/>
      <c r="AT92" s="465"/>
      <c r="AU92" s="465"/>
      <c r="AV92" s="465"/>
      <c r="AW92" s="465"/>
      <c r="AX92" s="465"/>
      <c r="AY92" s="465"/>
      <c r="AZ92" s="453" t="s">
        <v>696</v>
      </c>
    </row>
    <row r="93" spans="1:52" ht="57" customHeight="1">
      <c r="A93" s="683"/>
      <c r="B93" s="507"/>
      <c r="C93" s="542"/>
      <c r="D93" s="507"/>
      <c r="E93" s="507"/>
      <c r="F93" s="684"/>
      <c r="G93" s="507"/>
      <c r="H93" s="507"/>
      <c r="I93" s="507"/>
      <c r="J93" s="451"/>
      <c r="K93" s="685" t="s">
        <v>697</v>
      </c>
      <c r="L93" s="197"/>
      <c r="M93" s="197"/>
      <c r="N93" s="513">
        <v>1</v>
      </c>
      <c r="O93" s="513">
        <v>0</v>
      </c>
      <c r="P93" s="513"/>
      <c r="Q93" s="137"/>
      <c r="R93" s="513"/>
      <c r="S93" s="183">
        <f t="shared" si="15"/>
        <v>0</v>
      </c>
      <c r="T93" s="149">
        <f t="shared" si="7"/>
        <v>0</v>
      </c>
      <c r="U93" s="512">
        <v>46042</v>
      </c>
      <c r="V93" s="512">
        <v>46387</v>
      </c>
      <c r="W93" s="513">
        <f t="shared" si="9"/>
        <v>345</v>
      </c>
      <c r="X93" s="514"/>
      <c r="Y93" s="507"/>
      <c r="Z93" s="507"/>
      <c r="AA93" s="507"/>
      <c r="AB93" s="507" t="s">
        <v>505</v>
      </c>
      <c r="AC93" s="513" t="s">
        <v>574</v>
      </c>
      <c r="AD93" s="530"/>
      <c r="AE93" s="530"/>
      <c r="AF93" s="530"/>
      <c r="AG93" s="530"/>
      <c r="AH93" s="530"/>
      <c r="AI93" s="135">
        <v>12500000</v>
      </c>
      <c r="AJ93" s="135">
        <v>12500000</v>
      </c>
      <c r="AK93" s="465"/>
      <c r="AL93" s="465"/>
      <c r="AM93" s="465"/>
      <c r="AN93" s="518" t="s">
        <v>658</v>
      </c>
      <c r="AO93" s="507"/>
      <c r="AP93" s="465"/>
      <c r="AQ93" s="148"/>
      <c r="AR93" s="465"/>
      <c r="AS93" s="148"/>
      <c r="AT93" s="465"/>
      <c r="AU93" s="465"/>
      <c r="AV93" s="465"/>
      <c r="AW93" s="465"/>
      <c r="AX93" s="465"/>
      <c r="AY93" s="465"/>
      <c r="AZ93" s="507"/>
    </row>
    <row r="94" spans="1:52" ht="57">
      <c r="A94" s="683"/>
      <c r="B94" s="507"/>
      <c r="C94" s="542"/>
      <c r="D94" s="507"/>
      <c r="E94" s="507"/>
      <c r="F94" s="684"/>
      <c r="G94" s="507"/>
      <c r="H94" s="507"/>
      <c r="I94" s="507"/>
      <c r="J94" s="451"/>
      <c r="K94" s="685" t="s">
        <v>698</v>
      </c>
      <c r="L94" s="197"/>
      <c r="M94" s="197"/>
      <c r="N94" s="513">
        <v>1</v>
      </c>
      <c r="O94" s="513">
        <v>0</v>
      </c>
      <c r="P94" s="513"/>
      <c r="Q94" s="137"/>
      <c r="R94" s="513"/>
      <c r="S94" s="183">
        <f t="shared" si="15"/>
        <v>0</v>
      </c>
      <c r="T94" s="149">
        <f t="shared" ref="T94:T102" si="16">+S94/N94</f>
        <v>0</v>
      </c>
      <c r="U94" s="512">
        <v>46042</v>
      </c>
      <c r="V94" s="512">
        <v>46387</v>
      </c>
      <c r="W94" s="513">
        <f t="shared" si="9"/>
        <v>345</v>
      </c>
      <c r="X94" s="514"/>
      <c r="Y94" s="507"/>
      <c r="Z94" s="507"/>
      <c r="AA94" s="507"/>
      <c r="AB94" s="507"/>
      <c r="AC94" s="513" t="s">
        <v>574</v>
      </c>
      <c r="AD94" s="530"/>
      <c r="AE94" s="530"/>
      <c r="AF94" s="530"/>
      <c r="AG94" s="530"/>
      <c r="AH94" s="530"/>
      <c r="AI94" s="135">
        <v>2000000</v>
      </c>
      <c r="AJ94" s="135">
        <v>2000000</v>
      </c>
      <c r="AK94" s="465"/>
      <c r="AL94" s="465"/>
      <c r="AM94" s="465"/>
      <c r="AN94" s="686"/>
      <c r="AO94" s="507"/>
      <c r="AP94" s="465"/>
      <c r="AQ94" s="148"/>
      <c r="AR94" s="465"/>
      <c r="AS94" s="148"/>
      <c r="AT94" s="465"/>
      <c r="AU94" s="465"/>
      <c r="AV94" s="465"/>
      <c r="AW94" s="465"/>
      <c r="AX94" s="465"/>
      <c r="AY94" s="465"/>
      <c r="AZ94" s="507"/>
    </row>
    <row r="95" spans="1:52" ht="28.5">
      <c r="A95" s="683"/>
      <c r="B95" s="507"/>
      <c r="C95" s="542"/>
      <c r="D95" s="507"/>
      <c r="E95" s="507"/>
      <c r="F95" s="684"/>
      <c r="G95" s="507"/>
      <c r="H95" s="507"/>
      <c r="I95" s="507"/>
      <c r="J95" s="451"/>
      <c r="K95" s="685" t="s">
        <v>699</v>
      </c>
      <c r="L95" s="197"/>
      <c r="M95" s="197"/>
      <c r="N95" s="513">
        <v>1</v>
      </c>
      <c r="O95" s="513">
        <v>0</v>
      </c>
      <c r="P95" s="513"/>
      <c r="Q95" s="137"/>
      <c r="R95" s="513"/>
      <c r="S95" s="183">
        <f t="shared" si="15"/>
        <v>0</v>
      </c>
      <c r="T95" s="149">
        <f t="shared" si="16"/>
        <v>0</v>
      </c>
      <c r="U95" s="512"/>
      <c r="V95" s="512"/>
      <c r="W95" s="513"/>
      <c r="X95" s="514"/>
      <c r="Y95" s="507"/>
      <c r="Z95" s="507"/>
      <c r="AA95" s="507"/>
      <c r="AB95" s="507"/>
      <c r="AC95" s="513"/>
      <c r="AD95" s="530"/>
      <c r="AE95" s="530"/>
      <c r="AF95" s="530"/>
      <c r="AG95" s="530"/>
      <c r="AH95" s="530"/>
      <c r="AI95" s="135">
        <v>1000000</v>
      </c>
      <c r="AJ95" s="135">
        <v>1000000</v>
      </c>
      <c r="AK95" s="465"/>
      <c r="AL95" s="465"/>
      <c r="AM95" s="465"/>
      <c r="AN95" s="686"/>
      <c r="AO95" s="507"/>
      <c r="AP95" s="465"/>
      <c r="AQ95" s="148"/>
      <c r="AR95" s="465"/>
      <c r="AS95" s="148"/>
      <c r="AT95" s="465"/>
      <c r="AU95" s="465"/>
      <c r="AV95" s="465"/>
      <c r="AW95" s="465"/>
      <c r="AX95" s="465"/>
      <c r="AY95" s="465"/>
      <c r="AZ95" s="507"/>
    </row>
    <row r="96" spans="1:52" ht="57" customHeight="1">
      <c r="A96" s="683"/>
      <c r="B96" s="507"/>
      <c r="C96" s="542"/>
      <c r="D96" s="507"/>
      <c r="E96" s="507"/>
      <c r="F96" s="684"/>
      <c r="G96" s="507"/>
      <c r="H96" s="507"/>
      <c r="I96" s="507"/>
      <c r="J96" s="451"/>
      <c r="K96" s="685" t="s">
        <v>700</v>
      </c>
      <c r="L96" s="197"/>
      <c r="M96" s="197"/>
      <c r="N96" s="513">
        <v>1</v>
      </c>
      <c r="O96" s="513">
        <v>0</v>
      </c>
      <c r="P96" s="513"/>
      <c r="Q96" s="137"/>
      <c r="R96" s="513"/>
      <c r="S96" s="183">
        <f t="shared" si="15"/>
        <v>0</v>
      </c>
      <c r="T96" s="149">
        <f t="shared" si="16"/>
        <v>0</v>
      </c>
      <c r="U96" s="512">
        <v>46042</v>
      </c>
      <c r="V96" s="512">
        <v>46387</v>
      </c>
      <c r="W96" s="513">
        <f t="shared" si="9"/>
        <v>345</v>
      </c>
      <c r="X96" s="514"/>
      <c r="Y96" s="507"/>
      <c r="Z96" s="507"/>
      <c r="AA96" s="507"/>
      <c r="AB96" s="507"/>
      <c r="AC96" s="513" t="s">
        <v>574</v>
      </c>
      <c r="AD96" s="530"/>
      <c r="AE96" s="530"/>
      <c r="AF96" s="530"/>
      <c r="AG96" s="530"/>
      <c r="AH96" s="530"/>
      <c r="AI96" s="135">
        <v>4000000</v>
      </c>
      <c r="AJ96" s="135">
        <v>4000000</v>
      </c>
      <c r="AK96" s="465"/>
      <c r="AL96" s="465"/>
      <c r="AM96" s="465"/>
      <c r="AN96" s="686"/>
      <c r="AO96" s="507"/>
      <c r="AP96" s="465"/>
      <c r="AQ96" s="148"/>
      <c r="AR96" s="465"/>
      <c r="AS96" s="148"/>
      <c r="AT96" s="465"/>
      <c r="AU96" s="465"/>
      <c r="AV96" s="465"/>
      <c r="AW96" s="465"/>
      <c r="AX96" s="465"/>
      <c r="AY96" s="465"/>
      <c r="AZ96" s="507"/>
    </row>
    <row r="97" spans="1:52" ht="80.099999999999994" customHeight="1">
      <c r="A97" s="687"/>
      <c r="B97" s="521"/>
      <c r="C97" s="605"/>
      <c r="D97" s="521"/>
      <c r="E97" s="537" t="s">
        <v>719</v>
      </c>
      <c r="F97" s="538"/>
      <c r="G97" s="538"/>
      <c r="H97" s="538"/>
      <c r="I97" s="538"/>
      <c r="J97" s="538"/>
      <c r="K97" s="538"/>
      <c r="L97" s="538"/>
      <c r="M97" s="538"/>
      <c r="N97" s="538"/>
      <c r="O97" s="538"/>
      <c r="P97" s="538"/>
      <c r="Q97" s="538"/>
      <c r="R97" s="538"/>
      <c r="S97" s="539"/>
      <c r="T97" s="688">
        <f>AVERAGE(T92:T96)</f>
        <v>0</v>
      </c>
      <c r="U97" s="512"/>
      <c r="V97" s="512"/>
      <c r="W97" s="513"/>
      <c r="X97" s="514"/>
      <c r="Y97" s="507"/>
      <c r="Z97" s="507"/>
      <c r="AA97" s="507"/>
      <c r="AB97" s="507"/>
      <c r="AC97" s="513"/>
      <c r="AD97" s="513"/>
      <c r="AE97" s="513"/>
      <c r="AF97" s="513"/>
      <c r="AG97" s="513"/>
      <c r="AH97" s="513"/>
      <c r="AI97" s="148">
        <f>SUM(AI92:AI96)</f>
        <v>20000000</v>
      </c>
      <c r="AJ97" s="148">
        <f>SUM(AJ92:AJ96)</f>
        <v>20000000</v>
      </c>
      <c r="AK97" s="148"/>
      <c r="AL97" s="148"/>
      <c r="AM97" s="148"/>
      <c r="AN97" s="137"/>
      <c r="AO97" s="521"/>
      <c r="AP97" s="148">
        <f>SUM(AP92)</f>
        <v>0</v>
      </c>
      <c r="AQ97" s="615">
        <v>0</v>
      </c>
      <c r="AR97" s="148">
        <f>SUM(AR92)</f>
        <v>0</v>
      </c>
      <c r="AS97" s="615">
        <v>0</v>
      </c>
      <c r="AT97" s="148"/>
      <c r="AU97" s="148"/>
      <c r="AV97" s="148"/>
      <c r="AW97" s="148"/>
      <c r="AX97" s="148"/>
      <c r="AY97" s="148"/>
      <c r="AZ97" s="521"/>
    </row>
    <row r="98" spans="1:52" ht="56.45" customHeight="1">
      <c r="A98" s="689"/>
      <c r="B98" s="507" t="s">
        <v>249</v>
      </c>
      <c r="C98" s="690" t="s">
        <v>280</v>
      </c>
      <c r="D98" s="507" t="s">
        <v>317</v>
      </c>
      <c r="E98" s="507" t="s">
        <v>571</v>
      </c>
      <c r="F98" s="509">
        <v>202500000005498</v>
      </c>
      <c r="G98" s="507" t="s">
        <v>572</v>
      </c>
      <c r="H98" s="507" t="s">
        <v>573</v>
      </c>
      <c r="I98" s="507" t="s">
        <v>701</v>
      </c>
      <c r="J98" s="451">
        <v>1</v>
      </c>
      <c r="K98" s="685" t="s">
        <v>702</v>
      </c>
      <c r="L98" s="685"/>
      <c r="M98" s="521" t="s">
        <v>323</v>
      </c>
      <c r="N98" s="513">
        <v>1</v>
      </c>
      <c r="O98" s="513">
        <v>0.1</v>
      </c>
      <c r="P98" s="513"/>
      <c r="Q98" s="137"/>
      <c r="R98" s="513"/>
      <c r="S98" s="183">
        <f t="shared" si="15"/>
        <v>0.1</v>
      </c>
      <c r="T98" s="149">
        <f t="shared" si="16"/>
        <v>0.1</v>
      </c>
      <c r="U98" s="512">
        <v>46042</v>
      </c>
      <c r="V98" s="512">
        <v>46387</v>
      </c>
      <c r="W98" s="513">
        <f t="shared" si="9"/>
        <v>345</v>
      </c>
      <c r="X98" s="514"/>
      <c r="Y98" s="507"/>
      <c r="Z98" s="507"/>
      <c r="AA98" s="507"/>
      <c r="AB98" s="507"/>
      <c r="AC98" s="513" t="s">
        <v>574</v>
      </c>
      <c r="AD98" s="530"/>
      <c r="AE98" s="530"/>
      <c r="AF98" s="530"/>
      <c r="AG98" s="549"/>
      <c r="AH98" s="549"/>
      <c r="AI98" s="671">
        <v>1000000</v>
      </c>
      <c r="AJ98" s="671">
        <v>1000000</v>
      </c>
      <c r="AK98" s="466"/>
      <c r="AL98" s="466"/>
      <c r="AM98" s="466"/>
      <c r="AN98" s="466"/>
      <c r="AO98" s="507" t="s">
        <v>571</v>
      </c>
      <c r="AP98" s="466"/>
      <c r="AQ98" s="145"/>
      <c r="AR98" s="466"/>
      <c r="AS98" s="145"/>
      <c r="AT98" s="466"/>
      <c r="AU98" s="466"/>
      <c r="AV98" s="466"/>
      <c r="AW98" s="466"/>
      <c r="AX98" s="466"/>
      <c r="AY98" s="466"/>
      <c r="AZ98" s="454" t="s">
        <v>703</v>
      </c>
    </row>
    <row r="99" spans="1:52" ht="47.45" customHeight="1">
      <c r="A99" s="683"/>
      <c r="B99" s="507"/>
      <c r="C99" s="690"/>
      <c r="D99" s="507"/>
      <c r="E99" s="507"/>
      <c r="F99" s="509"/>
      <c r="G99" s="507"/>
      <c r="H99" s="507"/>
      <c r="I99" s="507"/>
      <c r="J99" s="451"/>
      <c r="K99" s="685" t="s">
        <v>704</v>
      </c>
      <c r="L99" s="685"/>
      <c r="M99" s="521" t="s">
        <v>184</v>
      </c>
      <c r="N99" s="513">
        <v>1</v>
      </c>
      <c r="O99" s="513">
        <v>0.1</v>
      </c>
      <c r="P99" s="513"/>
      <c r="Q99" s="137"/>
      <c r="R99" s="513"/>
      <c r="S99" s="183">
        <f t="shared" si="15"/>
        <v>0.1</v>
      </c>
      <c r="T99" s="149">
        <f t="shared" si="16"/>
        <v>0.1</v>
      </c>
      <c r="U99" s="512">
        <v>46042</v>
      </c>
      <c r="V99" s="512">
        <v>46387</v>
      </c>
      <c r="W99" s="513">
        <f t="shared" si="9"/>
        <v>345</v>
      </c>
      <c r="X99" s="514"/>
      <c r="Y99" s="507"/>
      <c r="Z99" s="507"/>
      <c r="AA99" s="507"/>
      <c r="AB99" s="507"/>
      <c r="AC99" s="513" t="s">
        <v>574</v>
      </c>
      <c r="AD99" s="530"/>
      <c r="AE99" s="530"/>
      <c r="AF99" s="530"/>
      <c r="AG99" s="691"/>
      <c r="AH99" s="691"/>
      <c r="AI99" s="671">
        <v>2500000</v>
      </c>
      <c r="AJ99" s="671">
        <v>2500000</v>
      </c>
      <c r="AK99" s="467"/>
      <c r="AL99" s="467"/>
      <c r="AM99" s="467"/>
      <c r="AN99" s="467"/>
      <c r="AO99" s="507"/>
      <c r="AP99" s="467"/>
      <c r="AQ99" s="146"/>
      <c r="AR99" s="467"/>
      <c r="AS99" s="146"/>
      <c r="AT99" s="467"/>
      <c r="AU99" s="467"/>
      <c r="AV99" s="467"/>
      <c r="AW99" s="467"/>
      <c r="AX99" s="467"/>
      <c r="AY99" s="467"/>
      <c r="AZ99" s="455"/>
    </row>
    <row r="100" spans="1:52" ht="28.35" customHeight="1">
      <c r="A100" s="683"/>
      <c r="B100" s="507"/>
      <c r="C100" s="690"/>
      <c r="D100" s="507"/>
      <c r="E100" s="507"/>
      <c r="F100" s="509"/>
      <c r="G100" s="507"/>
      <c r="H100" s="507"/>
      <c r="I100" s="507"/>
      <c r="J100" s="451"/>
      <c r="K100" s="685" t="s">
        <v>705</v>
      </c>
      <c r="L100" s="685"/>
      <c r="M100" s="521" t="s">
        <v>184</v>
      </c>
      <c r="N100" s="513">
        <v>1</v>
      </c>
      <c r="O100" s="513">
        <v>0.1</v>
      </c>
      <c r="P100" s="513"/>
      <c r="Q100" s="137"/>
      <c r="R100" s="513"/>
      <c r="S100" s="183">
        <f t="shared" si="15"/>
        <v>0.1</v>
      </c>
      <c r="T100" s="149">
        <f t="shared" si="16"/>
        <v>0.1</v>
      </c>
      <c r="U100" s="512">
        <v>46042</v>
      </c>
      <c r="V100" s="512">
        <v>46387</v>
      </c>
      <c r="W100" s="513">
        <f t="shared" si="9"/>
        <v>345</v>
      </c>
      <c r="X100" s="514"/>
      <c r="Y100" s="507"/>
      <c r="Z100" s="507"/>
      <c r="AA100" s="507"/>
      <c r="AB100" s="507"/>
      <c r="AC100" s="513" t="s">
        <v>574</v>
      </c>
      <c r="AD100" s="530"/>
      <c r="AE100" s="530"/>
      <c r="AF100" s="530"/>
      <c r="AG100" s="691"/>
      <c r="AH100" s="691"/>
      <c r="AI100" s="671">
        <v>13500000</v>
      </c>
      <c r="AJ100" s="671">
        <v>13500000</v>
      </c>
      <c r="AK100" s="467"/>
      <c r="AL100" s="467"/>
      <c r="AM100" s="467"/>
      <c r="AN100" s="467"/>
      <c r="AO100" s="507"/>
      <c r="AP100" s="467"/>
      <c r="AQ100" s="146"/>
      <c r="AR100" s="467"/>
      <c r="AS100" s="146"/>
      <c r="AT100" s="467"/>
      <c r="AU100" s="467"/>
      <c r="AV100" s="467"/>
      <c r="AW100" s="467"/>
      <c r="AX100" s="467"/>
      <c r="AY100" s="467"/>
      <c r="AZ100" s="455"/>
    </row>
    <row r="101" spans="1:52" ht="32.450000000000003" customHeight="1">
      <c r="A101" s="683"/>
      <c r="B101" s="507"/>
      <c r="C101" s="690"/>
      <c r="D101" s="507"/>
      <c r="E101" s="507"/>
      <c r="F101" s="509"/>
      <c r="G101" s="507"/>
      <c r="H101" s="507"/>
      <c r="I101" s="507"/>
      <c r="J101" s="451"/>
      <c r="K101" s="685" t="s">
        <v>706</v>
      </c>
      <c r="L101" s="685"/>
      <c r="M101" s="521" t="s">
        <v>184</v>
      </c>
      <c r="N101" s="513">
        <v>1</v>
      </c>
      <c r="O101" s="513">
        <v>0</v>
      </c>
      <c r="P101" s="513"/>
      <c r="Q101" s="137"/>
      <c r="R101" s="513"/>
      <c r="S101" s="183">
        <f t="shared" si="15"/>
        <v>0</v>
      </c>
      <c r="T101" s="149">
        <f t="shared" si="16"/>
        <v>0</v>
      </c>
      <c r="U101" s="512">
        <v>46042</v>
      </c>
      <c r="V101" s="512">
        <v>46387</v>
      </c>
      <c r="W101" s="513">
        <f t="shared" si="9"/>
        <v>345</v>
      </c>
      <c r="X101" s="514"/>
      <c r="Y101" s="507"/>
      <c r="Z101" s="507"/>
      <c r="AA101" s="507"/>
      <c r="AB101" s="507"/>
      <c r="AC101" s="513" t="s">
        <v>574</v>
      </c>
      <c r="AD101" s="530"/>
      <c r="AE101" s="530"/>
      <c r="AF101" s="530"/>
      <c r="AG101" s="691"/>
      <c r="AH101" s="691"/>
      <c r="AI101" s="671">
        <v>1000000</v>
      </c>
      <c r="AJ101" s="671">
        <v>1000000</v>
      </c>
      <c r="AK101" s="467"/>
      <c r="AL101" s="467"/>
      <c r="AM101" s="467"/>
      <c r="AN101" s="467"/>
      <c r="AO101" s="507"/>
      <c r="AP101" s="467"/>
      <c r="AQ101" s="146"/>
      <c r="AR101" s="467"/>
      <c r="AS101" s="146"/>
      <c r="AT101" s="467"/>
      <c r="AU101" s="467"/>
      <c r="AV101" s="467"/>
      <c r="AW101" s="467"/>
      <c r="AX101" s="467"/>
      <c r="AY101" s="467"/>
      <c r="AZ101" s="455"/>
    </row>
    <row r="102" spans="1:52" ht="52.35" customHeight="1" thickBot="1">
      <c r="A102" s="683"/>
      <c r="B102" s="507"/>
      <c r="C102" s="690"/>
      <c r="D102" s="507"/>
      <c r="E102" s="692"/>
      <c r="F102" s="693"/>
      <c r="G102" s="692"/>
      <c r="H102" s="692"/>
      <c r="I102" s="692"/>
      <c r="J102" s="460"/>
      <c r="K102" s="694" t="s">
        <v>707</v>
      </c>
      <c r="L102" s="694"/>
      <c r="M102" s="695" t="s">
        <v>184</v>
      </c>
      <c r="N102" s="696">
        <v>1</v>
      </c>
      <c r="O102" s="696">
        <v>0.1</v>
      </c>
      <c r="P102" s="696"/>
      <c r="Q102" s="188"/>
      <c r="R102" s="696"/>
      <c r="S102" s="697">
        <f t="shared" si="15"/>
        <v>0.1</v>
      </c>
      <c r="T102" s="149">
        <f t="shared" si="16"/>
        <v>0.1</v>
      </c>
      <c r="U102" s="512">
        <v>46042</v>
      </c>
      <c r="V102" s="512">
        <v>46387</v>
      </c>
      <c r="W102" s="513">
        <f t="shared" si="9"/>
        <v>345</v>
      </c>
      <c r="X102" s="514"/>
      <c r="Y102" s="507"/>
      <c r="Z102" s="507"/>
      <c r="AA102" s="507"/>
      <c r="AB102" s="507"/>
      <c r="AC102" s="513" t="s">
        <v>574</v>
      </c>
      <c r="AD102" s="530"/>
      <c r="AE102" s="530"/>
      <c r="AF102" s="530"/>
      <c r="AG102" s="560"/>
      <c r="AH102" s="560"/>
      <c r="AI102" s="671">
        <v>2000000</v>
      </c>
      <c r="AJ102" s="671">
        <v>2000000</v>
      </c>
      <c r="AK102" s="468"/>
      <c r="AL102" s="468"/>
      <c r="AM102" s="468"/>
      <c r="AN102" s="468"/>
      <c r="AO102" s="507"/>
      <c r="AP102" s="468"/>
      <c r="AQ102" s="147"/>
      <c r="AR102" s="468"/>
      <c r="AS102" s="147"/>
      <c r="AT102" s="468"/>
      <c r="AU102" s="468"/>
      <c r="AV102" s="468"/>
      <c r="AW102" s="468"/>
      <c r="AX102" s="468"/>
      <c r="AY102" s="468"/>
      <c r="AZ102" s="456"/>
    </row>
    <row r="103" spans="1:52" ht="69" customHeight="1" thickBot="1">
      <c r="E103" s="698" t="s">
        <v>720</v>
      </c>
      <c r="F103" s="699"/>
      <c r="G103" s="699"/>
      <c r="H103" s="699"/>
      <c r="I103" s="699"/>
      <c r="J103" s="699"/>
      <c r="K103" s="699"/>
      <c r="L103" s="699"/>
      <c r="M103" s="699"/>
      <c r="N103" s="699"/>
      <c r="O103" s="699"/>
      <c r="P103" s="699"/>
      <c r="Q103" s="699"/>
      <c r="R103" s="699"/>
      <c r="S103" s="700"/>
      <c r="T103" s="701">
        <f>AVERAGE(T98:T102)</f>
        <v>0.08</v>
      </c>
      <c r="AI103" s="703">
        <f>SUM(AI98:AI102)</f>
        <v>20000000</v>
      </c>
      <c r="AJ103" s="703">
        <f>SUM(AJ98:AJ102)</f>
        <v>20000000</v>
      </c>
      <c r="AK103" s="188"/>
      <c r="AL103" s="188"/>
      <c r="AM103" s="188"/>
      <c r="AN103" s="137"/>
      <c r="AO103" s="137"/>
      <c r="AP103" s="137"/>
      <c r="AQ103" s="137"/>
      <c r="AR103" s="137"/>
      <c r="AS103" s="137"/>
      <c r="AT103" s="137"/>
      <c r="AU103" s="137"/>
      <c r="AV103" s="137"/>
      <c r="AW103" s="137"/>
      <c r="AX103" s="137"/>
      <c r="AY103" s="137"/>
      <c r="AZ103" s="137"/>
    </row>
    <row r="104" spans="1:52" ht="98.25" customHeight="1" thickBot="1">
      <c r="E104" s="704" t="s">
        <v>721</v>
      </c>
      <c r="F104" s="705"/>
      <c r="G104" s="705"/>
      <c r="H104" s="705"/>
      <c r="I104" s="705"/>
      <c r="J104" s="705"/>
      <c r="K104" s="705"/>
      <c r="L104" s="705"/>
      <c r="M104" s="705"/>
      <c r="N104" s="705"/>
      <c r="O104" s="705"/>
      <c r="P104" s="705"/>
      <c r="Q104" s="705"/>
      <c r="R104" s="705"/>
      <c r="S104" s="706"/>
      <c r="T104" s="124">
        <f>AVERAGE(T18,T41,T50,T58,T66,T77,T91,T97,T103)</f>
        <v>0.26674745353412022</v>
      </c>
      <c r="AF104" s="707" t="s">
        <v>722</v>
      </c>
      <c r="AG104" s="708"/>
      <c r="AH104" s="708"/>
      <c r="AI104" s="138">
        <f>SUM(AI18+AI41+AI50+AI58+AI66+AI77+AI91+AI97+AI103)</f>
        <v>10249611292</v>
      </c>
      <c r="AJ104" s="138">
        <f>SUM(AJ18+AJ41+AJ50+AJ58+AJ66+AJ77+AJ91+AJ97+AJ103)</f>
        <v>10249611292</v>
      </c>
      <c r="AK104" s="709">
        <f>SUM(AK41+AK50+AK58+AK66+AK77+AK91+AK97+AK103)</f>
        <v>0</v>
      </c>
      <c r="AL104" s="709">
        <f>SUM(AL41+AL50+AL58+AL66+AL77+AL91+AL97+AL103)</f>
        <v>0</v>
      </c>
      <c r="AM104" s="710">
        <f>SUM(AM41+AM50+AM58+AM66+AM77+AM91+AM97+AM103)</f>
        <v>0</v>
      </c>
      <c r="AP104" s="138">
        <f>SUM(AP18+AP41+AP50+AP58+AP66+AP77+AP91+AP97+AP103)</f>
        <v>4954132085.1300001</v>
      </c>
      <c r="AQ104" s="125">
        <f>+AP104/AJ104</f>
        <v>0.48334828941237862</v>
      </c>
      <c r="AR104" s="138">
        <f>SUM(AR18+AR41+AR50+AR58+AR66+AR77+AR91+AR97+AR103)</f>
        <v>2096525736.6099999</v>
      </c>
      <c r="AS104" s="125">
        <f>+AR104/AJ104</f>
        <v>0.20454685323007077</v>
      </c>
      <c r="AT104" s="138">
        <f t="shared" ref="AT104:AY104" si="17">SUM(AT18+AT41+AT50+AT58+AT66+AT77+AT91+AT97+AT103)</f>
        <v>0</v>
      </c>
      <c r="AU104" s="138">
        <f t="shared" si="17"/>
        <v>0</v>
      </c>
      <c r="AV104" s="138">
        <f t="shared" si="17"/>
        <v>0</v>
      </c>
      <c r="AW104" s="138">
        <f t="shared" si="17"/>
        <v>0</v>
      </c>
      <c r="AX104" s="138">
        <f t="shared" si="17"/>
        <v>0</v>
      </c>
      <c r="AY104" s="138">
        <f t="shared" si="17"/>
        <v>0</v>
      </c>
    </row>
    <row r="106" spans="1:52" ht="15">
      <c r="AI106" s="712"/>
    </row>
    <row r="109" spans="1:52">
      <c r="AI109" s="702"/>
    </row>
    <row r="116" spans="20:20">
      <c r="T116" s="126" t="s">
        <v>708</v>
      </c>
    </row>
  </sheetData>
  <mergeCells count="547">
    <mergeCell ref="P36:P37"/>
    <mergeCell ref="Q36:Q37"/>
    <mergeCell ref="T36:T37"/>
    <mergeCell ref="U36:U37"/>
    <mergeCell ref="V36:V37"/>
    <mergeCell ref="AN19:AN22"/>
    <mergeCell ref="AP23:AP27"/>
    <mergeCell ref="AP19:AP22"/>
    <mergeCell ref="AJ28:AJ29"/>
    <mergeCell ref="AJ30:AJ32"/>
    <mergeCell ref="AN44:AN48"/>
    <mergeCell ref="AN61:AN64"/>
    <mergeCell ref="AN67:AN72"/>
    <mergeCell ref="AK59:AK60"/>
    <mergeCell ref="AL59:AL60"/>
    <mergeCell ref="AM59:AM60"/>
    <mergeCell ref="AO59:AO65"/>
    <mergeCell ref="AF104:AH104"/>
    <mergeCell ref="E66:S66"/>
    <mergeCell ref="E77:S77"/>
    <mergeCell ref="E91:S91"/>
    <mergeCell ref="E97:S97"/>
    <mergeCell ref="E103:S103"/>
    <mergeCell ref="E104:S104"/>
    <mergeCell ref="J92:J96"/>
    <mergeCell ref="AD92:AD96"/>
    <mergeCell ref="AE92:AE96"/>
    <mergeCell ref="J84:J85"/>
    <mergeCell ref="M84:M85"/>
    <mergeCell ref="AA84:AA85"/>
    <mergeCell ref="M78:M79"/>
    <mergeCell ref="AB78:AB79"/>
    <mergeCell ref="AE98:AE102"/>
    <mergeCell ref="AF98:AF102"/>
    <mergeCell ref="AF92:AF96"/>
    <mergeCell ref="AG92:AG96"/>
    <mergeCell ref="AH92:AH96"/>
    <mergeCell ref="J86:J90"/>
    <mergeCell ref="M86:M90"/>
    <mergeCell ref="AA87:AA102"/>
    <mergeCell ref="P88:P89"/>
    <mergeCell ref="AZ98:AZ102"/>
    <mergeCell ref="E18:Q18"/>
    <mergeCell ref="E41:S41"/>
    <mergeCell ref="AN23:AN27"/>
    <mergeCell ref="AO98:AO102"/>
    <mergeCell ref="AP98:AP102"/>
    <mergeCell ref="AR98:AR102"/>
    <mergeCell ref="AT98:AT102"/>
    <mergeCell ref="AU98:AU102"/>
    <mergeCell ref="AV98:AV102"/>
    <mergeCell ref="AG98:AG102"/>
    <mergeCell ref="AH98:AH102"/>
    <mergeCell ref="AK98:AK102"/>
    <mergeCell ref="AL98:AL102"/>
    <mergeCell ref="AM98:AM102"/>
    <mergeCell ref="AN98:AN102"/>
    <mergeCell ref="H98:H102"/>
    <mergeCell ref="AU89:AU90"/>
    <mergeCell ref="AV89:AV90"/>
    <mergeCell ref="AW89:AW90"/>
    <mergeCell ref="AY89:AY90"/>
    <mergeCell ref="AD98:AD102"/>
    <mergeCell ref="J63:J65"/>
    <mergeCell ref="M63:M65"/>
    <mergeCell ref="AY92:AY96"/>
    <mergeCell ref="AZ92:AZ96"/>
    <mergeCell ref="AB93:AB102"/>
    <mergeCell ref="A98:A102"/>
    <mergeCell ref="B98:B102"/>
    <mergeCell ref="C98:C102"/>
    <mergeCell ref="D98:D102"/>
    <mergeCell ref="E98:E102"/>
    <mergeCell ref="F98:F102"/>
    <mergeCell ref="G98:G102"/>
    <mergeCell ref="AR92:AR96"/>
    <mergeCell ref="AT92:AT96"/>
    <mergeCell ref="AU92:AU96"/>
    <mergeCell ref="AV92:AV96"/>
    <mergeCell ref="AW92:AW96"/>
    <mergeCell ref="AX92:AX96"/>
    <mergeCell ref="AK92:AK96"/>
    <mergeCell ref="AL92:AL96"/>
    <mergeCell ref="AM92:AM96"/>
    <mergeCell ref="AO92:AO96"/>
    <mergeCell ref="AP92:AP96"/>
    <mergeCell ref="AW98:AW102"/>
    <mergeCell ref="AX98:AX102"/>
    <mergeCell ref="AY98:AY102"/>
    <mergeCell ref="A78:A90"/>
    <mergeCell ref="B78:B90"/>
    <mergeCell ref="C78:C90"/>
    <mergeCell ref="D78:D79"/>
    <mergeCell ref="E78:E90"/>
    <mergeCell ref="AX84:AX86"/>
    <mergeCell ref="R88:R89"/>
    <mergeCell ref="A92:A96"/>
    <mergeCell ref="B92:B96"/>
    <mergeCell ref="C92:C96"/>
    <mergeCell ref="D92:D96"/>
    <mergeCell ref="E92:E96"/>
    <mergeCell ref="F92:F96"/>
    <mergeCell ref="G92:G96"/>
    <mergeCell ref="H92:H96"/>
    <mergeCell ref="I92:I96"/>
    <mergeCell ref="D86:D90"/>
    <mergeCell ref="H86:H90"/>
    <mergeCell ref="I86:I90"/>
    <mergeCell ref="AY84:AY86"/>
    <mergeCell ref="AK84:AK86"/>
    <mergeCell ref="AL84:AL86"/>
    <mergeCell ref="AM84:AM86"/>
    <mergeCell ref="AN84:AN86"/>
    <mergeCell ref="AO78:AO90"/>
    <mergeCell ref="AT87:AT88"/>
    <mergeCell ref="AU87:AU88"/>
    <mergeCell ref="AV87:AV88"/>
    <mergeCell ref="AW87:AW88"/>
    <mergeCell ref="AX87:AX88"/>
    <mergeCell ref="AY87:AY88"/>
    <mergeCell ref="AK87:AK88"/>
    <mergeCell ref="AL87:AL88"/>
    <mergeCell ref="AM87:AM88"/>
    <mergeCell ref="AN87:AN88"/>
    <mergeCell ref="AT89:AT90"/>
    <mergeCell ref="AX89:AX90"/>
    <mergeCell ref="AK89:AK90"/>
    <mergeCell ref="AL89:AL90"/>
    <mergeCell ref="AM89:AM90"/>
    <mergeCell ref="AN89:AN90"/>
    <mergeCell ref="AP89:AP90"/>
    <mergeCell ref="AZ78:AZ90"/>
    <mergeCell ref="D80:D81"/>
    <mergeCell ref="J80:J81"/>
    <mergeCell ref="M80:M81"/>
    <mergeCell ref="AA80:AA81"/>
    <mergeCell ref="AB80:AB92"/>
    <mergeCell ref="D82:D83"/>
    <mergeCell ref="F78:F90"/>
    <mergeCell ref="G78:G90"/>
    <mergeCell ref="H78:H84"/>
    <mergeCell ref="I78:I81"/>
    <mergeCell ref="J78:J79"/>
    <mergeCell ref="L78:L90"/>
    <mergeCell ref="I82:I83"/>
    <mergeCell ref="J82:J83"/>
    <mergeCell ref="M82:M83"/>
    <mergeCell ref="AA82:AA83"/>
    <mergeCell ref="D84:D85"/>
    <mergeCell ref="I84:I85"/>
    <mergeCell ref="AT84:AT86"/>
    <mergeCell ref="AU84:AU86"/>
    <mergeCell ref="AV84:AV86"/>
    <mergeCell ref="AW84:AW86"/>
    <mergeCell ref="AP87:AP88"/>
    <mergeCell ref="C69:C72"/>
    <mergeCell ref="D69:D72"/>
    <mergeCell ref="I69:I72"/>
    <mergeCell ref="J69:J72"/>
    <mergeCell ref="M69:M72"/>
    <mergeCell ref="AA69:AA70"/>
    <mergeCell ref="AA71:AA79"/>
    <mergeCell ref="C73:C76"/>
    <mergeCell ref="D73:D76"/>
    <mergeCell ref="H73:H76"/>
    <mergeCell ref="I73:I76"/>
    <mergeCell ref="J73:J76"/>
    <mergeCell ref="M73:M76"/>
    <mergeCell ref="AW67:AW76"/>
    <mergeCell ref="AX67:AX76"/>
    <mergeCell ref="AY67:AY76"/>
    <mergeCell ref="AZ67:AZ76"/>
    <mergeCell ref="AT68:AT76"/>
    <mergeCell ref="AU68:AU76"/>
    <mergeCell ref="J67:J68"/>
    <mergeCell ref="L67:L76"/>
    <mergeCell ref="M67:M68"/>
    <mergeCell ref="AA67:AA68"/>
    <mergeCell ref="AO67:AO76"/>
    <mergeCell ref="AV67:AV76"/>
    <mergeCell ref="AB73:AB74"/>
    <mergeCell ref="AB75:AB76"/>
    <mergeCell ref="AY61:AY62"/>
    <mergeCell ref="AA62:AA65"/>
    <mergeCell ref="AB62:AB72"/>
    <mergeCell ref="AK63:AK64"/>
    <mergeCell ref="AL63:AL64"/>
    <mergeCell ref="AM63:AM64"/>
    <mergeCell ref="AY63:AY64"/>
    <mergeCell ref="A67:A76"/>
    <mergeCell ref="B67:B76"/>
    <mergeCell ref="C67:C68"/>
    <mergeCell ref="D67:D68"/>
    <mergeCell ref="E67:E76"/>
    <mergeCell ref="F67:F76"/>
    <mergeCell ref="G67:G76"/>
    <mergeCell ref="H67:H72"/>
    <mergeCell ref="I67:I68"/>
    <mergeCell ref="AT63:AT64"/>
    <mergeCell ref="AU63:AU64"/>
    <mergeCell ref="AV63:AV64"/>
    <mergeCell ref="AW63:AW64"/>
    <mergeCell ref="AX63:AX64"/>
    <mergeCell ref="G59:G65"/>
    <mergeCell ref="AW59:AW60"/>
    <mergeCell ref="AX59:AX60"/>
    <mergeCell ref="AT59:AT60"/>
    <mergeCell ref="A59:A65"/>
    <mergeCell ref="B59:B65"/>
    <mergeCell ref="C59:C65"/>
    <mergeCell ref="D59:D62"/>
    <mergeCell ref="E59:E65"/>
    <mergeCell ref="F59:F65"/>
    <mergeCell ref="D63:D65"/>
    <mergeCell ref="H59:H62"/>
    <mergeCell ref="I59:I62"/>
    <mergeCell ref="H63:H65"/>
    <mergeCell ref="I63:I65"/>
    <mergeCell ref="J59:J62"/>
    <mergeCell ref="L59:L65"/>
    <mergeCell ref="M59:M62"/>
    <mergeCell ref="AZ51:AZ57"/>
    <mergeCell ref="D55:D57"/>
    <mergeCell ref="H55:H57"/>
    <mergeCell ref="I55:I57"/>
    <mergeCell ref="J55:J57"/>
    <mergeCell ref="M55:M57"/>
    <mergeCell ref="H51:H54"/>
    <mergeCell ref="I51:I54"/>
    <mergeCell ref="J51:J54"/>
    <mergeCell ref="L51:L57"/>
    <mergeCell ref="M51:M54"/>
    <mergeCell ref="AA51:AA61"/>
    <mergeCell ref="AY59:AY60"/>
    <mergeCell ref="AZ59:AZ65"/>
    <mergeCell ref="AK61:AK62"/>
    <mergeCell ref="AL61:AL62"/>
    <mergeCell ref="AM61:AM62"/>
    <mergeCell ref="AT61:AT62"/>
    <mergeCell ref="AU61:AU62"/>
    <mergeCell ref="AV61:AV62"/>
    <mergeCell ref="AW61:AW62"/>
    <mergeCell ref="AX61:AX62"/>
    <mergeCell ref="AU59:AU60"/>
    <mergeCell ref="AV59:AV60"/>
    <mergeCell ref="A42:A49"/>
    <mergeCell ref="B42:B49"/>
    <mergeCell ref="C42:C49"/>
    <mergeCell ref="D42:D43"/>
    <mergeCell ref="AO51:AO57"/>
    <mergeCell ref="E50:S50"/>
    <mergeCell ref="AA48:AA49"/>
    <mergeCell ref="AB48:AB61"/>
    <mergeCell ref="AK48:AK49"/>
    <mergeCell ref="AL48:AL49"/>
    <mergeCell ref="AM48:AM49"/>
    <mergeCell ref="AK46:AK47"/>
    <mergeCell ref="AL46:AL47"/>
    <mergeCell ref="H46:H49"/>
    <mergeCell ref="AA42:AA45"/>
    <mergeCell ref="A51:A57"/>
    <mergeCell ref="B51:B57"/>
    <mergeCell ref="C51:C57"/>
    <mergeCell ref="D51:D54"/>
    <mergeCell ref="E51:E57"/>
    <mergeCell ref="F51:F57"/>
    <mergeCell ref="J42:J43"/>
    <mergeCell ref="L42:L49"/>
    <mergeCell ref="G51:G57"/>
    <mergeCell ref="AY46:AY47"/>
    <mergeCell ref="D48:D49"/>
    <mergeCell ref="I48:I49"/>
    <mergeCell ref="J48:J49"/>
    <mergeCell ref="M48:M49"/>
    <mergeCell ref="G42:G49"/>
    <mergeCell ref="AT46:AT47"/>
    <mergeCell ref="AU46:AU47"/>
    <mergeCell ref="AV46:AV47"/>
    <mergeCell ref="AT48:AT49"/>
    <mergeCell ref="AU48:AU49"/>
    <mergeCell ref="AV48:AV49"/>
    <mergeCell ref="H42:H45"/>
    <mergeCell ref="I42:I45"/>
    <mergeCell ref="I46:I47"/>
    <mergeCell ref="J46:J47"/>
    <mergeCell ref="M46:M47"/>
    <mergeCell ref="AA46:AA47"/>
    <mergeCell ref="AB46:AB47"/>
    <mergeCell ref="AT44:AT45"/>
    <mergeCell ref="AR48:AR49"/>
    <mergeCell ref="M42:M43"/>
    <mergeCell ref="AY48:AY49"/>
    <mergeCell ref="AU44:AU45"/>
    <mergeCell ref="AV44:AV45"/>
    <mergeCell ref="AY42:AY43"/>
    <mergeCell ref="AZ42:AZ49"/>
    <mergeCell ref="D44:D45"/>
    <mergeCell ref="J44:J45"/>
    <mergeCell ref="M44:M45"/>
    <mergeCell ref="AB44:AB45"/>
    <mergeCell ref="AK44:AK45"/>
    <mergeCell ref="AL44:AL45"/>
    <mergeCell ref="AM44:AM45"/>
    <mergeCell ref="AT42:AT43"/>
    <mergeCell ref="AU42:AU43"/>
    <mergeCell ref="AV42:AV43"/>
    <mergeCell ref="AW42:AW43"/>
    <mergeCell ref="AX42:AX43"/>
    <mergeCell ref="AK42:AK43"/>
    <mergeCell ref="AY44:AY45"/>
    <mergeCell ref="D46:D47"/>
    <mergeCell ref="AW44:AW45"/>
    <mergeCell ref="AX44:AX45"/>
    <mergeCell ref="E42:E49"/>
    <mergeCell ref="F42:F49"/>
    <mergeCell ref="AB42:AB43"/>
    <mergeCell ref="AL42:AL43"/>
    <mergeCell ref="AM42:AM43"/>
    <mergeCell ref="AO42:AO49"/>
    <mergeCell ref="AM46:AM47"/>
    <mergeCell ref="AW46:AW47"/>
    <mergeCell ref="AX46:AX47"/>
    <mergeCell ref="AW48:AW49"/>
    <mergeCell ref="AX48:AX49"/>
    <mergeCell ref="AT39:AT40"/>
    <mergeCell ref="AU39:AU40"/>
    <mergeCell ref="AV39:AV40"/>
    <mergeCell ref="AW39:AW40"/>
    <mergeCell ref="AX39:AX40"/>
    <mergeCell ref="AW33:AW35"/>
    <mergeCell ref="AK33:AK35"/>
    <mergeCell ref="AL33:AL35"/>
    <mergeCell ref="AM33:AM35"/>
    <mergeCell ref="AN33:AN35"/>
    <mergeCell ref="AP33:AP35"/>
    <mergeCell ref="AK39:AK40"/>
    <mergeCell ref="AL39:AL40"/>
    <mergeCell ref="AM39:AM40"/>
    <mergeCell ref="AN39:AN40"/>
    <mergeCell ref="AP39:AP40"/>
    <mergeCell ref="AR39:AR40"/>
    <mergeCell ref="AS30:AS32"/>
    <mergeCell ref="R30:R31"/>
    <mergeCell ref="S30:S31"/>
    <mergeCell ref="T30:T31"/>
    <mergeCell ref="R33:R34"/>
    <mergeCell ref="S33:S34"/>
    <mergeCell ref="T33:T34"/>
    <mergeCell ref="U33:U34"/>
    <mergeCell ref="V33:V34"/>
    <mergeCell ref="U30:U31"/>
    <mergeCell ref="V30:V31"/>
    <mergeCell ref="AK30:AK32"/>
    <mergeCell ref="AA29:AA40"/>
    <mergeCell ref="AB29:AB40"/>
    <mergeCell ref="AR33:AR35"/>
    <mergeCell ref="AQ28:AQ29"/>
    <mergeCell ref="AQ30:AQ32"/>
    <mergeCell ref="AK28:AK29"/>
    <mergeCell ref="AL28:AL29"/>
    <mergeCell ref="AM28:AM29"/>
    <mergeCell ref="AN28:AN29"/>
    <mergeCell ref="AP28:AP29"/>
    <mergeCell ref="R36:R37"/>
    <mergeCell ref="S36:S37"/>
    <mergeCell ref="AL30:AL32"/>
    <mergeCell ref="AM30:AM32"/>
    <mergeCell ref="AN30:AN32"/>
    <mergeCell ref="AP30:AP32"/>
    <mergeCell ref="AY22:AY27"/>
    <mergeCell ref="AU19:AU21"/>
    <mergeCell ref="AV19:AV21"/>
    <mergeCell ref="AW19:AW21"/>
    <mergeCell ref="AX19:AX21"/>
    <mergeCell ref="AY19:AY21"/>
    <mergeCell ref="AM19:AM21"/>
    <mergeCell ref="AO19:AO40"/>
    <mergeCell ref="AT19:AT21"/>
    <mergeCell ref="AM22:AM27"/>
    <mergeCell ref="AT28:AT29"/>
    <mergeCell ref="AT22:AT27"/>
    <mergeCell ref="AR28:AR29"/>
    <mergeCell ref="AR30:AR32"/>
    <mergeCell ref="AT30:AT32"/>
    <mergeCell ref="AT33:AT35"/>
    <mergeCell ref="AQ19:AQ22"/>
    <mergeCell ref="AQ23:AQ27"/>
    <mergeCell ref="AR19:AR22"/>
    <mergeCell ref="AS19:AS22"/>
    <mergeCell ref="AZ19:AZ40"/>
    <mergeCell ref="AY28:AY29"/>
    <mergeCell ref="AU30:AU32"/>
    <mergeCell ref="AV30:AV32"/>
    <mergeCell ref="AW30:AW32"/>
    <mergeCell ref="AU28:AU29"/>
    <mergeCell ref="AV28:AV29"/>
    <mergeCell ref="AW28:AW29"/>
    <mergeCell ref="AX28:AX29"/>
    <mergeCell ref="AU22:AU27"/>
    <mergeCell ref="AV22:AV27"/>
    <mergeCell ref="AW22:AW27"/>
    <mergeCell ref="AX22:AX27"/>
    <mergeCell ref="AX30:AX32"/>
    <mergeCell ref="AY30:AY32"/>
    <mergeCell ref="AY33:AY35"/>
    <mergeCell ref="AU33:AU35"/>
    <mergeCell ref="AV33:AV35"/>
    <mergeCell ref="AX33:AX35"/>
    <mergeCell ref="AY39:AY40"/>
    <mergeCell ref="AR23:AR27"/>
    <mergeCell ref="AS23:AS27"/>
    <mergeCell ref="AS28:AS29"/>
    <mergeCell ref="AH19:AH20"/>
    <mergeCell ref="AI19:AI22"/>
    <mergeCell ref="AI23:AI27"/>
    <mergeCell ref="S23:S27"/>
    <mergeCell ref="T23:T27"/>
    <mergeCell ref="U23:U27"/>
    <mergeCell ref="V19:V22"/>
    <mergeCell ref="Y9:Y102"/>
    <mergeCell ref="Z9:Z102"/>
    <mergeCell ref="AA9:AA12"/>
    <mergeCell ref="AB9:AB10"/>
    <mergeCell ref="AA13:AA14"/>
    <mergeCell ref="AA19:AA28"/>
    <mergeCell ref="AD19:AD20"/>
    <mergeCell ref="AE19:AE20"/>
    <mergeCell ref="AF19:AF20"/>
    <mergeCell ref="V23:V27"/>
    <mergeCell ref="W30:W31"/>
    <mergeCell ref="AI30:AI31"/>
    <mergeCell ref="E58:S58"/>
    <mergeCell ref="Q88:Q89"/>
    <mergeCell ref="I98:I102"/>
    <mergeCell ref="J98:J102"/>
    <mergeCell ref="N30:N31"/>
    <mergeCell ref="J39:J40"/>
    <mergeCell ref="M39:M40"/>
    <mergeCell ref="K19:K21"/>
    <mergeCell ref="N19:N21"/>
    <mergeCell ref="K23:K27"/>
    <mergeCell ref="N23:N27"/>
    <mergeCell ref="I19:I27"/>
    <mergeCell ref="O23:O27"/>
    <mergeCell ref="AG19:AG20"/>
    <mergeCell ref="M29:M32"/>
    <mergeCell ref="K30:K31"/>
    <mergeCell ref="O30:O31"/>
    <mergeCell ref="P30:P31"/>
    <mergeCell ref="Q30:Q31"/>
    <mergeCell ref="J33:J38"/>
    <mergeCell ref="K33:K34"/>
    <mergeCell ref="M33:M38"/>
    <mergeCell ref="N33:N34"/>
    <mergeCell ref="O33:O34"/>
    <mergeCell ref="P33:P34"/>
    <mergeCell ref="Q33:Q34"/>
    <mergeCell ref="K36:K37"/>
    <mergeCell ref="N36:N37"/>
    <mergeCell ref="O36:O37"/>
    <mergeCell ref="W23:W27"/>
    <mergeCell ref="U19:U22"/>
    <mergeCell ref="R23:R27"/>
    <mergeCell ref="S19:S21"/>
    <mergeCell ref="T19:T21"/>
    <mergeCell ref="W33:W34"/>
    <mergeCell ref="W36:W37"/>
    <mergeCell ref="D25:D32"/>
    <mergeCell ref="D33:D38"/>
    <mergeCell ref="D39:D40"/>
    <mergeCell ref="H39:H40"/>
    <mergeCell ref="I39:I40"/>
    <mergeCell ref="M19:M27"/>
    <mergeCell ref="H29:H38"/>
    <mergeCell ref="I29:I38"/>
    <mergeCell ref="J29:J32"/>
    <mergeCell ref="J19:J27"/>
    <mergeCell ref="L19:L40"/>
    <mergeCell ref="AO9:AO16"/>
    <mergeCell ref="AZ9:AZ12"/>
    <mergeCell ref="AB11:AB12"/>
    <mergeCell ref="AB13:AB14"/>
    <mergeCell ref="AZ13:AZ17"/>
    <mergeCell ref="AJ16:AJ17"/>
    <mergeCell ref="AC16:AC17"/>
    <mergeCell ref="AH16:AH17"/>
    <mergeCell ref="AI16:AI17"/>
    <mergeCell ref="AJ19:AJ22"/>
    <mergeCell ref="AK19:AK21"/>
    <mergeCell ref="AL19:AL21"/>
    <mergeCell ref="AK22:AK27"/>
    <mergeCell ref="AL22:AL27"/>
    <mergeCell ref="AJ23:AJ27"/>
    <mergeCell ref="J9:J12"/>
    <mergeCell ref="L9:L17"/>
    <mergeCell ref="M9:M12"/>
    <mergeCell ref="X9:X102"/>
    <mergeCell ref="Q16:Q17"/>
    <mergeCell ref="R16:R17"/>
    <mergeCell ref="S16:S17"/>
    <mergeCell ref="T16:T17"/>
    <mergeCell ref="O16:O17"/>
    <mergeCell ref="P16:P17"/>
    <mergeCell ref="U16:U17"/>
    <mergeCell ref="V16:V17"/>
    <mergeCell ref="W16:W17"/>
    <mergeCell ref="J13:J17"/>
    <mergeCell ref="M13:M17"/>
    <mergeCell ref="K16:K17"/>
    <mergeCell ref="N16:N17"/>
    <mergeCell ref="W19:W22"/>
    <mergeCell ref="A9:A17"/>
    <mergeCell ref="B9:B17"/>
    <mergeCell ref="C9:C17"/>
    <mergeCell ref="D9:D12"/>
    <mergeCell ref="E9:E17"/>
    <mergeCell ref="F9:F17"/>
    <mergeCell ref="G9:G17"/>
    <mergeCell ref="H9:H12"/>
    <mergeCell ref="I9:I12"/>
    <mergeCell ref="D13:D17"/>
    <mergeCell ref="H13:H17"/>
    <mergeCell ref="I13:I17"/>
    <mergeCell ref="A19:A40"/>
    <mergeCell ref="B19:B40"/>
    <mergeCell ref="C19:C40"/>
    <mergeCell ref="D19:D24"/>
    <mergeCell ref="E19:E40"/>
    <mergeCell ref="F19:F40"/>
    <mergeCell ref="G19:G40"/>
    <mergeCell ref="H19:H28"/>
    <mergeCell ref="A1:B4"/>
    <mergeCell ref="C1:AY1"/>
    <mergeCell ref="C2:AY2"/>
    <mergeCell ref="C3:AY3"/>
    <mergeCell ref="C4:AY4"/>
    <mergeCell ref="A5:B5"/>
    <mergeCell ref="C5:AZ5"/>
    <mergeCell ref="A6:AB7"/>
    <mergeCell ref="AC6:AH7"/>
    <mergeCell ref="AI6:AZ7"/>
    <mergeCell ref="O19:O21"/>
    <mergeCell ref="P19:P21"/>
    <mergeCell ref="Q19:Q21"/>
    <mergeCell ref="R19:R21"/>
    <mergeCell ref="P23:P27"/>
    <mergeCell ref="Q23:Q27"/>
  </mergeCells>
  <phoneticPr fontId="17" type="noConversion"/>
  <dataValidations disablePrompts="1" count="1">
    <dataValidation type="list" allowBlank="1" showInputMessage="1" showErrorMessage="1" sqref="M98:M101">
      <formula1>$AE$9:$AE$15</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opLeftCell="A34" workbookViewId="0">
      <selection activeCell="B34" sqref="B34"/>
    </sheetView>
  </sheetViews>
  <sheetFormatPr baseColWidth="10" defaultRowHeight="14.25"/>
  <cols>
    <col min="2" max="2" width="21" customWidth="1"/>
    <col min="3" max="3" width="14.875" customWidth="1"/>
    <col min="4" max="4" width="15.875" customWidth="1"/>
    <col min="5" max="5" width="17.875" customWidth="1"/>
    <col min="6" max="6" width="20.875" customWidth="1"/>
    <col min="7" max="7" width="16.625" customWidth="1"/>
  </cols>
  <sheetData>
    <row r="1" spans="2:5" ht="15" thickBot="1"/>
    <row r="2" spans="2:5" ht="42" customHeight="1" thickBot="1">
      <c r="B2" s="90" t="s">
        <v>643</v>
      </c>
      <c r="C2" s="111">
        <f>+'1. ESTRATÉGICO'!AE43</f>
        <v>0.24029953552665542</v>
      </c>
    </row>
    <row r="3" spans="2:5" ht="30" customHeight="1" thickBot="1">
      <c r="B3" s="90" t="s">
        <v>616</v>
      </c>
      <c r="C3" s="112">
        <f>+'1. ESTRATÉGICO'!AF43</f>
        <v>0.76202511192775335</v>
      </c>
    </row>
    <row r="4" spans="2:5" ht="31.5" customHeight="1" thickBot="1">
      <c r="B4" s="90" t="s">
        <v>644</v>
      </c>
      <c r="C4" s="112" t="e">
        <f>+#REF!</f>
        <v>#REF!</v>
      </c>
    </row>
    <row r="5" spans="2:5" ht="33.75" customHeight="1" thickBot="1">
      <c r="B5" s="90" t="s">
        <v>617</v>
      </c>
      <c r="C5" s="112" t="e">
        <f>+#REF!</f>
        <v>#REF!</v>
      </c>
    </row>
    <row r="6" spans="2:5" ht="42" customHeight="1" thickBot="1">
      <c r="B6" s="90" t="s">
        <v>618</v>
      </c>
      <c r="C6" s="112" t="e">
        <f>+#REF!</f>
        <v>#REF!</v>
      </c>
    </row>
    <row r="7" spans="2:5" ht="15" thickBot="1">
      <c r="B7" s="90"/>
      <c r="C7" s="91"/>
    </row>
    <row r="8" spans="2:5" ht="55.5" customHeight="1">
      <c r="B8" s="472"/>
      <c r="C8" s="474"/>
    </row>
    <row r="9" spans="2:5">
      <c r="B9" s="473"/>
      <c r="C9" s="475"/>
    </row>
    <row r="10" spans="2:5" ht="55.5" customHeight="1">
      <c r="B10" s="94" t="s">
        <v>619</v>
      </c>
      <c r="C10" s="95" t="s">
        <v>620</v>
      </c>
      <c r="D10" s="95" t="s">
        <v>645</v>
      </c>
      <c r="E10" s="95" t="s">
        <v>621</v>
      </c>
    </row>
    <row r="11" spans="2:5" ht="28.5">
      <c r="B11" s="92" t="s">
        <v>622</v>
      </c>
      <c r="C11" s="113">
        <v>0.74360000000000004</v>
      </c>
      <c r="D11" s="113">
        <v>0.9126496609169984</v>
      </c>
      <c r="E11" s="93">
        <f>+D11-C11</f>
        <v>0.16904966091699836</v>
      </c>
    </row>
    <row r="12" spans="2:5">
      <c r="B12" s="92" t="s">
        <v>623</v>
      </c>
      <c r="C12" s="114">
        <v>0.54210000000000003</v>
      </c>
      <c r="D12" s="114">
        <v>0.76447342757765879</v>
      </c>
      <c r="E12" s="93">
        <f t="shared" ref="E12:E15" si="0">+D12-C12</f>
        <v>0.22237342757765877</v>
      </c>
    </row>
    <row r="13" spans="2:5" ht="28.5">
      <c r="B13" s="92" t="s">
        <v>624</v>
      </c>
      <c r="C13" s="114">
        <v>0.36120000000000002</v>
      </c>
      <c r="D13" s="114">
        <v>0.40113298861917629</v>
      </c>
      <c r="E13" s="93">
        <f t="shared" si="0"/>
        <v>3.9932988619176268E-2</v>
      </c>
    </row>
    <row r="14" spans="2:5" ht="28.5">
      <c r="B14" s="92" t="s">
        <v>625</v>
      </c>
      <c r="C14" s="114">
        <v>0.36120000000000002</v>
      </c>
      <c r="D14" s="114">
        <v>0.40113298861917629</v>
      </c>
      <c r="E14" s="93">
        <f t="shared" si="0"/>
        <v>3.9932988619176268E-2</v>
      </c>
    </row>
    <row r="15" spans="2:5" ht="28.5">
      <c r="B15" s="92" t="s">
        <v>626</v>
      </c>
      <c r="C15" s="114">
        <v>0.56359999999999999</v>
      </c>
      <c r="D15" s="114">
        <v>0.73210708057437635</v>
      </c>
      <c r="E15" s="93">
        <f t="shared" si="0"/>
        <v>0.16850708057437636</v>
      </c>
    </row>
    <row r="21" spans="2:6">
      <c r="B21" s="476" t="s">
        <v>627</v>
      </c>
      <c r="C21" s="478" t="s">
        <v>628</v>
      </c>
      <c r="D21" s="478"/>
      <c r="E21" s="470" t="s">
        <v>629</v>
      </c>
      <c r="F21" s="471"/>
    </row>
    <row r="22" spans="2:6">
      <c r="B22" s="477"/>
      <c r="C22" s="96" t="s">
        <v>630</v>
      </c>
      <c r="D22" s="97" t="s">
        <v>631</v>
      </c>
      <c r="E22" s="98" t="s">
        <v>632</v>
      </c>
      <c r="F22" s="98" t="s">
        <v>633</v>
      </c>
    </row>
    <row r="23" spans="2:6" ht="38.25">
      <c r="B23" s="99" t="s">
        <v>239</v>
      </c>
      <c r="C23" s="100">
        <f>+'1. ESTRATÉGICO'!AE18</f>
        <v>0.44873523971936458</v>
      </c>
      <c r="D23" s="100">
        <f>+'1. ESTRATÉGICO'!AF18</f>
        <v>0.59297689460538461</v>
      </c>
      <c r="E23" s="100" t="e">
        <f>+#REF!</f>
        <v>#REF!</v>
      </c>
      <c r="F23" s="100" t="e">
        <f>+E23</f>
        <v>#REF!</v>
      </c>
    </row>
    <row r="24" spans="2:6" ht="76.5" customHeight="1">
      <c r="B24" s="99" t="s">
        <v>634</v>
      </c>
      <c r="C24" s="100">
        <f>+'1. ESTRATÉGICO'!AE23</f>
        <v>0.5126666666666666</v>
      </c>
      <c r="D24" s="100">
        <f>+'1. ESTRATÉGICO'!AF23</f>
        <v>0.92999999999999994</v>
      </c>
      <c r="E24" s="100" t="e">
        <f>+#REF!</f>
        <v>#REF!</v>
      </c>
      <c r="F24" s="100" t="e">
        <f>+#REF!</f>
        <v>#REF!</v>
      </c>
    </row>
    <row r="25" spans="2:6" ht="25.5">
      <c r="B25" s="99" t="s">
        <v>635</v>
      </c>
      <c r="C25" s="100">
        <f>+'1. ESTRATÉGICO'!AE26</f>
        <v>0.12</v>
      </c>
      <c r="D25" s="100">
        <f>+'1. ESTRATÉGICO'!AF26</f>
        <v>0.70263888888888892</v>
      </c>
      <c r="E25" s="100" t="e">
        <f>+#REF!</f>
        <v>#REF!</v>
      </c>
      <c r="F25" s="100" t="e">
        <f>+#REF!</f>
        <v>#REF!</v>
      </c>
    </row>
    <row r="26" spans="2:6" ht="63.75">
      <c r="B26" s="99" t="s">
        <v>244</v>
      </c>
      <c r="C26" s="100">
        <f>+'1. ESTRATÉGICO'!AE32</f>
        <v>0.22469484230055659</v>
      </c>
      <c r="D26" s="100">
        <f>+'1. ESTRATÉGICO'!AF32</f>
        <v>0.6654000000000001</v>
      </c>
      <c r="E26" s="100">
        <v>0.72</v>
      </c>
      <c r="F26" s="100">
        <v>0.72</v>
      </c>
    </row>
    <row r="27" spans="2:6" ht="51">
      <c r="B27" s="99" t="s">
        <v>636</v>
      </c>
      <c r="C27" s="100">
        <f>+'1. ESTRATÉGICO'!AE38</f>
        <v>0.12600000000000003</v>
      </c>
      <c r="D27" s="100">
        <f>+'1. ESTRATÉGICO'!AF38</f>
        <v>0.51815999999999995</v>
      </c>
      <c r="E27" s="100" t="e">
        <f>+#REF!</f>
        <v>#REF!</v>
      </c>
      <c r="F27" s="100" t="e">
        <f>+#REF!</f>
        <v>#REF!</v>
      </c>
    </row>
    <row r="28" spans="2:6" ht="81" customHeight="1">
      <c r="B28" s="99" t="s">
        <v>247</v>
      </c>
      <c r="C28" s="100">
        <f>+'1. ESTRATÉGICO'!AE40</f>
        <v>7.4999999999999997E-2</v>
      </c>
      <c r="D28" s="100">
        <f>+'1. ESTRATÉGICO'!AF40</f>
        <v>0.92499999999999993</v>
      </c>
      <c r="E28" s="100" t="e">
        <f>+#REF!</f>
        <v>#REF!</v>
      </c>
      <c r="F28" s="100" t="e">
        <f>+#REF!</f>
        <v>#REF!</v>
      </c>
    </row>
    <row r="29" spans="2:6" ht="25.5">
      <c r="B29" s="99" t="s">
        <v>637</v>
      </c>
      <c r="C29" s="100">
        <f>+'1. ESTRATÉGICO'!AE42</f>
        <v>0.17499999999999999</v>
      </c>
      <c r="D29" s="100">
        <f>+'1. ESTRATÉGICO'!AF42</f>
        <v>1</v>
      </c>
      <c r="E29" s="100" t="e">
        <f>+#REF!</f>
        <v>#REF!</v>
      </c>
      <c r="F29" s="100" t="e">
        <f>+#REF!</f>
        <v>#REF!</v>
      </c>
    </row>
    <row r="34" spans="2:5" ht="38.25">
      <c r="B34" s="101" t="s">
        <v>646</v>
      </c>
      <c r="C34" s="101" t="s">
        <v>647</v>
      </c>
      <c r="D34" s="101" t="s">
        <v>638</v>
      </c>
      <c r="E34" s="101" t="s">
        <v>639</v>
      </c>
    </row>
    <row r="35" spans="2:5" ht="76.5">
      <c r="B35" s="102" t="s">
        <v>330</v>
      </c>
      <c r="C35" s="103" t="e">
        <f>+#REF!</f>
        <v>#REF!</v>
      </c>
      <c r="D35" s="104" t="e">
        <f>+#REF!</f>
        <v>#REF!</v>
      </c>
      <c r="E35" s="104" t="e">
        <f>+#REF!</f>
        <v>#REF!</v>
      </c>
    </row>
    <row r="36" spans="2:5" ht="76.5">
      <c r="B36" s="102" t="s">
        <v>640</v>
      </c>
      <c r="C36" s="103" t="e">
        <f>+#REF!</f>
        <v>#REF!</v>
      </c>
      <c r="D36" s="104" t="e">
        <f>+#REF!</f>
        <v>#REF!</v>
      </c>
      <c r="E36" s="104" t="e">
        <f>+#REF!</f>
        <v>#REF!</v>
      </c>
    </row>
    <row r="37" spans="2:5" ht="114.75">
      <c r="B37" s="102" t="s">
        <v>468</v>
      </c>
      <c r="C37" s="103" t="e">
        <f>+#REF!</f>
        <v>#REF!</v>
      </c>
      <c r="D37" s="105" t="e">
        <f>+#REF!</f>
        <v>#REF!</v>
      </c>
      <c r="E37" s="106" t="e">
        <f>+#REF!</f>
        <v>#REF!</v>
      </c>
    </row>
    <row r="38" spans="2:5" ht="63.75">
      <c r="B38" s="102" t="s">
        <v>641</v>
      </c>
      <c r="C38" s="103" t="e">
        <f>+#REF!</f>
        <v>#REF!</v>
      </c>
      <c r="D38" s="106" t="e">
        <f>+#REF!</f>
        <v>#REF!</v>
      </c>
      <c r="E38" s="106" t="e">
        <f>+#REF!</f>
        <v>#REF!</v>
      </c>
    </row>
    <row r="39" spans="2:5" ht="38.25">
      <c r="B39" s="102" t="s">
        <v>518</v>
      </c>
      <c r="C39" s="103" t="e">
        <f>+#REF!</f>
        <v>#REF!</v>
      </c>
      <c r="D39" s="106" t="e">
        <f>+#REF!</f>
        <v>#REF!</v>
      </c>
      <c r="E39" s="106" t="e">
        <f>+#REF!</f>
        <v>#REF!</v>
      </c>
    </row>
    <row r="40" spans="2:5" ht="102">
      <c r="B40" s="102" t="s">
        <v>642</v>
      </c>
      <c r="C40" s="103" t="e">
        <f>+#REF!</f>
        <v>#REF!</v>
      </c>
      <c r="D40" s="107" t="e">
        <f>+#REF!</f>
        <v>#REF!</v>
      </c>
      <c r="E40" s="107" t="e">
        <f>+#REF!</f>
        <v>#REF!</v>
      </c>
    </row>
    <row r="41" spans="2:5" ht="63.75">
      <c r="B41" s="102" t="s">
        <v>547</v>
      </c>
      <c r="C41" s="103" t="e">
        <f>+#REF!</f>
        <v>#REF!</v>
      </c>
      <c r="D41" s="107" t="e">
        <f>+#REF!</f>
        <v>#REF!</v>
      </c>
      <c r="E41" s="107" t="e">
        <f>+#REF!</f>
        <v>#REF!</v>
      </c>
    </row>
    <row r="42" spans="2:5" ht="76.5">
      <c r="B42" s="102" t="s">
        <v>568</v>
      </c>
      <c r="C42" s="103" t="e">
        <f>+#REF!</f>
        <v>#REF!</v>
      </c>
      <c r="D42" s="103" t="e">
        <f>+#REF!</f>
        <v>#REF!</v>
      </c>
      <c r="E42" s="103" t="e">
        <f>+#REF!</f>
        <v>#REF!</v>
      </c>
    </row>
    <row r="43" spans="2:5" ht="159" customHeight="1">
      <c r="B43" s="102" t="s">
        <v>571</v>
      </c>
      <c r="C43" s="103" t="e">
        <f>+#REF!</f>
        <v>#REF!</v>
      </c>
      <c r="D43" s="103" t="e">
        <f>+#REF!</f>
        <v>#REF!</v>
      </c>
      <c r="E43" s="103" t="e">
        <f>+#REF!</f>
        <v>#REF!</v>
      </c>
    </row>
    <row r="49" spans="3:7" ht="75">
      <c r="C49" s="82" t="s">
        <v>18</v>
      </c>
      <c r="D49" s="82" t="s">
        <v>602</v>
      </c>
      <c r="E49" s="108" t="s">
        <v>608</v>
      </c>
      <c r="F49" s="108" t="s">
        <v>609</v>
      </c>
      <c r="G49" s="108" t="s">
        <v>610</v>
      </c>
    </row>
    <row r="50" spans="3:7" ht="15">
      <c r="C50" s="109">
        <v>12050912936</v>
      </c>
      <c r="D50" s="109">
        <v>25779718638.349998</v>
      </c>
      <c r="E50" s="109" t="e">
        <f>+#REF!</f>
        <v>#REF!</v>
      </c>
      <c r="F50" s="109" t="e">
        <f>+#REF!</f>
        <v>#REF!</v>
      </c>
      <c r="G50" s="110" t="e">
        <f>+#REF!</f>
        <v>#REF!</v>
      </c>
    </row>
  </sheetData>
  <mergeCells count="5">
    <mergeCell ref="E21:F21"/>
    <mergeCell ref="B8:B9"/>
    <mergeCell ref="C8:C9"/>
    <mergeCell ref="B21:B22"/>
    <mergeCell ref="C21:D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E15" sqref="E15"/>
    </sheetView>
  </sheetViews>
  <sheetFormatPr baseColWidth="10" defaultColWidth="10.875" defaultRowHeight="14.25"/>
  <cols>
    <col min="1" max="1" width="20.875" customWidth="1"/>
    <col min="2" max="2" width="25" customWidth="1"/>
    <col min="3" max="3" width="19.875" customWidth="1"/>
    <col min="4" max="4" width="20.125" customWidth="1"/>
    <col min="5" max="6" width="22.875" customWidth="1"/>
    <col min="7" max="7" width="25.125" customWidth="1"/>
  </cols>
  <sheetData>
    <row r="2" spans="1:7">
      <c r="A2" s="480" t="s">
        <v>35</v>
      </c>
      <c r="B2" s="481"/>
      <c r="C2" s="481"/>
      <c r="D2" s="481"/>
      <c r="E2" s="481"/>
      <c r="F2" s="481"/>
      <c r="G2" s="482"/>
    </row>
    <row r="3" spans="1:7" s="3" customFormat="1">
      <c r="A3" s="22" t="s">
        <v>36</v>
      </c>
      <c r="B3" s="483" t="s">
        <v>37</v>
      </c>
      <c r="C3" s="483"/>
      <c r="D3" s="483"/>
      <c r="E3" s="483"/>
      <c r="F3" s="483"/>
      <c r="G3" s="23" t="s">
        <v>38</v>
      </c>
    </row>
    <row r="4" spans="1:7" ht="12.75" customHeight="1">
      <c r="A4" s="24">
        <v>45489</v>
      </c>
      <c r="B4" s="484" t="s">
        <v>213</v>
      </c>
      <c r="C4" s="484"/>
      <c r="D4" s="484"/>
      <c r="E4" s="484"/>
      <c r="F4" s="484"/>
      <c r="G4" s="25" t="s">
        <v>214</v>
      </c>
    </row>
    <row r="5" spans="1:7" ht="12.75" customHeight="1">
      <c r="A5" s="26"/>
      <c r="B5" s="484"/>
      <c r="C5" s="484"/>
      <c r="D5" s="484"/>
      <c r="E5" s="484"/>
      <c r="F5" s="484"/>
      <c r="G5" s="25"/>
    </row>
    <row r="6" spans="1:7">
      <c r="A6" s="26"/>
      <c r="B6" s="479"/>
      <c r="C6" s="479"/>
      <c r="D6" s="479"/>
      <c r="E6" s="479"/>
      <c r="F6" s="479"/>
      <c r="G6" s="27"/>
    </row>
    <row r="7" spans="1:7">
      <c r="A7" s="26"/>
      <c r="B7" s="479"/>
      <c r="C7" s="479"/>
      <c r="D7" s="479"/>
      <c r="E7" s="479"/>
      <c r="F7" s="479"/>
      <c r="G7" s="27"/>
    </row>
    <row r="8" spans="1:7">
      <c r="A8" s="26"/>
      <c r="B8" s="28"/>
      <c r="C8" s="28"/>
      <c r="D8" s="28"/>
      <c r="E8" s="28"/>
      <c r="F8" s="28"/>
      <c r="G8" s="27"/>
    </row>
    <row r="9" spans="1:7">
      <c r="A9" s="485" t="s">
        <v>215</v>
      </c>
      <c r="B9" s="486"/>
      <c r="C9" s="486"/>
      <c r="D9" s="486"/>
      <c r="E9" s="486"/>
      <c r="F9" s="486"/>
      <c r="G9" s="487"/>
    </row>
    <row r="10" spans="1:7" s="3" customFormat="1">
      <c r="A10" s="29"/>
      <c r="B10" s="483" t="s">
        <v>39</v>
      </c>
      <c r="C10" s="483"/>
      <c r="D10" s="483" t="s">
        <v>40</v>
      </c>
      <c r="E10" s="483"/>
      <c r="F10" s="29" t="s">
        <v>36</v>
      </c>
      <c r="G10" s="29" t="s">
        <v>41</v>
      </c>
    </row>
    <row r="11" spans="1:7">
      <c r="A11" s="30" t="s">
        <v>42</v>
      </c>
      <c r="B11" s="484" t="s">
        <v>43</v>
      </c>
      <c r="C11" s="484"/>
      <c r="D11" s="488" t="s">
        <v>44</v>
      </c>
      <c r="E11" s="488"/>
      <c r="F11" s="26" t="s">
        <v>77</v>
      </c>
      <c r="G11" s="27"/>
    </row>
    <row r="12" spans="1:7">
      <c r="A12" s="30" t="s">
        <v>45</v>
      </c>
      <c r="B12" s="488" t="s">
        <v>46</v>
      </c>
      <c r="C12" s="488"/>
      <c r="D12" s="488" t="s">
        <v>78</v>
      </c>
      <c r="E12" s="488"/>
      <c r="F12" s="26" t="s">
        <v>77</v>
      </c>
      <c r="G12" s="27"/>
    </row>
    <row r="13" spans="1:7">
      <c r="A13" s="30" t="s">
        <v>47</v>
      </c>
      <c r="B13" s="488" t="s">
        <v>46</v>
      </c>
      <c r="C13" s="488"/>
      <c r="D13" s="488" t="s">
        <v>78</v>
      </c>
      <c r="E13" s="488"/>
      <c r="F13" s="26" t="s">
        <v>77</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125" customWidth="1"/>
    <col min="5" max="5" width="20.125" customWidth="1"/>
    <col min="6" max="6" width="34.875" customWidth="1"/>
  </cols>
  <sheetData>
    <row r="1" spans="1:6" ht="52.5" customHeight="1">
      <c r="A1" s="20" t="s">
        <v>48</v>
      </c>
      <c r="E1" s="4" t="s">
        <v>49</v>
      </c>
      <c r="F1" s="4" t="s">
        <v>50</v>
      </c>
    </row>
    <row r="2" spans="1:6" ht="25.5" customHeight="1">
      <c r="A2" s="19" t="s">
        <v>51</v>
      </c>
      <c r="E2" s="5">
        <v>0</v>
      </c>
      <c r="F2" s="6" t="s">
        <v>52</v>
      </c>
    </row>
    <row r="3" spans="1:6" ht="45" customHeight="1">
      <c r="A3" s="19" t="s">
        <v>53</v>
      </c>
      <c r="E3" s="5">
        <v>1</v>
      </c>
      <c r="F3" s="6" t="s">
        <v>54</v>
      </c>
    </row>
    <row r="4" spans="1:6" ht="45" customHeight="1">
      <c r="A4" s="19" t="s">
        <v>55</v>
      </c>
      <c r="E4" s="5">
        <v>2</v>
      </c>
      <c r="F4" s="6" t="s">
        <v>56</v>
      </c>
    </row>
    <row r="5" spans="1:6" ht="45" customHeight="1">
      <c r="A5" s="19" t="s">
        <v>57</v>
      </c>
      <c r="E5" s="5">
        <v>3</v>
      </c>
      <c r="F5" s="6" t="s">
        <v>58</v>
      </c>
    </row>
    <row r="6" spans="1:6" ht="45" customHeight="1">
      <c r="A6" s="19" t="s">
        <v>59</v>
      </c>
      <c r="E6" s="5">
        <v>4</v>
      </c>
      <c r="F6" s="6" t="s">
        <v>60</v>
      </c>
    </row>
    <row r="7" spans="1:6" ht="45" customHeight="1">
      <c r="A7" s="19" t="s">
        <v>61</v>
      </c>
      <c r="E7" s="5">
        <v>5</v>
      </c>
      <c r="F7" s="6" t="s">
        <v>62</v>
      </c>
    </row>
    <row r="8" spans="1:6" ht="45" customHeight="1">
      <c r="A8" s="19" t="s">
        <v>63</v>
      </c>
    </row>
    <row r="9" spans="1:6" ht="45" customHeight="1">
      <c r="A9" s="19" t="s">
        <v>64</v>
      </c>
    </row>
    <row r="10" spans="1:6" ht="45" customHeight="1">
      <c r="A10" s="19" t="s">
        <v>65</v>
      </c>
    </row>
    <row r="11" spans="1:6" ht="45" customHeight="1">
      <c r="A11" s="19" t="s">
        <v>66</v>
      </c>
    </row>
    <row r="12" spans="1:6" ht="45" customHeight="1">
      <c r="A12" s="19" t="s">
        <v>67</v>
      </c>
    </row>
    <row r="13" spans="1:6" ht="45" customHeight="1">
      <c r="A13" s="19" t="s">
        <v>68</v>
      </c>
    </row>
    <row r="14" spans="1:6" ht="45" customHeight="1">
      <c r="A14" s="19" t="s">
        <v>69</v>
      </c>
    </row>
    <row r="15" spans="1:6" ht="45" customHeight="1">
      <c r="A15" s="19" t="s">
        <v>70</v>
      </c>
    </row>
    <row r="16" spans="1:6" ht="45" customHeight="1">
      <c r="A16" s="19" t="s">
        <v>71</v>
      </c>
    </row>
    <row r="17" spans="1:1" ht="45" customHeight="1">
      <c r="A17" s="19" t="s">
        <v>72</v>
      </c>
    </row>
    <row r="18" spans="1:1" ht="45" customHeight="1">
      <c r="A18" s="19" t="s">
        <v>73</v>
      </c>
    </row>
    <row r="19" spans="1:1" ht="45" customHeight="1">
      <c r="A19" s="19" t="s">
        <v>74</v>
      </c>
    </row>
    <row r="20" spans="1:1" ht="45" customHeight="1">
      <c r="A20" s="19" t="s">
        <v>75</v>
      </c>
    </row>
    <row r="21" spans="1:1" ht="45" customHeight="1">
      <c r="A21" s="19" t="s">
        <v>76</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 </vt:lpstr>
      <vt:lpstr>Hoja1</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cp:lastPrinted>2025-04-21T04:47:54Z</cp:lastPrinted>
  <dcterms:created xsi:type="dcterms:W3CDTF">2024-07-04T17:50:33Z</dcterms:created>
  <dcterms:modified xsi:type="dcterms:W3CDTF">2026-05-29T19:50:27Z</dcterms:modified>
</cp:coreProperties>
</file>