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Elisa Katerine\Documents\IDER 2024\PLAN DE ACCION\"/>
    </mc:Choice>
  </mc:AlternateContent>
  <xr:revisionPtr revIDLastSave="0" documentId="13_ncr:1_{559F0634-2A22-448D-942C-A380DA9F7C6A}" xr6:coauthVersionLast="47" xr6:coauthVersionMax="47" xr10:uidLastSave="{00000000-0000-0000-0000-000000000000}"/>
  <bookViews>
    <workbookView xWindow="-108" yWindow="-108" windowWidth="23256" windowHeight="12456" firstSheet="1"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ESTRATÉGICO'!$A$1:$AC$8</definedName>
    <definedName name="_xlnm._FilterDatabase" localSheetId="3" hidden="1">'3. INVERSIÓN'!$A$8:$BD$156</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58" i="6" l="1"/>
  <c r="AJ158" i="6"/>
  <c r="AQ158" i="6" s="1"/>
  <c r="AS155" i="6"/>
  <c r="AQ155" i="6"/>
  <c r="T157" i="6"/>
  <c r="T156" i="6"/>
  <c r="T155" i="6"/>
  <c r="AQ149" i="6"/>
  <c r="AS149" i="6"/>
  <c r="T154" i="6"/>
  <c r="T153" i="6"/>
  <c r="T152" i="6"/>
  <c r="T151" i="6"/>
  <c r="T150" i="6"/>
  <c r="T149" i="6"/>
  <c r="AS143" i="6"/>
  <c r="AQ143" i="6"/>
  <c r="AS108" i="6"/>
  <c r="AQ108" i="6"/>
  <c r="AS94" i="6"/>
  <c r="AQ94" i="6"/>
  <c r="AS82" i="6"/>
  <c r="AQ82" i="6"/>
  <c r="AS65" i="6"/>
  <c r="AQ65" i="6"/>
  <c r="AS48" i="6"/>
  <c r="AQ48" i="6"/>
  <c r="AS40" i="6"/>
  <c r="AQ40" i="6"/>
  <c r="AS9" i="6"/>
  <c r="AQ9" i="6"/>
  <c r="AF41" i="1"/>
  <c r="AE41" i="1"/>
  <c r="AD41" i="1"/>
  <c r="AG39" i="1"/>
  <c r="AG38" i="1"/>
  <c r="AF39" i="1"/>
  <c r="AF38" i="1"/>
  <c r="AE39" i="1"/>
  <c r="AE38" i="1"/>
  <c r="AD39" i="1"/>
  <c r="AD38" i="1"/>
  <c r="AG36" i="1"/>
  <c r="AG35" i="1"/>
  <c r="AG33" i="1"/>
  <c r="AF36" i="1"/>
  <c r="AF35" i="1"/>
  <c r="AF34" i="1"/>
  <c r="AF33" i="1"/>
  <c r="AE36" i="1"/>
  <c r="AE35" i="1"/>
  <c r="AE33" i="1"/>
  <c r="AD36" i="1"/>
  <c r="AD35" i="1"/>
  <c r="AD34" i="1"/>
  <c r="AD33" i="1"/>
  <c r="AG31" i="1"/>
  <c r="AG30" i="1"/>
  <c r="AF31" i="1"/>
  <c r="AF30" i="1"/>
  <c r="AE31" i="1"/>
  <c r="AE30" i="1"/>
  <c r="AD31" i="1"/>
  <c r="AD30" i="1"/>
  <c r="AG28" i="1"/>
  <c r="AF28" i="1"/>
  <c r="AE28" i="1"/>
  <c r="AD28" i="1"/>
  <c r="AG26" i="1"/>
  <c r="AG25" i="1"/>
  <c r="AG24" i="1"/>
  <c r="AG23" i="1"/>
  <c r="AG22" i="1"/>
  <c r="AG21" i="1"/>
  <c r="AF26" i="1"/>
  <c r="AF25" i="1"/>
  <c r="AF24" i="1"/>
  <c r="AF23" i="1"/>
  <c r="AF22" i="1"/>
  <c r="AF21" i="1"/>
  <c r="AE26" i="1"/>
  <c r="AE25" i="1"/>
  <c r="AE24" i="1"/>
  <c r="AE23" i="1"/>
  <c r="AE22" i="1"/>
  <c r="AE21" i="1"/>
  <c r="AD26" i="1"/>
  <c r="AD25" i="1"/>
  <c r="AD24" i="1"/>
  <c r="AD23" i="1"/>
  <c r="AD22" i="1"/>
  <c r="AD21" i="1"/>
  <c r="AG19" i="1"/>
  <c r="AG18" i="1"/>
  <c r="AF19" i="1"/>
  <c r="AF18" i="1"/>
  <c r="AE19" i="1"/>
  <c r="AE18" i="1"/>
  <c r="AD19" i="1"/>
  <c r="AD18" i="1"/>
  <c r="AG16" i="1"/>
  <c r="AG15" i="1"/>
  <c r="AF16" i="1"/>
  <c r="AF15" i="1"/>
  <c r="AD16" i="1"/>
  <c r="AD15" i="1"/>
  <c r="AG13" i="1"/>
  <c r="AG12" i="1"/>
  <c r="AG11" i="1"/>
  <c r="AG10" i="1"/>
  <c r="AF13" i="1"/>
  <c r="AF12" i="1"/>
  <c r="AF11" i="1"/>
  <c r="AF10" i="1"/>
  <c r="AD13" i="1"/>
  <c r="AD12" i="1"/>
  <c r="AD11" i="1"/>
  <c r="AD10" i="1"/>
  <c r="AG41" i="1"/>
  <c r="AG42" i="1" s="1"/>
  <c r="AF42" i="1"/>
  <c r="AE42" i="1"/>
  <c r="AD42" i="1"/>
  <c r="AG40" i="1"/>
  <c r="AF40" i="1"/>
  <c r="AE40" i="1"/>
  <c r="AD40" i="1"/>
  <c r="AD37" i="1"/>
  <c r="AG37" i="1"/>
  <c r="AF37" i="1"/>
  <c r="AE37" i="1"/>
  <c r="AF32" i="1"/>
  <c r="AD32" i="1"/>
  <c r="AG32" i="1"/>
  <c r="AE32" i="1"/>
  <c r="AG29" i="1"/>
  <c r="AF29" i="1"/>
  <c r="AE29" i="1"/>
  <c r="AD29" i="1"/>
  <c r="AG27" i="1"/>
  <c r="AF27" i="1"/>
  <c r="AE27" i="1"/>
  <c r="AD27" i="1"/>
  <c r="AG20" i="1"/>
  <c r="AF20" i="1"/>
  <c r="AE20" i="1"/>
  <c r="AD20" i="1"/>
  <c r="AF17" i="1"/>
  <c r="AE16" i="1"/>
  <c r="AD17" i="1"/>
  <c r="AG17" i="1"/>
  <c r="AE15" i="1"/>
  <c r="AE17" i="1" s="1"/>
  <c r="AE13" i="1"/>
  <c r="AE12" i="1"/>
  <c r="AE11" i="1"/>
  <c r="AG14" i="1"/>
  <c r="AG43" i="1" s="1"/>
  <c r="AF14" i="1"/>
  <c r="AF43" i="1" s="1"/>
  <c r="AE10" i="1"/>
  <c r="AE14" i="1" s="1"/>
  <c r="AE43" i="1" s="1"/>
  <c r="AD14" i="1"/>
  <c r="AD43" i="1" s="1"/>
  <c r="AS158" i="6" l="1"/>
  <c r="W41" i="1"/>
  <c r="W16" i="1"/>
  <c r="W18" i="1"/>
  <c r="W19" i="1"/>
  <c r="W21" i="1"/>
  <c r="W22" i="1"/>
  <c r="W23" i="1"/>
  <c r="W24" i="1"/>
  <c r="W25" i="1"/>
  <c r="W26" i="1"/>
  <c r="W28" i="1"/>
  <c r="W30" i="1"/>
  <c r="W31" i="1"/>
  <c r="W33" i="1"/>
  <c r="W34" i="1"/>
  <c r="W35" i="1"/>
  <c r="W36" i="1"/>
  <c r="W38" i="1"/>
  <c r="W39" i="1"/>
  <c r="W15" i="1"/>
  <c r="W11" i="1"/>
  <c r="W12" i="1"/>
  <c r="W13" i="1"/>
  <c r="W10" i="1"/>
  <c r="Z34" i="1"/>
  <c r="Z33" i="1"/>
  <c r="Z31" i="1"/>
  <c r="Z30" i="1"/>
  <c r="Z28" i="1"/>
  <c r="Z21" i="1"/>
  <c r="Z18" i="1"/>
  <c r="Z16" i="1"/>
  <c r="Z15" i="1"/>
  <c r="Z13" i="1"/>
  <c r="Z11" i="1"/>
  <c r="Y13" i="1" l="1"/>
  <c r="T34" i="1"/>
  <c r="T36" i="1"/>
  <c r="T30" i="1"/>
  <c r="T28" i="1" l="1"/>
  <c r="S26" i="1"/>
  <c r="T19" i="1" l="1"/>
  <c r="T18" i="1"/>
  <c r="T16" i="1"/>
  <c r="T15" i="1"/>
  <c r="T12" i="1"/>
  <c r="T21" i="1"/>
  <c r="T23" i="1"/>
  <c r="T25" i="1"/>
  <c r="T26" i="1"/>
  <c r="T33" i="1"/>
  <c r="T35" i="1"/>
  <c r="T38" i="1"/>
  <c r="T39" i="1"/>
  <c r="T41" i="1"/>
  <c r="T11" i="1"/>
  <c r="T10" i="1"/>
  <c r="W109" i="6"/>
  <c r="S109" i="6"/>
  <c r="T109" i="6" s="1"/>
  <c r="W152" i="6" l="1"/>
  <c r="S152" i="6"/>
  <c r="W150" i="6"/>
  <c r="S150" i="6"/>
  <c r="W132" i="6" l="1"/>
  <c r="S132" i="6"/>
  <c r="T132" i="6" s="1"/>
  <c r="W122" i="6" l="1"/>
  <c r="S122" i="6"/>
  <c r="T122" i="6" s="1"/>
  <c r="W121" i="6"/>
  <c r="S121" i="6"/>
  <c r="T121" i="6" s="1"/>
  <c r="W120" i="6"/>
  <c r="S120" i="6"/>
  <c r="T120" i="6" s="1"/>
  <c r="W119" i="6"/>
  <c r="S119" i="6"/>
  <c r="T119" i="6" s="1"/>
  <c r="W99" i="6" l="1"/>
  <c r="W98" i="6"/>
  <c r="W97" i="6"/>
  <c r="W96" i="6"/>
  <c r="S96" i="6" l="1"/>
  <c r="T96" i="6" s="1"/>
  <c r="S98" i="6"/>
  <c r="T98" i="6" s="1"/>
  <c r="S99" i="6"/>
  <c r="T99" i="6" s="1"/>
  <c r="S97" i="6"/>
  <c r="T97" i="6" s="1"/>
  <c r="W85" i="6" l="1"/>
  <c r="S85" i="6"/>
  <c r="T85" i="6" s="1"/>
  <c r="W72" i="6" l="1"/>
  <c r="S72" i="6"/>
  <c r="T72" i="6" s="1"/>
  <c r="W71" i="6"/>
  <c r="S71" i="6"/>
  <c r="T71" i="6" s="1"/>
  <c r="W70" i="6"/>
  <c r="S70" i="6"/>
  <c r="T70" i="6" s="1"/>
  <c r="W69" i="6"/>
  <c r="S69" i="6"/>
  <c r="T69" i="6" s="1"/>
  <c r="W58" i="6" l="1"/>
  <c r="S58" i="6"/>
  <c r="T58" i="6" s="1"/>
  <c r="W61" i="6"/>
  <c r="S61" i="6"/>
  <c r="T61" i="6" s="1"/>
  <c r="W60" i="6"/>
  <c r="S60" i="6"/>
  <c r="T60" i="6" s="1"/>
  <c r="W56" i="6"/>
  <c r="S56" i="6"/>
  <c r="T56" i="6" s="1"/>
  <c r="Y41" i="1" l="1"/>
  <c r="Y39" i="1"/>
  <c r="Y38" i="1"/>
  <c r="Y36" i="1"/>
  <c r="Y35" i="1"/>
  <c r="Y34" i="1"/>
  <c r="Y33" i="1"/>
  <c r="Y31" i="1"/>
  <c r="Y30" i="1"/>
  <c r="Y28" i="1"/>
  <c r="Y24" i="1"/>
  <c r="Y21" i="1"/>
  <c r="Y19" i="1"/>
  <c r="Y18" i="1"/>
  <c r="Y16" i="1"/>
  <c r="Y15" i="1"/>
  <c r="Y12" i="1"/>
  <c r="Y10" i="1"/>
  <c r="S15" i="6"/>
  <c r="T15" i="6" s="1"/>
  <c r="S16" i="6"/>
  <c r="S147" i="6"/>
  <c r="T147" i="6" s="1"/>
  <c r="S146" i="6"/>
  <c r="T146" i="6" s="1"/>
  <c r="S143" i="6"/>
  <c r="T143" i="6" s="1"/>
  <c r="S141" i="6"/>
  <c r="T141" i="6" s="1"/>
  <c r="S140" i="6"/>
  <c r="T140" i="6" s="1"/>
  <c r="S111" i="6"/>
  <c r="T111" i="6" s="1"/>
  <c r="S106" i="6"/>
  <c r="T106" i="6" s="1"/>
  <c r="S92" i="6"/>
  <c r="T92" i="6" s="1"/>
  <c r="S91" i="6"/>
  <c r="T91" i="6" s="1"/>
  <c r="S90" i="6"/>
  <c r="T90" i="6" s="1"/>
  <c r="S84" i="6"/>
  <c r="T84" i="6" s="1"/>
  <c r="S83" i="6"/>
  <c r="T83" i="6" s="1"/>
  <c r="S82" i="6"/>
  <c r="T82" i="6" s="1"/>
  <c r="S80" i="6"/>
  <c r="T80" i="6" s="1"/>
  <c r="S79" i="6"/>
  <c r="T79" i="6" s="1"/>
  <c r="S78" i="6"/>
  <c r="T78" i="6" s="1"/>
  <c r="S77" i="6"/>
  <c r="T77" i="6" s="1"/>
  <c r="S75" i="6"/>
  <c r="T75" i="6" s="1"/>
  <c r="S66" i="6"/>
  <c r="T66" i="6" s="1"/>
  <c r="S63" i="6"/>
  <c r="T63" i="6" s="1"/>
  <c r="S62" i="6"/>
  <c r="T62" i="6" s="1"/>
  <c r="S59" i="6"/>
  <c r="T59" i="6" s="1"/>
  <c r="S57" i="6"/>
  <c r="T57" i="6" s="1"/>
  <c r="S55" i="6"/>
  <c r="T55" i="6" s="1"/>
  <c r="S54" i="6"/>
  <c r="T54" i="6" s="1"/>
  <c r="S53" i="6"/>
  <c r="T53" i="6" s="1"/>
  <c r="S52" i="6"/>
  <c r="T52" i="6" s="1"/>
  <c r="S51" i="6"/>
  <c r="T51" i="6" s="1"/>
  <c r="S50" i="6"/>
  <c r="T50" i="6" s="1"/>
  <c r="S49" i="6"/>
  <c r="T49" i="6" s="1"/>
  <c r="S48" i="6"/>
  <c r="T48" i="6" s="1"/>
  <c r="T64" i="6" s="1"/>
  <c r="S44" i="6"/>
  <c r="T44" i="6" s="1"/>
  <c r="S41" i="6"/>
  <c r="T41" i="6" s="1"/>
  <c r="S40" i="6"/>
  <c r="T40" i="6" s="1"/>
  <c r="S38" i="6"/>
  <c r="T38" i="6" s="1"/>
  <c r="S37" i="6"/>
  <c r="T37" i="6" s="1"/>
  <c r="S36" i="6"/>
  <c r="T36" i="6" s="1"/>
  <c r="S35" i="6"/>
  <c r="T35" i="6" s="1"/>
  <c r="S34" i="6"/>
  <c r="T34" i="6" s="1"/>
  <c r="S33" i="6"/>
  <c r="T33" i="6" s="1"/>
  <c r="S32" i="6"/>
  <c r="T32" i="6" s="1"/>
  <c r="S31" i="6"/>
  <c r="T31" i="6" s="1"/>
  <c r="S30" i="6"/>
  <c r="T30" i="6" s="1"/>
  <c r="S29" i="6"/>
  <c r="T29" i="6" s="1"/>
  <c r="S28" i="6"/>
  <c r="T28" i="6" s="1"/>
  <c r="S27" i="6"/>
  <c r="T27" i="6" s="1"/>
  <c r="S26" i="6"/>
  <c r="T26" i="6" s="1"/>
  <c r="S25" i="6"/>
  <c r="T25" i="6" s="1"/>
  <c r="S24" i="6"/>
  <c r="T24" i="6" s="1"/>
  <c r="S23" i="6"/>
  <c r="T23" i="6" s="1"/>
  <c r="S22" i="6"/>
  <c r="T22" i="6" s="1"/>
  <c r="S21" i="6"/>
  <c r="T21" i="6" s="1"/>
  <c r="S20" i="6"/>
  <c r="T20" i="6" s="1"/>
  <c r="S19" i="6"/>
  <c r="T19" i="6" s="1"/>
  <c r="S18" i="6"/>
  <c r="T18" i="6" s="1"/>
  <c r="S17" i="6"/>
  <c r="T17" i="6" s="1"/>
  <c r="S14" i="6"/>
  <c r="S13" i="6"/>
  <c r="T13" i="6" s="1"/>
  <c r="S12" i="6"/>
  <c r="T12" i="6" s="1"/>
  <c r="S11" i="6"/>
  <c r="T11" i="6" s="1"/>
  <c r="S10" i="6"/>
  <c r="T10" i="6" s="1"/>
  <c r="S9" i="6"/>
  <c r="T9" i="6" s="1"/>
  <c r="T39" i="6" s="1"/>
  <c r="AM158" i="6" l="1"/>
  <c r="S156" i="6" l="1"/>
  <c r="S155" i="6"/>
  <c r="S153" i="6"/>
  <c r="S151" i="6"/>
  <c r="S149" i="6"/>
  <c r="S145" i="6"/>
  <c r="T145" i="6" s="1"/>
  <c r="S139" i="6"/>
  <c r="T139" i="6" s="1"/>
  <c r="S138" i="6"/>
  <c r="T138" i="6" s="1"/>
  <c r="S137" i="6"/>
  <c r="T137" i="6" s="1"/>
  <c r="S136" i="6"/>
  <c r="T136" i="6" s="1"/>
  <c r="S135" i="6"/>
  <c r="T135" i="6" s="1"/>
  <c r="S134" i="6"/>
  <c r="T134" i="6" s="1"/>
  <c r="S133" i="6"/>
  <c r="T133" i="6" s="1"/>
  <c r="S131" i="6"/>
  <c r="T131" i="6" s="1"/>
  <c r="S130" i="6"/>
  <c r="T130" i="6" s="1"/>
  <c r="S129" i="6"/>
  <c r="T129" i="6" s="1"/>
  <c r="T142" i="6" s="1"/>
  <c r="S127" i="6"/>
  <c r="T127" i="6" s="1"/>
  <c r="S126" i="6"/>
  <c r="T126" i="6" s="1"/>
  <c r="S125" i="6"/>
  <c r="T125" i="6" s="1"/>
  <c r="S124" i="6"/>
  <c r="T124" i="6" s="1"/>
  <c r="S123" i="6"/>
  <c r="T123" i="6" s="1"/>
  <c r="S118" i="6"/>
  <c r="T118" i="6" s="1"/>
  <c r="S117" i="6"/>
  <c r="T117" i="6" s="1"/>
  <c r="S116" i="6"/>
  <c r="T116" i="6" s="1"/>
  <c r="S115" i="6"/>
  <c r="T115" i="6" s="1"/>
  <c r="S114" i="6"/>
  <c r="T114" i="6" s="1"/>
  <c r="S113" i="6"/>
  <c r="T113" i="6" s="1"/>
  <c r="S112" i="6"/>
  <c r="T112" i="6" s="1"/>
  <c r="S110" i="6"/>
  <c r="T110" i="6" s="1"/>
  <c r="S108" i="6"/>
  <c r="T108" i="6" s="1"/>
  <c r="T128" i="6" s="1"/>
  <c r="S89" i="6"/>
  <c r="T89" i="6" s="1"/>
  <c r="S88" i="6"/>
  <c r="T88" i="6" s="1"/>
  <c r="S87" i="6"/>
  <c r="T87" i="6" s="1"/>
  <c r="S86" i="6"/>
  <c r="T86" i="6" s="1"/>
  <c r="T93" i="6" s="1"/>
  <c r="S76" i="6"/>
  <c r="T76" i="6" s="1"/>
  <c r="S74" i="6"/>
  <c r="T74" i="6" s="1"/>
  <c r="S73" i="6"/>
  <c r="T73" i="6" s="1"/>
  <c r="S68" i="6"/>
  <c r="T68" i="6" s="1"/>
  <c r="S67" i="6"/>
  <c r="T67" i="6" s="1"/>
  <c r="S65" i="6"/>
  <c r="T65" i="6" s="1"/>
  <c r="T81" i="6" s="1"/>
  <c r="S103" i="6" l="1"/>
  <c r="T103" i="6" s="1"/>
  <c r="S144" i="6"/>
  <c r="T144" i="6" s="1"/>
  <c r="T148" i="6" s="1"/>
  <c r="S101" i="6"/>
  <c r="T101" i="6" s="1"/>
  <c r="S104" i="6"/>
  <c r="T104" i="6" s="1"/>
  <c r="S105" i="6"/>
  <c r="T105" i="6" s="1"/>
  <c r="S94" i="6"/>
  <c r="T94" i="6" s="1"/>
  <c r="S95" i="6"/>
  <c r="T95" i="6" s="1"/>
  <c r="S100" i="6"/>
  <c r="T100" i="6" s="1"/>
  <c r="S102" i="6"/>
  <c r="T102" i="6" s="1"/>
  <c r="S46" i="6"/>
  <c r="T46" i="6" s="1"/>
  <c r="S45" i="6"/>
  <c r="T45" i="6" s="1"/>
  <c r="S43" i="6"/>
  <c r="T43" i="6" s="1"/>
  <c r="AY158" i="6"/>
  <c r="AX158" i="6"/>
  <c r="AW158" i="6"/>
  <c r="AV158" i="6"/>
  <c r="AU158" i="6"/>
  <c r="AT158" i="6"/>
  <c r="AR158" i="6"/>
  <c r="AP158" i="6"/>
  <c r="AL158" i="6"/>
  <c r="AK158" i="6"/>
  <c r="AI158" i="6"/>
  <c r="W156" i="6"/>
  <c r="W155" i="6"/>
  <c r="W153" i="6"/>
  <c r="W151" i="6"/>
  <c r="W149" i="6"/>
  <c r="W147" i="6"/>
  <c r="W146" i="6"/>
  <c r="W145" i="6"/>
  <c r="W144" i="6"/>
  <c r="W143" i="6"/>
  <c r="W141" i="6"/>
  <c r="W140" i="6"/>
  <c r="W139" i="6"/>
  <c r="W138" i="6"/>
  <c r="W137" i="6"/>
  <c r="W136" i="6"/>
  <c r="W135" i="6"/>
  <c r="W134" i="6"/>
  <c r="W133" i="6"/>
  <c r="W131" i="6"/>
  <c r="W130" i="6"/>
  <c r="W129" i="6"/>
  <c r="W127" i="6"/>
  <c r="W126" i="6"/>
  <c r="W125" i="6"/>
  <c r="W124" i="6"/>
  <c r="W123" i="6"/>
  <c r="W118" i="6"/>
  <c r="W117" i="6"/>
  <c r="W116" i="6"/>
  <c r="W115" i="6"/>
  <c r="W114" i="6"/>
  <c r="W113" i="6"/>
  <c r="W112" i="6"/>
  <c r="W111" i="6"/>
  <c r="W110" i="6"/>
  <c r="W108" i="6"/>
  <c r="W106" i="6"/>
  <c r="W105" i="6"/>
  <c r="W104" i="6"/>
  <c r="W103" i="6"/>
  <c r="W102" i="6"/>
  <c r="W101" i="6"/>
  <c r="W100" i="6"/>
  <c r="W95" i="6"/>
  <c r="W94" i="6"/>
  <c r="W92" i="6"/>
  <c r="W91" i="6"/>
  <c r="W90" i="6"/>
  <c r="W89" i="6"/>
  <c r="W88" i="6"/>
  <c r="W87" i="6"/>
  <c r="W86" i="6"/>
  <c r="W84" i="6"/>
  <c r="W83" i="6"/>
  <c r="W82" i="6"/>
  <c r="W80" i="6"/>
  <c r="W79" i="6"/>
  <c r="W78" i="6"/>
  <c r="W77" i="6"/>
  <c r="W76" i="6"/>
  <c r="W75" i="6"/>
  <c r="W74" i="6"/>
  <c r="W73" i="6"/>
  <c r="W68" i="6"/>
  <c r="W67" i="6"/>
  <c r="W66" i="6"/>
  <c r="W65" i="6"/>
  <c r="W63" i="6"/>
  <c r="W62" i="6"/>
  <c r="W59" i="6"/>
  <c r="W57" i="6"/>
  <c r="W55" i="6"/>
  <c r="W54" i="6"/>
  <c r="W53" i="6"/>
  <c r="W52" i="6"/>
  <c r="W51" i="6"/>
  <c r="W50" i="6"/>
  <c r="W49" i="6"/>
  <c r="W48" i="6"/>
  <c r="W46" i="6"/>
  <c r="W45" i="6"/>
  <c r="W44" i="6"/>
  <c r="W43" i="6"/>
  <c r="W42" i="6"/>
  <c r="W41" i="6"/>
  <c r="W40" i="6"/>
  <c r="W38" i="6"/>
  <c r="W37" i="6"/>
  <c r="W36" i="6"/>
  <c r="W35" i="6"/>
  <c r="W34" i="6"/>
  <c r="W33" i="6"/>
  <c r="W32" i="6"/>
  <c r="W31" i="6"/>
  <c r="W30" i="6"/>
  <c r="W29" i="6"/>
  <c r="W28" i="6"/>
  <c r="W27" i="6"/>
  <c r="W26" i="6"/>
  <c r="W25" i="6"/>
  <c r="W24" i="6"/>
  <c r="W23" i="6"/>
  <c r="W22" i="6"/>
  <c r="W21" i="6"/>
  <c r="W20" i="6"/>
  <c r="W19" i="6"/>
  <c r="W18" i="6"/>
  <c r="W17" i="6"/>
  <c r="W16" i="6"/>
  <c r="W15" i="6"/>
  <c r="W14" i="6"/>
  <c r="W13" i="6"/>
  <c r="W12" i="6"/>
  <c r="W11" i="6"/>
  <c r="W10" i="6"/>
  <c r="W9" i="6"/>
  <c r="T107" i="6" l="1"/>
  <c r="S42" i="6"/>
  <c r="T42" i="6" s="1"/>
  <c r="T47" i="6" s="1"/>
  <c r="S34" i="1"/>
  <c r="Y25" i="1" l="1"/>
  <c r="R34" i="1"/>
  <c r="Q34" i="1"/>
  <c r="Y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<sst xmlns="http://schemas.openxmlformats.org/spreadsheetml/2006/main" count="3694" uniqueCount="929">
  <si>
    <t xml:space="preserve">
</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</si>
  <si>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</si>
  <si>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</si>
  <si>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</si>
  <si>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</si>
  <si>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</si>
  <si>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</si>
  <si>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</si>
  <si>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</si>
  <si>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</si>
  <si>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</si>
  <si>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</si>
  <si>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</si>
  <si>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</si>
  <si>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</si>
  <si>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</si>
  <si>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</si>
  <si>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</si>
  <si>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</si>
  <si>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</si>
  <si>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</si>
  <si>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</si>
  <si>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</si>
  <si>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</si>
  <si>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</si>
  <si>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</si>
  <si>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</si>
  <si>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</si>
  <si>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</si>
  <si>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</si>
  <si>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</si>
  <si>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</si>
  <si>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</si>
  <si>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</si>
  <si>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</si>
  <si>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</si>
  <si>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</si>
  <si>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</si>
  <si>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</si>
  <si>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</si>
  <si>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</si>
  <si>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</si>
  <si>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</si>
  <si>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</si>
  <si>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</si>
  <si>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</si>
  <si>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</si>
  <si>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</si>
  <si>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</si>
  <si>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</si>
  <si>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</si>
  <si>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</si>
  <si>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</si>
  <si>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</si>
  <si>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</si>
  <si>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</si>
  <si>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</si>
  <si>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</si>
  <si>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</si>
  <si>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</si>
  <si>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</si>
  <si>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</si>
  <si>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</si>
  <si>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</si>
  <si>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</si>
  <si>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</si>
  <si>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</si>
  <si>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</si>
  <si>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</si>
  <si>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</si>
  <si>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</si>
  <si>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</si>
  <si>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</si>
  <si>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</si>
  <si>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</si>
  <si>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</si>
  <si>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</si>
  <si>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</si>
  <si>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</si>
  <si>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</si>
  <si>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</si>
  <si>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</si>
  <si>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</si>
  <si>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</si>
  <si>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</si>
  <si>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</si>
  <si>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</si>
  <si>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</si>
  <si>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</si>
  <si>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</si>
  <si>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</si>
  <si>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</si>
  <si>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</si>
  <si>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</si>
  <si>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</si>
  <si>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</si>
  <si>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</si>
  <si>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</si>
  <si>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</si>
  <si>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</si>
  <si>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</si>
  <si>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</si>
  <si>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</si>
  <si>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</si>
  <si>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</si>
  <si>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</si>
  <si>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</si>
  <si>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</si>
  <si>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</si>
  <si>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</si>
  <si>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</si>
  <si>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</si>
  <si>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</si>
  <si>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</si>
  <si>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</si>
  <si>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</si>
  <si>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</si>
  <si>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</si>
  <si>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</si>
  <si>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</si>
  <si>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</si>
  <si>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</si>
  <si>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</si>
  <si>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</si>
  <si>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</si>
  <si>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</si>
  <si>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</si>
  <si>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</si>
  <si>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</si>
  <si>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</si>
  <si>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</si>
  <si>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</si>
  <si>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</si>
  <si>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</si>
  <si>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</si>
  <si>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</si>
  <si>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</si>
  <si>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</si>
  <si>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</si>
  <si>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</si>
  <si>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</si>
  <si>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</si>
  <si>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</si>
  <si>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</si>
  <si>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</si>
  <si>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</si>
  <si>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</si>
  <si>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DESCRIPCIÓN DE LA ADQUISICIÓN ASOCIADA AL PROYECTO</t>
  </si>
  <si>
    <t>GESTIÓN ADMINISTRATIVA - MIPG</t>
  </si>
  <si>
    <t>LÍNEA BASE 
SEGUN PDD</t>
  </si>
  <si>
    <t>LÍNEA ESTRATÉGICA</t>
  </si>
  <si>
    <t>TIPO DE INDICADOR</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</si>
  <si>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</si>
  <si>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</si>
  <si>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</si>
  <si>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</si>
  <si>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</si>
  <si>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</si>
  <si>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</si>
  <si>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</si>
  <si>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</si>
  <si>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</si>
  <si>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</si>
  <si>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</si>
  <si>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</si>
  <si>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</si>
  <si>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</si>
  <si>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</si>
  <si>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</si>
  <si>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</si>
  <si>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</si>
  <si>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</si>
  <si>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</si>
  <si>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</si>
  <si>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</si>
  <si>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</si>
  <si>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</si>
  <si>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</si>
  <si>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</si>
  <si>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</si>
  <si>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</si>
  <si>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</si>
  <si>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</si>
  <si>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</si>
  <si>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</si>
  <si>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</si>
  <si>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</si>
  <si>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</si>
  <si>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</si>
  <si>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</si>
  <si>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</si>
  <si>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</si>
  <si>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</si>
  <si>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</si>
  <si>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</si>
  <si>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</si>
  <si>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</si>
  <si>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</si>
  <si>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</si>
  <si>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</si>
  <si>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</si>
  <si>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</si>
  <si>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</si>
  <si>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</si>
  <si>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</si>
  <si>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</si>
  <si>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1 de 3</t>
  </si>
  <si>
    <t>Página: 3 de 3</t>
  </si>
  <si>
    <t>Elaboración del  documento</t>
  </si>
  <si>
    <t>1.0</t>
  </si>
  <si>
    <t>VALIDACIÓN DEL DOCUMENTO</t>
  </si>
  <si>
    <t>ACUMULADO 2024</t>
  </si>
  <si>
    <t>ACUMULADO CUATRIENIO</t>
  </si>
  <si>
    <t>PRESUPUESTO EJECUTADO MARZO COMPROMISOS</t>
  </si>
  <si>
    <t>PRESUPUESTO EJECUTADO JUNIO COMPROMISOS</t>
  </si>
  <si>
    <t>PRESUPUESTO EJECUTADO MARZO OBLIGACIONES</t>
  </si>
  <si>
    <t>PRESUPUESTO EJECUTADO JUNIO OBLIGACIONES</t>
  </si>
  <si>
    <t>PRESUPUESTO EJECUTADO DICIEMBRE COMPROMISOS</t>
  </si>
  <si>
    <t>PRESUPUESTO EJECUTADO DICIEMBRE OBLIGACIONES</t>
  </si>
  <si>
    <t>APROPACIÓN DEFINITIVA POR PROYECTO (JUNIO)</t>
  </si>
  <si>
    <t>APROPACIÓN DEFINITIVA POR PROYECTO (SEPTIEMBRE)</t>
  </si>
  <si>
    <t>APROPACIÓN DEFINITIVA POR PROYECTO (DICIEMBRE)</t>
  </si>
  <si>
    <t>APROPACIÓN DEFINITIVA POR PROYECTO (MARZO)</t>
  </si>
  <si>
    <t>PROGRAMACIÓN META PRODUCTO 2024</t>
  </si>
  <si>
    <t>ACUMULADO 2025</t>
  </si>
  <si>
    <t>ACUMULADO 2026</t>
  </si>
  <si>
    <t>ACUMULADO 2027</t>
  </si>
  <si>
    <t xml:space="preserve">DATOS GENERALES </t>
  </si>
  <si>
    <t>PROGRAMACIÓN META PRODUCTO</t>
  </si>
  <si>
    <t>ACUMULADOS</t>
  </si>
  <si>
    <t>REPORTES META PRODUCTO</t>
  </si>
  <si>
    <t xml:space="preserve">SECRETARIA </t>
  </si>
  <si>
    <t>FORMATO SALIDA DE INFORMACION RESULTADOS DE SEGUIMIENTO  Y EVALUACIÓN DE PLAN DE ACCIÓN INSTITUCIONAL</t>
  </si>
  <si>
    <t xml:space="preserve"> FORMATO SALIDA DE INFORMACION RESULTADOS DE SEGUIMIENTO  Y EVALUACIÓN DE PLAN DE ACCIÓN INSTITUCIONAL</t>
  </si>
  <si>
    <t xml:space="preserve">3. SALUD Y BIENESTAR </t>
  </si>
  <si>
    <t xml:space="preserve"> Mejorar la calidad de vida y la garantía de los derechos
fundamentales para toda la ciudadanía mediante la reducción de la pobreza multidimensional.
Esto implica el fomento de una educación de calidad, el acceso a vivienda digna y a servicios
básicos y al fortalecimiento de la actividad cultural y deportiva. Asimismo, busca poner
especial énfasis en la garantía de una ciudad digna y de derechos para los niños, niñas y
adolescentes. </t>
  </si>
  <si>
    <t xml:space="preserve">VIDA DIGNA </t>
  </si>
  <si>
    <t>DEPORTE Y RECREACIÓN</t>
  </si>
  <si>
    <t xml:space="preserve">Incrementar a 37,8% el porcentaje de la población del Distrito de Indias que hace uso y disfrute de los escenarios deportivos y recreativos </t>
  </si>
  <si>
    <t>Incrementar a 19,2% el porcentaje de la población cartagenera vinculada a las actividades y eventos deportivos, predeportivos y paralímpicos</t>
  </si>
  <si>
    <t>Incrementar a 2% el porcentaje de la población del Distrito vinculada en procesos de apropiación social del conocimiento del sector deportivo</t>
  </si>
  <si>
    <t>Incrementar a 34,5% el porcentaje de la población del Distrito vinculada a la actividad física y eventos recreativos</t>
  </si>
  <si>
    <t>FORTALECIMIENTO Y MANTENIMIENTO DE LA RED DE INFRAESTRUCTURA DEPORTIVA DEL DISTRITO</t>
  </si>
  <si>
    <t>FOMENTO AL DEPORTE DE ALTO RENDIMIENTO</t>
  </si>
  <si>
    <t>FORTALECIMIENTO DEL CAPITAL HUMANO A TRAVÉS DE LAS CIENCIAS APLICADAS AL DEPORTE Y LA RECREACIÓN.</t>
  </si>
  <si>
    <t>FORTALECIMIENTO DEL DEPORTE FORMATIVO, ESTUDIANTIL Y LA EDUCACIÓN FÍSICA EXTRAESCOLAR</t>
  </si>
  <si>
    <t>FORTALECIMIENTO DEL DEPORTE SOCIAL COMUNITARIO,  AVANZAR EN NUESTRO TERRITORIO</t>
  </si>
  <si>
    <t>PROMOCIÓN DE HÁBITOS Y ESTILOS DE VIDA SALUDABLE, RECREACIÓN, ACTIVIDAD FÍSICA Y EL APROVECHAMIENTO DEL TIEMPO LIBRE EN EL DISTRITO DE CARTAGENA</t>
  </si>
  <si>
    <t>CARTAGENA CIUDAD DESTINO DE TURISMO DEPORTIVO</t>
  </si>
  <si>
    <t>DESARROLLO HUMANO Y BIENESTAR SOCIAL DE LAS COMUNIDADES NEGRAS, AFROCOLOMBIANAS, RAIZALES Y PALENQUERAS</t>
  </si>
  <si>
    <t>ATENCIÓN INTEGRAL PARA LAS COMUNIDADES INDÍGENAS</t>
  </si>
  <si>
    <t>02-06-01</t>
  </si>
  <si>
    <t>02-06-02</t>
  </si>
  <si>
    <t>02-06-03</t>
  </si>
  <si>
    <t>02-06-04</t>
  </si>
  <si>
    <t>02-06-05</t>
  </si>
  <si>
    <t>02-06-06</t>
  </si>
  <si>
    <t>02-06-07</t>
  </si>
  <si>
    <t>06-01-02</t>
  </si>
  <si>
    <t>06-01-03</t>
  </si>
  <si>
    <t>36928</t>
  </si>
  <si>
    <t>Número de escenarios deportivos nuevos construidos</t>
  </si>
  <si>
    <t>Complejo Deportivo Nuevo Chambacú construido</t>
  </si>
  <si>
    <t>Número de escenarios deportivos reconstruidos</t>
  </si>
  <si>
    <t>Número de escenarios deportivos mantenidos, adecuados, y/o mejorados en el distrito de Cartagena de Indias</t>
  </si>
  <si>
    <t>Número de incentivos y/o apoyos otorgados a deportistas de alto rendimiento, convencionales y paralímpicos</t>
  </si>
  <si>
    <t>Número de incentivos y/o apoyos otorgados a ligas, clubes, federaciones y otras organizaciones deportivas</t>
  </si>
  <si>
    <t>Número de personas participantes de procesos de apropiación social del conocimiento del sector deportivo</t>
  </si>
  <si>
    <t>Número de documentos de investigación en memoria histórica del deporte cartagenero y bolivarense publicados</t>
  </si>
  <si>
    <t>Número de niños, niñas, adolescentes y jóvenes inscritos en la escuela de iniciación y formación deportiva</t>
  </si>
  <si>
    <t>Número de núcleos de educación física extraescolar creados</t>
  </si>
  <si>
    <t>Número de participantes en los diferentes eventos y/o torneos de las instituciones educativas y las universidades</t>
  </si>
  <si>
    <t>Número de instituciones
educativas participantes en
los Juegos Intercolegiado</t>
  </si>
  <si>
    <t>Número de personas participantes vinculadas en los eventos y/o torneos del deporte social comunitario</t>
  </si>
  <si>
    <t>Número de participantes vinculados en las estrategias y/o actividades de recreación comunitaria.</t>
  </si>
  <si>
    <t>Número de participantes vinculados a las estrategias de actividad física</t>
  </si>
  <si>
    <t>Número de eventos deportivos de carácter regional, nacional e internacional impulsados</t>
  </si>
  <si>
    <t>Número de personas vinculadas a los eventos deportivos de carácter regional, nacional e internacional</t>
  </si>
  <si>
    <t>Número de eventos recreativos de carácter regional, nacional e internacional impulsados</t>
  </si>
  <si>
    <t>Número de personas vinculadas a los eventos recreativos de carácter regional, nacional e internacional</t>
  </si>
  <si>
    <t>Torneos Intercomunitarios de Juegos Tradicionales desarrollados</t>
  </si>
  <si>
    <t xml:space="preserve">Torneos Competencias del Mar desarrollados con los Consejos Comunitarios </t>
  </si>
  <si>
    <t xml:space="preserve">Torneos de Juegos ancentrales y convencionales indígenas realizados en los seis cabildos indígenas asentados en el Distrito desarrollados  </t>
  </si>
  <si>
    <t xml:space="preserve">Número </t>
  </si>
  <si>
    <t>5 escenarios construidos en 2023 Fuente: Instituto de Deporte y Recreación, 2023</t>
  </si>
  <si>
    <t>0
Fuente: Instituto de Deporte y Recreación, 2023</t>
  </si>
  <si>
    <t>12 escenarios
deportivos reconstruidos a corte 2023
Fuente: Instituto de Deporte y Recreación, 2023</t>
  </si>
  <si>
    <t>268                                                   escenarios deportivos mantenidos,
adecuados y/o mejorados a corte 2023
Fuente: Instituto de Deporte y Recreación, 2023</t>
  </si>
  <si>
    <t>1.113
incentivos otorgados a deportistas en el cuatrienio 2020-2023
Fuente: IDER</t>
  </si>
  <si>
    <t>283
incentivos otorgados a ligas, clubes, federaciones y otras organizaciones en el cuatrienio
2020-2023
Fuente: IDER</t>
  </si>
  <si>
    <t xml:space="preserve">19.231
personas participantes de procesos de apropiación
social del conocimiento del sector deportivo en el
cuatrienio 2020-2023
Fuente: Instituto de Deporte y Recreación,
2023 </t>
  </si>
  <si>
    <t xml:space="preserve">10
documentos de investigación de memoria histórica del
deporte cartagenero y bolivarense  publicadas en el cuatrienio
2020-2023                               Fuente: Instituto de Deporte y Recreación,
2023                               </t>
  </si>
  <si>
    <t>6.613
niños, niñas, adolescentes y jóvenes  inscritos
en la escuela de iniciación y formación deportiva en 2023
Fuente: Instituto de Deporte y Recreación
, 2023</t>
  </si>
  <si>
    <t>55                                                                                                                                                                                                                                                    núcleos de la escuela iniciativa y formación deportiva creados en el cuatrienio 2020-2023
Fuente: Instituto de Deporte y Recreación
, 2023</t>
  </si>
  <si>
    <t>N.D.</t>
  </si>
  <si>
    <t>24.893
participantes vinculados en los eventos y/o torneos de las instituciónes educativas y las universidades en el
cuatrienio 2020-2023
Fuente: Instituto de Deporte y Recreación
, 2023</t>
  </si>
  <si>
    <t>162
instituciónes educativas participantes en los Juegos Intercolegiados en el año 2023
Fuente: Instituto de Deporte y Recreación , 2023</t>
  </si>
  <si>
    <t>60.489                                                                                                                                                                                                           participantes en eventos y torneos deportivos en promedio a corte 2023
Fuente: Instituto de Deporte y Recreación, 2023</t>
  </si>
  <si>
    <t xml:space="preserve">169.148
participantes en las estrategias y/o actividades de recreación comunitaria en el cuatrienio 2020-2023
Fuente: Instituo de Depore y Recreación, 2023 </t>
  </si>
  <si>
    <t xml:space="preserve">115.231
participantes vinculadas a las estrategias de actividad física en el
cuatrienio 2020-2023
Fuente: Instituo de Depore y Recreación, 2023 </t>
  </si>
  <si>
    <t>116                                                                                                                                                                                                                                                                       eventos deportivos carácter regional, nacional e internacional
impulsados en el cuatrienio 2020-2023
Fuente: Instituto de Deporte y Recreación, 2023</t>
  </si>
  <si>
    <t>50.000
personas vinculadas a los eventos deportivos de carácter regional, 
nacional e internacional en el cuatrienio 2020-2023 .                                                                                                                                                          Fuente: Instituto de Deporte y Recreación, 2023</t>
  </si>
  <si>
    <t>87                                                                                                                                                                                                                                           eventos recreativos de carácter regional, nacional e internacional
impulsados en  el cuatrienio 2020-2023                                                                                                                                                                               Fuente: Instituto de Deporte y Recreación, 2023</t>
  </si>
  <si>
    <t>59.467
personas vinculadas a los eventos recreativos de carácter regional, nacional e internacional en el cuatrienio 2020-2023
Fuente:Instituto de Deporte y Recreación,2023</t>
  </si>
  <si>
    <t>1                                                                                                                                                                                                                                                torneo de juegos ancestrales desarrollado en 2023
Fuente:Instituto de Deporte y Recreación, 2023</t>
  </si>
  <si>
    <t>Construir doce (12) nuevos escenarios deportivos</t>
  </si>
  <si>
    <t>Construir un (1) Complejo Deportivo Nuevo Chambacú</t>
  </si>
  <si>
    <t>Reconstruir dieciséis (16) escenarios deportivos</t>
  </si>
  <si>
    <t>Mantener, adecuar y/o mejorar trescientos  (300) escenarios deportivos</t>
  </si>
  <si>
    <t>Entregar mil ciento treinta y dos (1.132) incentivos y/o apoyos para deportistas convencionales y paralímpicos</t>
  </si>
  <si>
    <t>Otorgar trescientos veinte (320) incentivos y/o apoyos para ligas, clubes, federaciones y otras organizaciones deportivas</t>
  </si>
  <si>
    <t>Vincular a veintiún mil quinientas (21.500) personas en procesos de apropiación social del conocimiento del sector deportivo</t>
  </si>
  <si>
    <t>Publicar doce (12) documentos de investigación en memoria histórica del deporte cartagenero y bolivarense</t>
  </si>
  <si>
    <t>Vincular a veintiséis mil ochocientos (26.800) niños, niñas, adolescentes y jóvenes en la escuela de iniciación y formación deportiva</t>
  </si>
  <si>
    <t xml:space="preserve">Mantener cincuenta y cinco (55) </t>
  </si>
  <si>
    <t>Crear seis (6) núcleos de la escuela iniciativa y formación deportiva</t>
  </si>
  <si>
    <t>Crear cuatro (4) núcleos de educación física extraescolar </t>
  </si>
  <si>
    <t>Vincular a veintiocho mil (28.000) participantes en los eventos y/o torneos de las instituciones educativas y las universidades</t>
  </si>
  <si>
    <t>Vincular a doscientas (200) Instituciones Educativas en los Juegos Intercolegiados</t>
  </si>
  <si>
    <t>Número de núcleos de la escuela iniciativa y formación deportiva mantenidos</t>
  </si>
  <si>
    <t>Número de núcleos de la escuela iniciativa y formación deportiva  creados</t>
  </si>
  <si>
    <t>Vincular a sesenta y un mil (61.000) personas en los eventos y/o torneos del deporte social comunitario</t>
  </si>
  <si>
    <t>Vincular a ciento veinte mil (120.000) participantes a las estrategias de actividad física</t>
  </si>
  <si>
    <t>Vincular a ciento ochenta mil (180.000) participantes en las estrategias y/o actividades de recreación comunitaria</t>
  </si>
  <si>
    <t>Impulsar doscientos (200) eventos deportivos de carácter regional, nacional e internacional</t>
  </si>
  <si>
    <t>Vincular a sesenta mil (60.000) personas a los eventos deportivos de carácter regional, nacional e internacional</t>
  </si>
  <si>
    <t>Impulsar noventa y seis (96) eventos recreativos de carácter regional, nacional e internacional</t>
  </si>
  <si>
    <t>Vincular a sesenta y cinco mil (65.000) personas a los eventos recreativos de carácter regional, nacional e internacional</t>
  </si>
  <si>
    <t>Desarrollar cuatro (4) torneos intercomunitarios de juegos tradicionales, concertado con los Consejos Comunitarios (bate de tapita, bola de trapo, trompo, dominó, entre otros)</t>
  </si>
  <si>
    <t>Desarrollar cuatro (4) torneos de competencias del mar concertado con los Consejos Comunitarios (canotaje, competencia de atarrayas, pesca, tejidos, entre otros)</t>
  </si>
  <si>
    <t>Desarrollar cuatro (4) torneos de juegos ancestrales y convencionales indígenas en los seis Cabildos Indígenas asentados en el Distrito</t>
  </si>
  <si>
    <t>BIEN</t>
  </si>
  <si>
    <t>SERVICIO</t>
  </si>
  <si>
    <t>X</t>
  </si>
  <si>
    <t>Cancha construida y dotada</t>
  </si>
  <si>
    <t>Parque recreo-deportivo construido y dotado</t>
  </si>
  <si>
    <t>Cancha mejorada</t>
  </si>
  <si>
    <t>Cancha mantenidas</t>
  </si>
  <si>
    <t>Estímulos entregados</t>
  </si>
  <si>
    <t xml:space="preserve">Organismos deportivos asistidos </t>
  </si>
  <si>
    <t>Documentos de investigación realizados</t>
  </si>
  <si>
    <t>Niños, niñas, adolescentes y jóvenes inscritos en Escuelas Deportivas</t>
  </si>
  <si>
    <t>Escuelas deportivas implementadas</t>
  </si>
  <si>
    <t>núcleos de educación física extraescolar creados</t>
  </si>
  <si>
    <t>Personas que acceden a servicios deportivos, recreativos y de actividad física</t>
  </si>
  <si>
    <t>Instituciones educativas vinculadas al programa Supérate-Intercolegiados</t>
  </si>
  <si>
    <t>Eventos deportivos comunitarios realizados</t>
  </si>
  <si>
    <t>Eventos recreativos comunitarios realizados</t>
  </si>
  <si>
    <t>Personas beneficiadas</t>
  </si>
  <si>
    <t>Fortalecimiento de la red de Infraestructura Deportiva del Distrito de  Cartagena de Indias</t>
  </si>
  <si>
    <t>Fortalecimiento del conocimiento y ciencias aplicadas al sector Deporte y Recreación en Bolívar y  Cartagena de Indias</t>
  </si>
  <si>
    <t>Implementación de la Escuela de Iniciación y Formación Deportiva - EIFD en  Cartagena de Indias</t>
  </si>
  <si>
    <t>Desarrollo de una estrategia para el fortalecimiento del deporte estudiantil, universitario y la educación física extraescolar en  Cartagena de Indias</t>
  </si>
  <si>
    <t>Fortalecimiento del Deporte Social Comunitario con enfoque diferencial en el Distrito de   Cartagena de Indias</t>
  </si>
  <si>
    <t>Aprovechamiento del tiempo libre y Recreación Comunitaria para la inclusión social en  Cartagena de Indias</t>
  </si>
  <si>
    <t>Transformación de hábitos a través del fomento de la actividad física y estilos de vida saludable en  Cartagena de Indias</t>
  </si>
  <si>
    <t>Consolidación del Deporte y la Recreación como impulsores de turismo en el Distrito de  Cartagena de Indias</t>
  </si>
  <si>
    <t>Desarrollo de prácticas deportivas y recreativas dirigidas a las comunidades negras, afrocolombiana, raizales y palenquera en  Cartagena de Indias</t>
  </si>
  <si>
    <t>Integración de los cabildos indígenas a través de prácticas deportivas y recreativas en  Cartagena de Indias</t>
  </si>
  <si>
    <t>Fortalecimiento del Sistema Deportivo Distrital mediante apoyos y/o estímulos a Deportistas y Organismos Deportivos para el fomento al Deporte de Alto Rendimiento en   Cartagena de Indias</t>
  </si>
  <si>
    <t>Fortalecer la red de Infraestructura Deportiva del Distrito de Cartagena de Indias</t>
  </si>
  <si>
    <t xml:space="preserve">Aumentar las acciones de conservación y renovación de los escenarios deportivos en el distrito. </t>
  </si>
  <si>
    <t>Número de escenarios deportivos mantenidos, adecuados, y/o mejorados en el Distrito</t>
  </si>
  <si>
    <t>Fortalecer los procesos de apropiación social del
conocimiento y ciencias aplicadas al sector Deporte y Recreación en Bolívar y Cartagena
de Indias.</t>
  </si>
  <si>
    <t>Incrementar la producción de conocimiento desde las ciencias aplicadas al sector deporte y recreación</t>
  </si>
  <si>
    <t>Fortalecer el desarrollo del deportivo formativo en los niños, niñas y adolescentes en el Distrito de Cartagena de Indias</t>
  </si>
  <si>
    <t>Generar espacios de intercambio e integración alrededor del deporte formativo.</t>
  </si>
  <si>
    <t>Aumentar la oferta institucional en las etapas de formación deportiva</t>
  </si>
  <si>
    <t>Fortalecer las actividades asociadas al deporte estudiantil, universitario y la educación física extraescolar en Cartagena de Indias</t>
  </si>
  <si>
    <t>Incrementar la oferta de actividades deportivas comunitarias con enfoque diferencial en Cartagena de Indias</t>
  </si>
  <si>
    <t>Reducir las barreras para la participación en actividades deportivas con enfoque diferencial</t>
  </si>
  <si>
    <t>Incrementar la oferta institucional de programas relacionados con el deporte estudiantil y universitario</t>
  </si>
  <si>
    <t>Incrementar los niveles de acceso a actividades recreativas y de aprovechamiento del tiempo libre con enfoque diferencial y comunitario en Cartagena de Indias.</t>
  </si>
  <si>
    <t>Ampliar el conocimiento de los beneficios de la recreación con enfoque diferencial y comunitario</t>
  </si>
  <si>
    <t>Disminuir el riesgo de enfermedades no transmisibles en la población de Cartagena de Indias</t>
  </si>
  <si>
    <t>Incrementar la práctica de la actividad física</t>
  </si>
  <si>
    <t>Generar espacios de socialización sobre temas relacionados con enfermedades no transmisibles y sus factores de riesgo</t>
  </si>
  <si>
    <t>Incrementar la valoración de Cartagena como destino de turismo deportivo y recreativo</t>
  </si>
  <si>
    <t xml:space="preserve">	Promocionar a nivel nacional e internacional las capacidades deportivas de Cartagena</t>
  </si>
  <si>
    <t>Fomentar la participación y el desarrollo de las comunidades afrodescendientes en Cartagena a través del deporte y la recreación, promoviendo la inclusión y la identidad cultural.</t>
  </si>
  <si>
    <t>Promover la participación y el desarrollo integral de los Pueblos Indígenas en Cartagena a través del deporte y la recreación, rescatando y preservando sus tradiciones culturales</t>
  </si>
  <si>
    <t>Número de personas vinculadas a procesos de apropiación social del conocimiento del sector deportivo</t>
  </si>
  <si>
    <t xml:space="preserve">Escenario deportivo nuevo construido </t>
  </si>
  <si>
    <t>Complejo deportivo nuevo Chambacú construido</t>
  </si>
  <si>
    <t xml:space="preserve">Escenarios deportivos reconstruidos </t>
  </si>
  <si>
    <t>Estímulos a deportistas convencionales y no convencionales entregados.</t>
  </si>
  <si>
    <t>Incentivos y/o apoyos para ligas, clubes, federaciones y otras organizaciones deportivas entregados.</t>
  </si>
  <si>
    <t>Política Publica formulada e implementada.</t>
  </si>
  <si>
    <t xml:space="preserve">Documentos de investigación en memoria histórica asociados al sector deporte y recreación publicados </t>
  </si>
  <si>
    <t>Material de divulgación generado</t>
  </si>
  <si>
    <t xml:space="preserve"> Niños, niñas, jóvenes y padres inscritos y acompañados interdisciplinariamente en la Escuela de Iniciación y Formación Deportiva - EIFD.</t>
  </si>
  <si>
    <t>Actividades de integración deportivas y culturales realizadas</t>
  </si>
  <si>
    <t>Actividades de intercambio, Festivales y/o olimpiadas realizadas</t>
  </si>
  <si>
    <t xml:space="preserve">Reporte y seguimiento de la participación de equipos campeones en fases departamentales, regionales y/o nacionales implementadas. </t>
  </si>
  <si>
    <t>Torneos de juegos ancestrales y convencionales indígenas en los seis Cabildos Indígenas asentados en el Distrito desarrollados</t>
  </si>
  <si>
    <t>Incrementar a 73% el porcentaje de los escenarios deportivos mantenidos, adecuados y/o mejorados</t>
  </si>
  <si>
    <t xml:space="preserve">Fomentar el uso adecuado de los escenarios deportivos. 
</t>
  </si>
  <si>
    <t>Realizar todas las gestiones y trámites requeridos para la verificación y legalización de lotes</t>
  </si>
  <si>
    <t>Ejecutar obras de construcción de escenarios deportivos</t>
  </si>
  <si>
    <t>Construir el complejo deportivo nuevo Chambacú</t>
  </si>
  <si>
    <t>Actualizar los manuales operativos y administrativos para el uso de los escenarios deportivos</t>
  </si>
  <si>
    <t>Divulgar las acciones desarrolladas desde el proyecto</t>
  </si>
  <si>
    <t xml:space="preserve">Realizar jornadas de sensibilización sobre el uso adecuado de los escenarios deportivos </t>
  </si>
  <si>
    <t>Administrar el uso y préstamo de escenarios deportivos a la comunidad</t>
  </si>
  <si>
    <t>Realizar verificación del funcionamiento, servicios y estado de los escenarios deportivos</t>
  </si>
  <si>
    <t>Realizar mantenimiento de los escenarios deportivos existentes</t>
  </si>
  <si>
    <t>Localidad Histórica y del Caribe Norte, Localidad de la Virgen y Turismo, Localidad Industrial de la Bahía.</t>
  </si>
  <si>
    <t xml:space="preserve">KAREN VELASQUEZ ROJANO </t>
  </si>
  <si>
    <t>Cambio de rol en la administración de los escenarios</t>
  </si>
  <si>
    <t>Revisión y monitoreo de la normatividad asociada al rol de administración de escenarios.</t>
  </si>
  <si>
    <t xml:space="preserve">SI </t>
  </si>
  <si>
    <t>Contratación de prestación de servicios profesionales y/o de apoyo a la gestión del equipo de trabajo que ejecutará las actividades del proyecto</t>
  </si>
  <si>
    <t>Ejecucion obras de construcción de escenarios deportivos</t>
  </si>
  <si>
    <t xml:space="preserve">No tener los recursos monetarios en el tiempo de la programación </t>
  </si>
  <si>
    <t xml:space="preserve">Plan financiero realizado y controlado </t>
  </si>
  <si>
    <t>Ejecucion obras de reconstrucción de escenarios deportivos deteriorados</t>
  </si>
  <si>
    <t>Incumplimiento de las actividades de seguimiento y verificación en los escenarios</t>
  </si>
  <si>
    <t xml:space="preserve">Contar con el personal idóneo para el seguimiento y verificación del estado de los escenarios. </t>
  </si>
  <si>
    <t>Adquisicion de polizas</t>
  </si>
  <si>
    <t>Servicios publicos</t>
  </si>
  <si>
    <t>N/A</t>
  </si>
  <si>
    <t>Adquisición de Agroquimicos</t>
  </si>
  <si>
    <t>Adquisicion de equipos para mantenimiento</t>
  </si>
  <si>
    <t>Adquisicion de equipos para trabajo en altura</t>
  </si>
  <si>
    <t>Adquisición de insumos para Aseo</t>
  </si>
  <si>
    <t>Adquisición de Químicos</t>
  </si>
  <si>
    <t>Adquisición de Materiales de Ferreteria</t>
  </si>
  <si>
    <t>Mantenimiento electrico de Escenarios Deportivos</t>
  </si>
  <si>
    <t xml:space="preserve">Servicios para mantenimiento de equipos electricos y mecanicos </t>
  </si>
  <si>
    <t>Mantenimiento, suministro y fabricación de protecciones de seguridad en zonas de competencia para escenarios deportivos.</t>
  </si>
  <si>
    <t>Servicio de transporte terrestre</t>
  </si>
  <si>
    <t>Servicios de conservacion, mejoramientos locativos</t>
  </si>
  <si>
    <t>Sevicios para mantenimientos de equipos de corte</t>
  </si>
  <si>
    <t>Suministro de Lubricantes</t>
  </si>
  <si>
    <t>Suministro de Combustible</t>
  </si>
  <si>
    <t>Mobiliario deportivo</t>
  </si>
  <si>
    <t xml:space="preserve">Entregar mil ciento treinta y dos (1.132) incentivos y/o apoyos para deportistas convencionales y paralímpicos
</t>
  </si>
  <si>
    <t>Fortalecer el Sistema Deportivo Distrital orientado al fomento del Alto Rendimiento</t>
  </si>
  <si>
    <t xml:space="preserve">	Implementar acciones para el desarrollo de talentos deportivos locales 
</t>
  </si>
  <si>
    <t>Potenciar las capacidades de los organismos deportivos locales</t>
  </si>
  <si>
    <t>Diseñar e implementar una estrategia para la articulación entre las distintas etapas del desarrollo deportivo con miras al alto rendimiento.</t>
  </si>
  <si>
    <t>Entregar estímulos a deportistas convencionales y no convencionales</t>
  </si>
  <si>
    <t>Acompañar y asesorar a los organismos deportivos en el proceso de reconocimiento y estructuración</t>
  </si>
  <si>
    <t>Asesorías y acompañamientos registrados</t>
  </si>
  <si>
    <t>Entregar estímulos a organismos deportivos</t>
  </si>
  <si>
    <t xml:space="preserve">GUSTAVO  GONZALEZ TARRA </t>
  </si>
  <si>
    <t>Poca participación de los beneficiados</t>
  </si>
  <si>
    <t>Realizar sesiones informativas sobre la actividad y mostrar beneficios de la misma; Incluir a otros participantes.</t>
  </si>
  <si>
    <t>Organización, logística, y ejecución de encuentros deportivos entre los organismos deportivos y deportistas para la promocion del deporte</t>
  </si>
  <si>
    <t xml:space="preserve">GUSTAVO GONZALEZ TARRA </t>
  </si>
  <si>
    <t>Cambio de normatividad</t>
  </si>
  <si>
    <t>Verificación de nuevas formas de incentivar al sistema de deporte asociado y competitivo</t>
  </si>
  <si>
    <t>Apoyo a Deportistas</t>
  </si>
  <si>
    <t>Resolución</t>
  </si>
  <si>
    <t xml:space="preserve">No verificación de las actividades de los organismos deportivos </t>
  </si>
  <si>
    <t>Bajo fortalecimiento del sistema de deporte asociado</t>
  </si>
  <si>
    <t>Apoyo a Organismos deportivos</t>
  </si>
  <si>
    <t>“Fortalecer los procesos de apropiación social del
conocimiento y ciencias aplicadas al sector Deporte y Recreación en Bolívar y Cartagena
de Indias.”</t>
  </si>
  <si>
    <t>Aumentar la apropiación social de conocimiento sobre el sector deporte</t>
  </si>
  <si>
    <t xml:space="preserve">Realizar acompañamiento y seguimiento en la formulación e implementación de la Política Pública del Sector Deporte y Recreación. </t>
  </si>
  <si>
    <t>Producir y publicar documentos de investigación en memoria histórica asociados al sector deporte y recreación</t>
  </si>
  <si>
    <t xml:space="preserve">Implementar el sistema de información distrital del sector deporte. </t>
  </si>
  <si>
    <t>Gestionar articulaciones y/o alianzas orientadas a la producción de conocimiento científico y fortalecimiento de la formación técnica, tecnóloga y profesional sobre deporte y recreación</t>
  </si>
  <si>
    <t>Implementar el semillero de investigación sobre el sector deporte</t>
  </si>
  <si>
    <t>Divulgar las acciones y actividades desarrolladas en el proyecto</t>
  </si>
  <si>
    <t>GIOVANNI CARRASQUILLA GUARDO</t>
  </si>
  <si>
    <t>Poca participación de los actores del sector deporte en la investigación</t>
  </si>
  <si>
    <t>Realizar campañas de socialización y concientización de la importancia del conocimiento científico - técnico en el sector deporte</t>
  </si>
  <si>
    <t xml:space="preserve">No cumplir con plazos en procesos de contratación </t>
  </si>
  <si>
    <t xml:space="preserve">Verificación de las diferentes formas de contratación y plan completo de
trabajo </t>
  </si>
  <si>
    <t>Prestacion de servicio de impresión y proceso editorial de cartilla</t>
  </si>
  <si>
    <t>Logistica para trabajo de campo</t>
  </si>
  <si>
    <t>Dificultad para la recolección de la información requerida para la investigación</t>
  </si>
  <si>
    <t>Establecer alternativas de recolección de información acorde con los temas de investigación. Incluir el acceso a bases de datos de información sobre el sector deporte.</t>
  </si>
  <si>
    <t>Logística para el desarrollo del semillero de investigacion</t>
  </si>
  <si>
    <t>Reportar datos erróneos a
entidades asociado a
resultados</t>
  </si>
  <si>
    <t>El coordinador del observatorio verifica los datos con soportes documentales asociado a las muestras recogidas y mantiene bajo su custodia, cada vez que se realiza los análisis de los datos antes de enviar los resultados a las partes interesadas.</t>
  </si>
  <si>
    <t>PRIMERA INFANCIA, INFANCIA Y ADOLESCENCIA</t>
  </si>
  <si>
    <t>Poco compromiso de los padres en llevar a los niños, niñas y adolescentes a las actividades programadas del proyecto	Improbable</t>
  </si>
  <si>
    <t>Realizar campañas de socialización del proyecto y jornadas de inscripción en los barrios focalizados</t>
  </si>
  <si>
    <t>Vulneración de la integridad física de los participantes y del profesor de escuela deportiva por parte de grupos de actividades violentas	Moderado</t>
  </si>
  <si>
    <t>Realizar campañas de sensibilización en la comunidad y solicitud de acompañamiento a la policía en casos extremos.</t>
  </si>
  <si>
    <t>Afectación de los espacios para el desarrollo de las actividades del proyecto dadas las lluvias o altas temperaturas</t>
  </si>
  <si>
    <t>Reprogramación de la actividad, siguiendo con el currículo de la escuela.</t>
  </si>
  <si>
    <t>Dificultad para trasladar los elementos deportivos requeridos (balones, conos, etc.) para el desarrollo de las actividades</t>
  </si>
  <si>
    <t>Realizar alianzas con la comunidad para el almacenamiento y cuidado de los elementos deportivos.</t>
  </si>
  <si>
    <t>No contar con el personal idóneo para el desarrollo de las actividades	Improbable</t>
  </si>
  <si>
    <t>Realización de entrevistas y pruebas técnicas. Verificación de requisitos por cada perfil.</t>
  </si>
  <si>
    <t>No promover ni fomentar la practica del deporte</t>
  </si>
  <si>
    <t>1. El coordinador cada 6 meses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 "</t>
  </si>
  <si>
    <t>Tráfico de influencias para la inscripción de niños sin  tener en cuenta los niveles de formación</t>
  </si>
  <si>
    <t>1.Evaluaciones periódicas a los profesores. 2.Capacitación en el proceso a los padres.
3.Seguimiento a los proceso"</t>
  </si>
  <si>
    <t>Generar espacios para la práctica de la educación física extraescolar</t>
  </si>
  <si>
    <t xml:space="preserve">Vincular a veintiocho mil (28.000) participantes en los eventos y/o torneos de las instituciones educativas y las universidades
</t>
  </si>
  <si>
    <t>Los beneficiarios no quieran participar de las actividades del proyecto</t>
  </si>
  <si>
    <t xml:space="preserve">Realizar socialización y campañas de inscripción. </t>
  </si>
  <si>
    <t>Cambio en la directriz nacional para el desarrollo de las competencias estudiantiles</t>
  </si>
  <si>
    <t xml:space="preserve">Ajuste de la metodología del desarrollo y actualización del proyecto. </t>
  </si>
  <si>
    <t>Baja inscripción de en los núcleos de educación física extraescolar.</t>
  </si>
  <si>
    <t xml:space="preserve">Realizar socialización para motivar la participación. </t>
  </si>
  <si>
    <t>No contar con la autorización y contraseña del sistema de inscripción nacional en el tiempo requerido</t>
  </si>
  <si>
    <t xml:space="preserve">Coordinar con tiempo de antelación con el ministerio nacional. Realizar preinscripciones con las instituciones educativas </t>
  </si>
  <si>
    <t>No Promover ni fomentar la práctica del deporte a través de las instituciones educativas</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</si>
  <si>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</si>
  <si>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Incentivar la práctica del deporte social comunitario</t>
  </si>
  <si>
    <t xml:space="preserve">Poca participación de la comunidad en las actividades deportivas </t>
  </si>
  <si>
    <t xml:space="preserve">Socialización del proyecto ante la comunidad. Convocatorias y campañas informativas. </t>
  </si>
  <si>
    <t>Incremento de las riñas por los resultados en las competencias</t>
  </si>
  <si>
    <t xml:space="preserve">Charlas y talleres motivacionales. Acompañamiento de la policía nacional en caso de requerirse. </t>
  </si>
  <si>
    <t>Que la implementación no sea de la calidad requerida para el correcto desarrollo de las competencias</t>
  </si>
  <si>
    <t xml:space="preserve">Verificación de los requerimientos al momento de la contratación para la adquisición de la dotación e implementación. </t>
  </si>
  <si>
    <t>No disposición a trabajar en equipo por parte de las entidades de enlace</t>
  </si>
  <si>
    <t xml:space="preserve">Socializar el proyecto con las entidades y la comunidad. </t>
  </si>
  <si>
    <t>No contar con los recursos económicos a tiempos para la adquisición de los bienes y servicios requeridos</t>
  </si>
  <si>
    <t>Buena programación. Seguimiento y verificación del cronograma. Realizar las contrataciones en el tiempo Requerido</t>
  </si>
  <si>
    <t>No Promover ni fomentar la práctica del deporte como mecanismo de integración y participación comunitaria y social con inclusión</t>
  </si>
  <si>
    <t xml:space="preserve">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</si>
  <si>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Aumentar la oferta de actividades de recreación y aprovechamiento del tiempo libre con enfoque diferencial</t>
  </si>
  <si>
    <t xml:space="preserve">ALBERTO OSORIO LEAL </t>
  </si>
  <si>
    <t xml:space="preserve">Baja motivación de los beneficiarios en participar de las actividades, estrategias y programas ofertados </t>
  </si>
  <si>
    <t xml:space="preserve">Realización de actividades de promoción y divulgación de actividades </t>
  </si>
  <si>
    <t>La asignación presupuestada no esté disponible en su totalidad</t>
  </si>
  <si>
    <t xml:space="preserve">Realizar planeación. Verificación de metas. Seguimiento y control del cronograma y de los recursos. </t>
  </si>
  <si>
    <t>Uso ilegitimo de la información en los procesos de seguimiento y evaluación</t>
  </si>
  <si>
    <t>Definir criterios y procedimientos  de inscripción y selección de participantes.</t>
  </si>
  <si>
    <t>Presencia de grupos ilegales que defienden fronteras invisibles. Poco acompañamiento policial</t>
  </si>
  <si>
    <t xml:space="preserve">Desplazamiento de toda la comunidad. Acompañamiento permanente de la policía/autoridad civil. </t>
  </si>
  <si>
    <t>Difícil acceso a las zonas rurales por falta de vías	probable</t>
  </si>
  <si>
    <t>Programación y solicitud de mayor recurso para el desarrollo de actividades en las zonas rurales</t>
  </si>
  <si>
    <t>Uso ilegitimo de la información en los procesos de inscripción.</t>
  </si>
  <si>
    <t>Soborno y tráfico de influencias.</t>
  </si>
  <si>
    <t>Privilegiar el tráfico de influencias para la selección de sede para eventos</t>
  </si>
  <si>
    <t>Definir criterios y procedimientos  de inscripción y selección de participantes</t>
  </si>
  <si>
    <t>Poca asistencia y participación de la comunidad en las actividades programadas del proyecto</t>
  </si>
  <si>
    <t xml:space="preserve">Realizar campañas de socialización y sensibilización de los beneficios y bondades del proyecto. Verificar metodología de llegada a los beneficiarios. </t>
  </si>
  <si>
    <t>Vulneración de la integridad física de los participantes y de profesor de actividad física por parte de grupos de actividades violentas</t>
  </si>
  <si>
    <t xml:space="preserve">Realizar campañas de sensibilización con los grupos de actividades violentas. Solicitud de acompañamiento a la policía en casos extremos. </t>
  </si>
  <si>
    <t>Atraso en la contratación de bienes y servicios</t>
  </si>
  <si>
    <t xml:space="preserve">Realizar seguimiento y control al cronograma. Preparación y planeación de la disponibilidad de recursos para realizar la contratación. </t>
  </si>
  <si>
    <t>No contar con el personal idóneo para el desarrollo de las actividades</t>
  </si>
  <si>
    <t xml:space="preserve">Realización de audiciones, entrevistas y pruebas técnicas. Verificación de requisitos por cada perfil. </t>
  </si>
  <si>
    <t xml:space="preserve">Aumentar la oferta de eventos deportivos y recreativos de carácter regional, nacional e internacional con sede en la ciudad
	</t>
  </si>
  <si>
    <t xml:space="preserve"> GIOVANNI CARASQUILLA GUARDO</t>
  </si>
  <si>
    <t>Negativa de las federaciones o ligas en realizar actividades en Cartagena</t>
  </si>
  <si>
    <t xml:space="preserve">Realizar socializaciones, visitas, reuniones y espacios de divulgación del proyecto y su impacto. </t>
  </si>
  <si>
    <t>Poco interés y no aceptación de patrocinar las actividades por parte de la empresa privada, gremios o entes relacionados con el turismo</t>
  </si>
  <si>
    <t xml:space="preserve">Realizar socializaciones, visitas, reuniones y espacios de divulgación del proyecto y su impacto </t>
  </si>
  <si>
    <t>Realizar seguimiento y control al cronograma. Preparación y planeación de la disponibilidad de recursos para realizar la
contratación.</t>
  </si>
  <si>
    <t>06-02-01</t>
  </si>
  <si>
    <t>Localidad Industrial de la Bahía.</t>
  </si>
  <si>
    <t>Personas asistentes a los procesos de apropiación de conocimiento</t>
  </si>
  <si>
    <t>Participantes de Instituciones Educativas inscritas en los Juegos Intercolegiados - Fase Distrital.</t>
  </si>
  <si>
    <t xml:space="preserve">Gestión de Valores para Resultados </t>
  </si>
  <si>
    <t xml:space="preserve">Política de Servicio al Ciudadano </t>
  </si>
  <si>
    <t>Gestión de la Infraestructura</t>
  </si>
  <si>
    <t xml:space="preserve">Asesorar, gestionar y fortalecer las actividades de orden técnico relacionadas con la infraestructura de escenarios deportivos y recreativos a cargo del IDER, propiciando la formulación, ejecución y evaluación de proyecto de inversión en infraestructura deportiva. </t>
  </si>
  <si>
    <t>Porcentaje de avance en la ejecución de obras de construcción de escenarios deportivos</t>
  </si>
  <si>
    <t>Informar sobre el adelanto en la construcción de instalaciones deportivas para poder llevar a cabo las acciones necesarias que aseguren el correcto desarrollo de estas obras.</t>
  </si>
  <si>
    <t>Trimestral</t>
  </si>
  <si>
    <t xml:space="preserve"> Eficacia</t>
  </si>
  <si>
    <t xml:space="preserve">Población del Distrito de Cartagena de Indias </t>
  </si>
  <si>
    <t xml:space="preserve">Plan Anual de Adquisciones </t>
  </si>
  <si>
    <t>Posible incumplimiento para realizar Asesorar, gestionar y fortalecer las actividades de orden técnico relacionadas con la infraestructura de escenarios deportivos y recreativos a cargo del IDER, propiciando la formulación, ejecución y evaluación de proyecto de inversión en infraestructura deportiva.</t>
  </si>
  <si>
    <t xml:space="preserve">Supervisor de Infraestructura cada que se presente una licitación dejara constancia en un acta el cumplimiento del ejercicio licitatorio y en caso de que se presente la desviación toma acción correctiva.  </t>
  </si>
  <si>
    <t>Potencial afectación para rendir informes a la dirección del IDER y a los entes de control que son de apoyo para la ejecución y                                                                
posible inconveniente al momento de la entrega de obras a la comunidad y los veedores</t>
  </si>
  <si>
    <t xml:space="preserve">Supervisor de Infraestructura y supervisor de obra  cada que se presente un informe y  dejara constancia en un acta el cumplimiento del ejercicio en campo (obra) y en caso de que se presente la desviación toma acción correctiva </t>
  </si>
  <si>
    <t>Posibles inconvenientes al momento que los contratistas pasen sus cuentas o la facturación, probablemente al momento de liquidar no se tenga la información suficiente.</t>
  </si>
  <si>
    <t>Supervisor de Infraestructura y supervisor de obra  cada que se presente una factura debe presentar un informe ejecución  dejara constancia en físico y digital este procedimiento se hará cada vez que presenta factura</t>
  </si>
  <si>
    <t xml:space="preserve">Probablemente se haga una contratación que no cumpla con la que se esta solicitando en el pliego.        </t>
  </si>
  <si>
    <t>Supervisor de Infraestructura y supervisor de obra  cada que se presente una factura el contratista debe presentar un informe de ejecución y  dejara constancia en físico y digital</t>
  </si>
  <si>
    <t>Porcentaje de avance en la ejecución de obras para reconstrucción de escenarios deportivos</t>
  </si>
  <si>
    <t>Indicar el progreso en la realización de obras para la reconstrucción de instalaciones deportivas, con el fin de tomar medidas que aseguren un cumplimiento adecuado en su ejecución y reconstrucción.</t>
  </si>
  <si>
    <t>No es realizable un proyecto de obra si no presenta estudios, es factible un colapso estructural, posiblemente riesgos en todo tipo de instalaciones sanitarias y eléctricas, visiblemente un posterior deterioro por mal uso de materiales de construcción</t>
  </si>
  <si>
    <t>Supervisor de Infraestructura y equipo de diseño y estructuración de proyectos deben dejar constancia en cada comité con acta firmada por cada uno de los participantes debe presentar un informe del avance y la fase en la que se encuentra el proyecto y  dejara constancia digital</t>
  </si>
  <si>
    <t>Priorización errónea de escenarios que no se encuentran contenidos en la ruta de trabajo.</t>
  </si>
  <si>
    <t>Creación del documento diagnóstico o ruta diagnóstica y fichas de los escenarios deportivos</t>
  </si>
  <si>
    <t>Porcentaje de avance en la ejecución de contratos de obras de adecuación mantenimiento y mejoramiento de escenarios deportivos.</t>
  </si>
  <si>
    <t xml:space="preserve">Indicar el nivel de avance en la ejecución de contratos de obras de adecuación mantenimiento y mejoramiento de escenarios deportivos para tomar acciones en procura de garantizar un adecuado cumplimiento.  </t>
  </si>
  <si>
    <t>Obras no entregadas como fueron planeadas y presupuestadas.</t>
  </si>
  <si>
    <t>Controles técnicos (presupuesto, diseño, cantidades, formato de medición, formato de liberación de obra) desde la planeación hasta la ejecución del proyecto.</t>
  </si>
  <si>
    <t xml:space="preserve">Gestión Deportiva  </t>
  </si>
  <si>
    <t>Promover y fomentar las practica del deporte, a través del desarrollo  de las prácticas</t>
  </si>
  <si>
    <t>Porcentaje de estímulos y/o apoyos otorgados a ligas, clubes, federaciones y otras organizaciones deportivas.</t>
  </si>
  <si>
    <t>Informar sobre el porcentaje de ayudas y apoyos otorgados a ligas, clubes, federaciones y otras entidades deportivas para prevenir incumplimientos en la realización de actividades deportivas y adoptar las medidas necesarias.</t>
  </si>
  <si>
    <t xml:space="preserve">Semestral </t>
  </si>
  <si>
    <t xml:space="preserve">Atletas Convencionales y Paralimpicos, Organismos Deportivos </t>
  </si>
  <si>
    <t xml:space="preserve">1.	Posible afectación en la misionalidad del Instituto por no Promover ni fomentar la practica del deporte a través de estímulos y apoyos a deportistas y a organismos deportivos </t>
  </si>
  <si>
    <t>1. Realización y revisión de comité directivo IDER de las resoluciones establecidas en los procesos,2. Divulgación de las convocatorias a través de mecanismos de comunicación,3. Proceso de revisión y verificación de las inscripciones de los deportistas y organismos deportivos,4.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 6. Proceso de divulgación de la resolución de lista de aprobados (deportistas y organizaciones deportivas), 7. Proceso de revisión y verificación de documentos para la aprobación del desembolso a deportistas y organizaciones deportivas aprobados,8. El coordinador elaborara un informe donde sustente las acciones realizadas para los procesos y ejecución del programa con soportes y evidencias.</t>
  </si>
  <si>
    <t>Porcentaje de personas beneficiadas por los estímulos y/o apoyos otorgados a ligas, clubes, federaciones y otras organizaciones deportivas.</t>
  </si>
  <si>
    <t>Informar el porcentaje de individuos que se han beneficiado de los estímulos y apoyos brindados a ligas, clubes, federaciones y otras entidades deportivas, con el fin de implementar medidas ante posibles irregularidades.</t>
  </si>
  <si>
    <t>Porcentaje de estímulos y/o apoyos otorgados a deportistas de altos logros, futuras estrellas del Deporte convencional y paralímpico</t>
  </si>
  <si>
    <t>Reportar el porcentaje de estímulos y/o apoyos otorgados a deportistas de altos logros, futuras estrellas del Deporte convencional y paralímpico,con el fin de implementar medidas ante posibles irregularidades.</t>
  </si>
  <si>
    <t>Gestión del Conocimiento y la Innovación</t>
  </si>
  <si>
    <t>Administrar el conocimiento tácito (intangible) y explícito (tangible) de la entidad para mejorar la oferta institucional, los resultados de gestión y el fortalecimiento de la capacidad y el desempeño institucional.</t>
  </si>
  <si>
    <t>Porcentaje de personas con apropiación social de conocimiento</t>
  </si>
  <si>
    <t>Especificar el porcentaje de personas que tienen apropiación social del conocimiento, con el objetivo de poner en marcha acciones de mejora y prevenir el incumplimiento de las metas fijadas.</t>
  </si>
  <si>
    <t xml:space="preserve">Anual </t>
  </si>
  <si>
    <t>Eficacia</t>
  </si>
  <si>
    <t xml:space="preserve">Universidades, deportistas, entrenadores y otros miembros del sector deportivo y recreativo </t>
  </si>
  <si>
    <t xml:space="preserve">2.	No Promover ni fomentar la práctica del deporte </t>
  </si>
  <si>
    <t>1. El coordinador cada 6 mese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t>
  </si>
  <si>
    <t>Porcentaje de documentos elaborados y publicados</t>
  </si>
  <si>
    <t>Reportar el grado de cumplimiento en la elaboración y publicación de documentos para así poder implementar acciones de mejora y asegurar el cumplimiento de las metas y la entrega de los productos.</t>
  </si>
  <si>
    <t>Porcentaje de Niños, niñas y adolescentes inscritos en la Escuela de Iniciación y Formación Deportiva</t>
  </si>
  <si>
    <t xml:space="preserve">Dar a conocer el porcentaje de niños, niñas y adolescentes que están inscritos en la Escuela de Iniciación y Formación Deportiva para poder tomar acciones de mejora que faciliten el cumplimiento de las metas </t>
  </si>
  <si>
    <t xml:space="preserve">Población de 6 a 17 años </t>
  </si>
  <si>
    <t xml:space="preserve">3.	No Promover ni fomentar la práctica del deporte a través de las instituciones educativas </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</si>
  <si>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</si>
  <si>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Porcentaje de núcleos de Escuela de Iniciación y Formación Deportiva creados.</t>
  </si>
  <si>
    <t xml:space="preserve">Indicar el Porcentaje de núcleos de Escuela de Iniciación y Formación Deportiva creados para poder tomar acciones de mejora  y cumplir las metas. </t>
  </si>
  <si>
    <t>Gestión de Educación Física (Extra escolar)</t>
  </si>
  <si>
    <t>Porcentaje de participantes que recibieron formación en educación física extraescolar .</t>
  </si>
  <si>
    <t>Informar sobre el porcentaje de participantes que recibieron capacitación en educación física extraescolar para implementar acciones de mejora.</t>
  </si>
  <si>
    <t>Infancia , adolescencia y jóvenes</t>
  </si>
  <si>
    <t xml:space="preserve">4.	No Promover ni fomentar la práctica del deporte como mecanismo de integración y participación comunitaria y social con inclusión </t>
  </si>
  <si>
    <t xml:space="preserve">
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</si>
  <si>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Porcentaje de participantes en los torneos del deporte estudiantil. teniéndola metas establecidas en el Plan de Acción (Juegos Intercolegiados y Universitarios).</t>
  </si>
  <si>
    <t>Especificar el porcentaje de participantes en los torneos de deporte estudiantil para así comprobar si se cumplen las metas establecidas en el Plan de Acción y poder implementar medidas de mejora.</t>
  </si>
  <si>
    <t xml:space="preserve">5.	No Promover ni fomentar la práctica del deporte a través de estímulos y apoyos a deportistas y a organismos deportivos </t>
  </si>
  <si>
    <t>1. realización y revisión de comité directivo IDER de las resoluciones establecidas en los procesos 2. divulgación de las convocatorias a través de mecanismos de comunicación,3. proceso de revisión y verificación de las inscripciones de los deportistas y organismos deportivos 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aprobación,6. proceso de divulgación de la resolución de lista de aprobados (deportistas y organizaciones deportivas), 7. proceso de revisión y verificación de documentos para la aprobación del desembolso a deportistas y organizaciones deportivas aprobados 8. el coordinador elaborara un informe donde sustente las acciones realizadas para  los procesos y  ejecución del programa con soportes y evidencias.</t>
  </si>
  <si>
    <t xml:space="preserve">6.	Tráfico de influencias para la inscripción de niños sin tener en cuenta los niveles de formación </t>
  </si>
  <si>
    <t>1. Evaluaciones periódicas a los profesores. Capacitación en el proceso a los padres Seguimiento a los procesos</t>
  </si>
  <si>
    <t>Porcentaje de personas vinculadas al Deporte Social y Comunitario con Inclusión teniéndola metas establecidas en el Plan de Acción.</t>
  </si>
  <si>
    <t>Indicar el porcentaje de personas involucradas en el Deporte Social y Comunitario con Inclusión. Además, verificar si se han alcanzado los objetivos fijados en el Plan de Acción para identificar áreas de mejora.</t>
  </si>
  <si>
    <t xml:space="preserve">Adolescentes, jóvenes y adultos </t>
  </si>
  <si>
    <t>7.	Desconocimiento de los procesos de inscripción a los juegos Intercolegiados</t>
  </si>
  <si>
    <t>1. Verificación en la página web del Ministerio del Deporte, 2. Verificación e informe de los inscritos dado por el Ministerio</t>
  </si>
  <si>
    <t>Gestión Recreativa</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</si>
  <si>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</si>
  <si>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en las actividades de recreación comunitaria</t>
  </si>
  <si>
    <t>Determinar el porcentaje de participantes en las actividades recreativas comunitarias y verificar si se han cumplido las metas del Plan de Acción, para así poder implementar mejoras.</t>
  </si>
  <si>
    <t xml:space="preserve">Todos los ciclos vitales </t>
  </si>
  <si>
    <t>1. Posible Afectación misional por sanciones del ente regulador debido a que no se desarrollar actividades que apoyen la promoción de la actividad física, la recreación y el uso adecuado del tiempo libre en función de las necesidades de la población cartagenera y que se demuestre que contribuyan al mejoramiento de la calidad de vida, la inclusión de hábitos de estilos de vida saludables y la disminución de enfermedades crónicas no transmisibles.</t>
  </si>
  <si>
    <t>1. El jefe de área supervisa , y coordina en conjunto con los asesores, coordinadores y monitores de proceso las actividades  de promoción de la actividad física, la recreación mensual mente mediante la solicitud de informes  , estadísticas de indicadores, registros  fotográficos, registros en drive de toda la información que se genera de las intervenciones a las comunidades presentando mediante un informe mensual de plan de acción al área de planeación y dirección general con el propósito dar cumplimiento al objetivo misional y en caso de presentarse una desviación se toman accione correctivas</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</si>
  <si>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</si>
  <si>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vinculados a la actividad física</t>
  </si>
  <si>
    <t>Calcular el porcentaje de personas involucradas en la actividad física y comprobar si se han alcanzado los objetivos del Plan de Acción, para poder hacer mejoras.</t>
  </si>
  <si>
    <t>Desde los adolescentes hasta adulto mayor.</t>
  </si>
  <si>
    <t>1. Uso ilegitimo de la información en los procesos de inscripción.</t>
  </si>
  <si>
    <t>1. Definir criterios y procedimientos  de inscripción y selección de participantes</t>
  </si>
  <si>
    <t>Gestión de Valores para Resultados</t>
  </si>
  <si>
    <t>Porcentaje de eventos de carácter regional, nacional e internacional realizados y/o apoyados.</t>
  </si>
  <si>
    <t>Determinar el porcentaje de eventos regionales, nacionales e internacionales que se han llevado a cabo y/o apoyado, y verificar si se han cumplido los objetivos del Plan de Acción para realizar mejoras</t>
  </si>
  <si>
    <t xml:space="preserve">Población del Distrito de Cartagena de Indias y turistas </t>
  </si>
  <si>
    <t>8.	Omisión para la verificación de la información que brindan los participantes</t>
  </si>
  <si>
    <t xml:space="preserve">1. Campañas de capacitación y socialización de los referentes a las convocatorias
</t>
  </si>
  <si>
    <t>9.	Incumplimiento de los reglamentos y estatutos establecidos</t>
  </si>
  <si>
    <t>1. Campañas de capacitación y socialización de los reglamento y estatutos referente a las convocatorias</t>
  </si>
  <si>
    <t>Porcentaje de eventos de recreación de carácter local, nacional e internacional realizados y/o apoyados.</t>
  </si>
  <si>
    <t xml:space="preserve">
Indicar el porcentaje de eventos recreativos a nivel local, nacional e internacional que se han realizado o han recibido apoyo. También, comprobar si se han cumplido los objetivos establecidos en el Plan de Acción para detectar áreas de mejora.</t>
  </si>
  <si>
    <t>Porcentaje de asistentes a los eventos de recreación de carácter local, nacional e internacional realizados y/o apoyados.</t>
  </si>
  <si>
    <t>Indicar el porcentaje de personas que asistieron a los eventos recreativos de carácter local, nacional e internacional que fueron organizados y/o respaldados. Asimismo, verificar si se han alcanzado los objetivos propuestos en el Plan de Acción para identificar posibles áreas de mejora.</t>
  </si>
  <si>
    <t>Uso ilegitimo de la información en los procesos de seguimiento y evaluación.</t>
  </si>
  <si>
    <t xml:space="preserve">
Indicar el porcentaje de personas involucradas en el Deporte Social y Comunitario con Inclusión. Además, verificar si se han alcanzado los objetivos fijados en el Plan de Acción para identificar áreas de mejora.</t>
  </si>
  <si>
    <t xml:space="preserve">Población Afro </t>
  </si>
  <si>
    <t>10.	Falsedad de los documentos presentados</t>
  </si>
  <si>
    <t>1. Verificar los procesos, 2. Contar con bases de datos de las ligas</t>
  </si>
  <si>
    <t xml:space="preserve">Indígenas </t>
  </si>
  <si>
    <t>11.	Tráfico de influencias para la decisión de apoyo de un evento en particular</t>
  </si>
  <si>
    <t>1. Definir criterios de selección, 2. Verificación con los organismos del deporte,3. Crear procedimientos para la escogencia de eventos</t>
  </si>
  <si>
    <t>REPORTE META PRODUCTO A  MARZO 2026</t>
  </si>
  <si>
    <t>REPORTE META PRODUCTO A JUNIO 2026</t>
  </si>
  <si>
    <t>REPORTE META PRODUCTO A  SEPTIEMBRE 2026</t>
  </si>
  <si>
    <t>REPORTE META PRODUCTO A DICIEMBRE 2026</t>
  </si>
  <si>
    <t>REPORTE ACTIVIDADES PROYECTO DE  ENERO A MARZO 2026</t>
  </si>
  <si>
    <t>REPORTE ACTIVIDADES PROYECTO DE  ABRIL A JUNIO 2026</t>
  </si>
  <si>
    <t>REPORTE ACTIVIDADES PROYECTO DE  JULIO A SEPTIEMBRE 2026</t>
  </si>
  <si>
    <t>REPORTE ACTIVIDADES PROYECTO DE  OCTUBRE A DICIEMBRE 2026</t>
  </si>
  <si>
    <t>ACUMULADO ACTIVIDAD DE PROYECTO 2026</t>
  </si>
  <si>
    <t>PROGRAMACIÓN NUMÉRICA DE LA ACTIVIDAD PROYECTO (2026)</t>
  </si>
  <si>
    <t xml:space="preserve"> META PRODUCTO PDD 2024 - 2027</t>
  </si>
  <si>
    <t>N° de trámites requeridos</t>
  </si>
  <si>
    <t>Reconstruir escenarios deportivos deteriorados</t>
  </si>
  <si>
    <t>Prestación del servicio de vigilancia en la modalidad fija, con los recursos humanos, técnicos y logísticos propios, para diferentes escenarios deportivos que están bajo la administración del INSTITUTO DISTRITAL DE DEPORTE Y RECREACIÓN - “IDER</t>
  </si>
  <si>
    <t>Obras de mantenimiento en escenarios deportivos</t>
  </si>
  <si>
    <t>Escenarios deportivos mantenidos, adecuados y mejorados .</t>
  </si>
  <si>
    <t>Manuales operativos y administrativos actualizados para el uso adecuado y mantenimiento de los escenarios deportivos.</t>
  </si>
  <si>
    <t>Jornadas de sensibilización realizadas</t>
  </si>
  <si>
    <t>Personas que acceden a los escenarios</t>
  </si>
  <si>
    <t>1.2.2.0.00-097 - ICDE IDER 3% ICA
1.2.3.1.18-025 -  TASA PRODEPORTE
1.2.3.3.01-092 - PARTICIPACIONES DISTINTAS DEL SGP (IMPUESTO AL CONSUMO DE CIGARRILLOS Y TABACO)
1.2.4.3.01-059 - SGP DEPORTE
1.3.2.2.08-122 - RF SGP DEPORTE</t>
  </si>
  <si>
    <t>1.2.3.1.18-025 -  TASA PRODEPORTE</t>
  </si>
  <si>
    <t>1.2.3.1.18-025 -  TASA PRODEPORTE
1.3.2.1.22-234 - RF Tasa Prodeportes
1.3.2.3.11-011 - RF IDER</t>
  </si>
  <si>
    <t>1.2.2.0.00-097 - ICDE IDER 3% ICA
1.2.3.1.18-025 -  TASA PRODEPORTE
1.2.4.3.01-059 - SGP DEPORTE</t>
  </si>
  <si>
    <t>1.2.2.0.00-097 - ICDE IDER 3% ICA
1.2.3.1.12-024 - IMPUESTO DE ESPECTACULOS PUBLICOS IDER
1.2.3.1.18-025 -  TASA PRODEPORTE
1.2.4.3.01-059 - SGP DEPORTE</t>
  </si>
  <si>
    <t>1.2.2.0.00-097 - ICDE IDER 3% ICA
1.2.3.1.18-025 -  TASA PRODEPORTE
1.2.3.2.27-135 - VENTA DE BIENES Y SERVICIOS IDER
1.3.2.1.22-234 - RF Tasa Prodeportes
1.3.2.3.11-011 - RF IDER
1.2.4.3.01-059 - SGP DEPORTE
1.3.2.2.08-209 - RF SGP DEPORTE IDER</t>
  </si>
  <si>
    <t>Recursos Propios</t>
  </si>
  <si>
    <t>SGP Deportes / Recursos Propios</t>
  </si>
  <si>
    <t>SGP Deportes/ Recursos Propios</t>
  </si>
  <si>
    <t xml:space="preserve">Contratatación de prestación de servicios profesionales y/o de apoyo a la gestión del equipo de trabajo que ejecutará las actividades del proyecto - con formación en licenciatura en educación física </t>
  </si>
  <si>
    <t>Contratatación de prestación de servicios profesionales como Investigador cientifico con estudios de posgrado en el área y/o afines del equipo de trabajo que ejecutará las actividades del proyecto</t>
  </si>
  <si>
    <t>Contratatación de prestación de servicios profesionales como coordinador general del equipo de trabajo que ejecutará las actividades del proyecto</t>
  </si>
  <si>
    <t>Contratatación de prestación de servicios profesionales y/o de apoyo a la gestión como Ingeniero de Sistemas del equipo de trabajo que ejecutará las actividades del proyecto</t>
  </si>
  <si>
    <t>Adquisición de equipos tecnológicos</t>
  </si>
  <si>
    <t>Contratatación de prestación de servicios profesionales como asesor de observatorio del equipo de trabajo que ejecutará las actividades del proyecto</t>
  </si>
  <si>
    <t>Contratatación de prestación de servicios profesionales y/o de apoyo a la gestión como asistente del equipo de trabajo que ejecutará las actividades del proyecto</t>
  </si>
  <si>
    <t>Contratatación de prestación de servicios profesionales y/o de apoyo a la gestión como psicologo del equipo de trabajo que ejecutará las actividades del proyecto</t>
  </si>
  <si>
    <t>Logística para el desarrollo de eventos académicos (congreso, simposio)</t>
  </si>
  <si>
    <t>Logística para el desarrollo de un evento cientifico (encuentro cientifico, panel de investigación)</t>
  </si>
  <si>
    <t>Logística para el desarrollo de un foro</t>
  </si>
  <si>
    <t xml:space="preserve">Desarrollar espacios de intercambio de conocimiento sobre deporte, recreación, actividad física y aprovechamiento del tiempo libre. </t>
  </si>
  <si>
    <t>Número de núcleos de la escuela iniciativa y formación deportiva creados</t>
  </si>
  <si>
    <t>Adquirir los implementos e insumos requeridos para el desarrollo de la Escuela de Iniciación y Formación Deportiva</t>
  </si>
  <si>
    <t>Divulgar las actividades y eventos desarrollados en el proyecto</t>
  </si>
  <si>
    <t>Implementar los niveles 1 y 2 de la Escuela: Iniciación y Formación Deportiva</t>
  </si>
  <si>
    <t>Implementar los niveles 3 y 4 de la Escuela: Énfasis y Perfeccionameinto Deportivo</t>
  </si>
  <si>
    <t>Realizar acompañamiento interdisciplinar a los niños, niñas, adolescentes y padres pertenecientes a la Escuela.</t>
  </si>
  <si>
    <t>Realizar actividades de integración deportivas y culturales para la participación de los integrantes de la Escuela.</t>
  </si>
  <si>
    <t>Realizar actividades de intercambios, festivales y/o olimpiadas.</t>
  </si>
  <si>
    <t xml:space="preserve">Adquisición de uniformes e implementación deportiva </t>
  </si>
  <si>
    <t>Contratatación de prestación de servicios profesionales y/o de apoyo a la gestión del equipo de trabajo que ejecutará las actividades del proyecto</t>
  </si>
  <si>
    <t>Contratatación de prestación de servicios profesionales y/o de apoyo a la gestión como profesores de la escuela de iniciación y formación deportiva</t>
  </si>
  <si>
    <t>Contratatación de prestación de servicios profesionales y/o de apoyo a la gestión como coordinador pedagogico de la escuela de formación e iniciación deportiva</t>
  </si>
  <si>
    <t xml:space="preserve">Contratar el servicio de transporte y refrigerio para los niños, niñas y adolscentes de la EIFD en cumplimiento de lo reglamentado en la Tasa ProDeeporte.  </t>
  </si>
  <si>
    <t>Contratatación de prestación de servicios profesionales y/o de apoyo a la gestión como coordinador general del proyecto</t>
  </si>
  <si>
    <t>Contratatación de prestación de servicios profesionales y/o de apoyo a la gestión como coordinador del equipo interdisciplinar</t>
  </si>
  <si>
    <t>Servicio de Transporte</t>
  </si>
  <si>
    <t>Realizacion de actividades de integración deportivas y culturales para la participación de los integrantes de la Escuela.</t>
  </si>
  <si>
    <t>Realizacion de intercambios, festivales y/o olimpiadas.</t>
  </si>
  <si>
    <t>Crear y poner en funcionamiento los núcleos de educación física extraescolar</t>
  </si>
  <si>
    <t>Adquirir insumos e implementación para el funcionamiento de los núcleos de educación física extraescolar</t>
  </si>
  <si>
    <t>Suministrar los materiales implementación para el funcionamiento de los núcleos de educación física extraescolar</t>
  </si>
  <si>
    <t>Acompañar el desarrollo de las competencias de los juegos interuniversitarios</t>
  </si>
  <si>
    <t>Acompañar la participación de equipos campeones en fases departamentales, regionales y/o nacionales</t>
  </si>
  <si>
    <t>Recursos par acompañamiento a los equipos campeones</t>
  </si>
  <si>
    <t>Realizar inscripción de las Instituciones Educativas en los Juegos Intercolegiados - Fase Distrital</t>
  </si>
  <si>
    <t>Realizar las competencias deportivas de los Juegos Intercolegiados - Fase Distrital</t>
  </si>
  <si>
    <t>Organización, logística, y ejecución de los juegos intercolegiados 2026 a desarrollarse en el distrito Turístico y Cultural de Cartagena</t>
  </si>
  <si>
    <t>Servicio de transporte</t>
  </si>
  <si>
    <t>Suministrar los materiales e insumos, implementación deportiva y uniforme requeridos para el desarrollo de los juegos intercolegiados</t>
  </si>
  <si>
    <t>Número de núcleos de educación física extraescolar creados e implementados</t>
  </si>
  <si>
    <t>Número de Instituciones Educativas vinculadas en los Juegos Intercolegiados</t>
  </si>
  <si>
    <t>Número de participantes vinculados en los eventos y/o torneos de las instituciones educativas y las universidades</t>
  </si>
  <si>
    <t>Número de personas participantes vinculadas en los eventos y/o torneos de deporte social comunitario</t>
  </si>
  <si>
    <t xml:space="preserve">	Desarrollar la estrategia de juegos de discapacidad </t>
  </si>
  <si>
    <t xml:space="preserve">	Realizar jornadas de activación deportiva </t>
  </si>
  <si>
    <t xml:space="preserve">Desarrollar la estrategia de juegos carcelarios y del sistema de responsabilidad penal para adolescentes </t>
  </si>
  <si>
    <t xml:space="preserve">Desarrollar la estrategia de juegos comunales </t>
  </si>
  <si>
    <t xml:space="preserve">Desarrollar la estrategia de juegos corregimentales </t>
  </si>
  <si>
    <t>Realizar torneos y eventos de integración comunitaria</t>
  </si>
  <si>
    <t xml:space="preserve">Logística, implementación, uniformes y demás insumos requeridos para el desarrollo de los juegos </t>
  </si>
  <si>
    <t>Implementación de estrategias de comunicación para la divulgación institucional, mediante la promoción y difusión de los planes, programas y contenidos de las actividades desarrolladas en el marco de los proyectos de inversión 2026</t>
  </si>
  <si>
    <t>Organización, logística, y ejecución de torneos y/o eventos de integración comunitaria</t>
  </si>
  <si>
    <t>Número de participantes vinculados en las estrategias y/o actividades de recreación comunitaria</t>
  </si>
  <si>
    <t>Desarrollar campañas y talleres en técnicas de recreación en articulación con Instituciones Educativas</t>
  </si>
  <si>
    <t>Implementar la estrategia "Cartagena Recreativa"</t>
  </si>
  <si>
    <t>Implementar la estrategia "Recreación incluyente"</t>
  </si>
  <si>
    <t>Implementar la estrategia “Instituciones Activas”</t>
  </si>
  <si>
    <t>Implementar la estrategia dirigida a adolescentes y jóvenes "Campamentos Juveniles"</t>
  </si>
  <si>
    <t>Implementar la estrategia dirigida a Persona Mayor "Actívate Mayor"</t>
  </si>
  <si>
    <t>Implementar la estrategia dirigida a primera infancia "Escuela Recreativa"</t>
  </si>
  <si>
    <t>Realizar actividades de recreación para el aprovechamiento del espacio público</t>
  </si>
  <si>
    <t>Suministro de Carpas y Materiales para la Implementación del Aprovechamiento del Tiempo Libre y Recreación Comunitaria para la Inclusión en el Distrito de Cartagena.</t>
  </si>
  <si>
    <t>Servicio de Logística para la Implementación del Aprovechamiento del Tiempo Libre y Recreación Comunitaria para la inclusión en el Distrito de Cartagena.</t>
  </si>
  <si>
    <t>Suministro de Servicio de Transporte Terrestre para la Implementación del Aprovechamiento del Tiempo Libre y Recreación Comunitaria para la Inclusión en el Distrito de Cartagena.</t>
  </si>
  <si>
    <t xml:space="preserve">Desarrollar campañas de sensibilización sobre temas relacionados con enfermedades no transmisibles y sus factores de riesgo. </t>
  </si>
  <si>
    <t xml:space="preserve">Divulgar las acciones de las estrategias y eventos realizadas </t>
  </si>
  <si>
    <t>Contratación para operación logística  para la conmemoración del mes de la mujer</t>
  </si>
  <si>
    <t>Contratación para operación logística  para la Caminata Rosa</t>
  </si>
  <si>
    <t>Implementar acciones en el marco de la estrategia "Pasos Saludables"</t>
  </si>
  <si>
    <t>Realizar eventos de concentración y promoción de actividad física</t>
  </si>
  <si>
    <t>Implementar acciones en el marco de la estrategia "Vida Activa"</t>
  </si>
  <si>
    <t>Implementar acciones en el marco de la estrategia "Entornos Saludables"</t>
  </si>
  <si>
    <t>Implementar acciones en el marco de la estrategia "Intégrate por tu salud"</t>
  </si>
  <si>
    <t>Servicio de Logística para la Implementación de la Transformación de Hábitos a Través del Fomento de la Actividad Física y estilos de Vida Saludable en el Distrito de Cartagena.</t>
  </si>
  <si>
    <t>Suministro de Servicio de Transporte Terrestre para la Implementación de la Transformación de Hábitos a Través del Fomento de la Actividad Física y estilos de Vida Saludable en el Distrito de Cartagena.</t>
  </si>
  <si>
    <t>Suministro de Vallas, Planta Electrica y Materiales para la Implementación de la Transformación de Hábitos a Través del Fomento de la Actividad Física y estilos de Vida Saludable en el Distrito de Cartagena.</t>
  </si>
  <si>
    <t>Incentivar la participación, asistencia y/o disfrute de las personas en los eventos deportivos</t>
  </si>
  <si>
    <t>Realizar eventos deportivos y recreativos de carácter regional, nacional e internacional en la ciudad</t>
  </si>
  <si>
    <t>Incentivar la participación, asistencia y/o disfrute de las personas en los eventos recreativos</t>
  </si>
  <si>
    <t>Divulgar las acciones desarrolladas en el proyecto</t>
  </si>
  <si>
    <t>Generar articulaciones y/o alianzas con entidades de enfoque turístico</t>
  </si>
  <si>
    <t xml:space="preserve">Contratación de organización, logística, y ejecución de eventos deportivos y recreativos en la ciudad que impulsen el turismo deportivo. </t>
  </si>
  <si>
    <t>Generacion de convenios y/o alianzas con entidades de enfoque turístico</t>
  </si>
  <si>
    <t>Recursos propios</t>
  </si>
  <si>
    <t>Impulsar noventa y seis (96) eventos recreativos</t>
  </si>
  <si>
    <t>Aumentar oferta de programas de inclusión y promoción del deporte con enfoque etnico</t>
  </si>
  <si>
    <t>Disponer de logística para la organización de torneos intercomunitarios y competencias del mar</t>
  </si>
  <si>
    <t>Torneos intercomunitarios de juegos tradicionales, concertado con los Consejos Comunitarios (bate de tapita, bola de trapo, trompo, dominó, entre otros) realizados</t>
  </si>
  <si>
    <t>Torneos de competencias del mar concertado con los Consejos Comunitarios (canotaje, competencia de atarrayas, pesca, tejidos, entre otros) realizados</t>
  </si>
  <si>
    <t>Desarrollar torneos de competencias del mar concertado con los consejos comunitarios</t>
  </si>
  <si>
    <t>Desarrollar torneos intercomunitarios de juegos tradicionales, concertado con los consejos comunitarios</t>
  </si>
  <si>
    <t>Garantizar la logística para el desarrollo y participación de la comunidad en los juegos tradicionales y de mar</t>
  </si>
  <si>
    <t xml:space="preserve">Realizar actividades de práctica deportiva y recreativa concertado con los Consejos Comunitarios </t>
  </si>
  <si>
    <t>Organización, logística, y ejecución de los juegos tendiente a la promoción, desarrollo y participación de la comunidad afrocolombiana</t>
  </si>
  <si>
    <t>Contratación de prestación de servicios de apoyo a la gestión como Coordinador enlace proyecto DESARROLLO DE PRÁCTICAS DEPORTIVAS Y RECREATIVAS DIRIGIDAS A LAS COMUNIDADES NEGRAS, AFROCOLOMBIANA, RAIZALES Y PALENQUERA EN CARTAGENA DE INDIAS</t>
  </si>
  <si>
    <t>Contratación de prestación de servicios de apoyo a la gestión como monitor DESARROLLO DE PRÁCTICAS DEPORTIVAS Y RECREATIVAS DIRIGIDAS A LAS COMUNIDADES NEGRAS, AFROCOLOMBIANA, RAIZALES Y PALENQUERA EN CARTAGENA DE INDIAS</t>
  </si>
  <si>
    <t>Aumentar oferta de programas de deporte y recreación dirigidos a los pueblos indígenas</t>
  </si>
  <si>
    <t xml:space="preserve">  Incentivar el aprovechamiento del tiempo libre para la practica de deportes ancestrales y convencionales</t>
  </si>
  <si>
    <t xml:space="preserve"> Torneos de juegos ancestrales y convencionales indígenas en los seis Cabildos Indígenas asentados en el Distrito realizados</t>
  </si>
  <si>
    <t>Desarrollar torneos de juegos ancestrales y convencionales</t>
  </si>
  <si>
    <t>Vincular a los participantes en actividades de práctica deportiva y recreativa</t>
  </si>
  <si>
    <t>Contratación de logística, implementación, materiales e insumos para la ejecución de los juegos ancestrales y convencionales</t>
  </si>
  <si>
    <t>Contratación de prestación de servicios como coordinador enlace de los juegos indígenas</t>
  </si>
  <si>
    <t>N° de participantes en las actividades de práctica deportiva y recreativa</t>
  </si>
  <si>
    <t>N° de personas participantes</t>
  </si>
  <si>
    <t>Participantes vinculados a las actividades de los juegos y competencias desarrollados</t>
  </si>
  <si>
    <t>Torneos de competencias del mar concertado con los consejos comunitarios realizados</t>
  </si>
  <si>
    <t xml:space="preserve"> Torneos intercomunitarios de juegos tradicionales, concertado con los consejos comunitarios</t>
  </si>
  <si>
    <t>N° de articulaciones y/o alianzas con entidades de enfoque turístico</t>
  </si>
  <si>
    <t>N° de eventos deportivos y recreativos realizados e impulsados</t>
  </si>
  <si>
    <t>N° de talleres y campañas</t>
  </si>
  <si>
    <t>N° de personas participantes en los talleres y/o campañas</t>
  </si>
  <si>
    <t>N° de personas participantes en la estrategia</t>
  </si>
  <si>
    <t>N° de eventos</t>
  </si>
  <si>
    <t>Personas participantes en los eventos realizados</t>
  </si>
  <si>
    <t>N° de personas participantes en las campañas y/o talleres</t>
  </si>
  <si>
    <t>N° de personas participantes de la estrategia</t>
  </si>
  <si>
    <t>N° de campañas y/o talleres</t>
  </si>
  <si>
    <t>N° de personas participantes de los juegos y de las intervenciones permanentes con enfoque en discapacidad</t>
  </si>
  <si>
    <t>N° de jornadas</t>
  </si>
  <si>
    <t>Personas participantes en las jornadas de activación deportiva</t>
  </si>
  <si>
    <t>N° de personas participantes de los juegos y de las intervenciones permanentes con enfoque en población privada de libertad y del SRPA</t>
  </si>
  <si>
    <t>N° de personas que participan de los juegos</t>
  </si>
  <si>
    <t>Personas participantes en los eventos y/o torneos de integración comunitaria</t>
  </si>
  <si>
    <t>Relación de instituciones educativas inscritas</t>
  </si>
  <si>
    <t>Participantes en las competencias de juegos interuniversitarios</t>
  </si>
  <si>
    <t>N° de niños inscritos</t>
  </si>
  <si>
    <t>Núcleos de educación física extraescolar en funcionamiento</t>
  </si>
  <si>
    <t>N° de niños, niñas y adolescentes inscritos en los niveles  1 y 2</t>
  </si>
  <si>
    <t>N° de niños, niñas y adolescentes inscritos en los niveles  3 y 4</t>
  </si>
  <si>
    <t>Escuela en funcionamiento con sus implementos</t>
  </si>
  <si>
    <t>Sistema de Información del Deporte implementado.</t>
  </si>
  <si>
    <t xml:space="preserve">Alianzas estratégicas generadas </t>
  </si>
  <si>
    <t>Semillero de investigación sobre el sector deporte implementado</t>
  </si>
  <si>
    <t>Asistencia y nivel de participación de los participantes en los espacios de intercambio de conocimiento sobre deporte, recreación y actividad física.</t>
  </si>
  <si>
    <t>Estrategia diseñada e implementada</t>
  </si>
  <si>
    <t>Grupos étnicos - Comunidades Indígenas</t>
  </si>
  <si>
    <t xml:space="preserve">Grupos étnicos  Población Afrocolombiana </t>
  </si>
  <si>
    <t>SI</t>
  </si>
  <si>
    <t>Mantener cincuenta y cinco (55) núcleos de la escuela iniciativa y formación deportiva</t>
  </si>
  <si>
    <t>Se tienen programados para el  segundo trimestre de la vigencia 2026 .</t>
  </si>
  <si>
    <r>
      <rPr>
        <b/>
        <sz val="11"/>
        <color theme="1"/>
        <rFont val="Arial"/>
        <family val="2"/>
      </rPr>
      <t>A CORTE DE MARZO DE 2026:</t>
    </r>
    <r>
      <rPr>
        <sz val="11"/>
        <color theme="1"/>
        <rFont val="Arial"/>
        <family val="2"/>
      </rPr>
      <t xml:space="preserve">    
Se realizó actividad predeportiva con el cabildo Kainzhazb Zhanu Zhandero, en el corregimiento de Bayunca, margen derecha troncal de occidente, donde se realizaron actividades predeportivas con el equipo de kickball femenino que participa en los juegos indígenas del cabildo en mención. Actividad coordinada con el capitán del cabildo Álvaro Bula donde participaron  18 personas del cabildo. 
</t>
    </r>
    <r>
      <rPr>
        <b/>
        <sz val="11"/>
        <color theme="1"/>
        <rFont val="Arial"/>
        <family val="2"/>
      </rPr>
      <t>A CORTE DE FEBRERO DE 2026:</t>
    </r>
    <r>
      <rPr>
        <sz val="11"/>
        <color theme="1"/>
        <rFont val="Arial"/>
        <family val="2"/>
      </rPr>
      <t xml:space="preserve"> 
*Actividad predeportiva con el cabildo Kaizeba, en el corregimiento de Bayunca, sector el Ceibal, donde se realizaron actividades predeportivas con niños, jóvenes y adultos del cabildo en mención. Actividad coordinada con el capitán del cabildo Carlos Zurita donde participaron 30 habitantes del cabildo y de la zona.
 Asistencia a jornada de fortalecimiento institucional con enfoque étnico.
*Actividad de socialización liderada por la oficina de asuntos étnicos de la alcaldía que tuvo lugar en el edificio Castellana Real, barrio los Ángeles  calle 31 # 60ª-144..	
 *Socialización compromisos institucionales con el cabildo Kaizem, ubicación y espacios de esparcimiento donde se realizarán actividades predeportivas y necesidades de recreación del cabildo en mención. Reunión realizada en la casa Aiku, barrio Crespo.
 *Socialización con cabildos kankuamo y Kaizeba acerca de las actividades predeportivas que se realizaran durante el primer semestre 2026 y la realización de los juegos indígenas 2026, liderada por la Oficina de Fomento del Instituto. Reunión realizada en las instalaciones de IDER. asistencia 5 personas
</t>
    </r>
  </si>
  <si>
    <r>
      <rPr>
        <b/>
        <sz val="11"/>
        <color theme="1"/>
        <rFont val="Aptos Narrow"/>
        <family val="2"/>
        <scheme val="minor"/>
      </rPr>
      <t>A CORTE DE ENERO A MARZO DE 2026:</t>
    </r>
    <r>
      <rPr>
        <sz val="11"/>
        <color theme="1"/>
        <rFont val="Aptos Narrow"/>
        <family val="2"/>
        <scheme val="minor"/>
      </rPr>
      <t xml:space="preserve">  Se llevaron a cabo  cinco (5) eventos deportivos , los cuales fueron : Se contó con la participación de 160 deportistas en el evento  “INTERCAMBIO DEPORTIVO CON LA DELEGACION COMUNAL DE LA CIUDAD DE IBAGUE”(Fútbol de salón, Fútbol Sala,  Baloncesto, Voleibol),  Tejo, Rana. ,  se realizó la IV Clásica Virgen de la Candelaria 2026 (Ciclismo), en donde participaron 896 personas,se destaca la realización del Evento Media Maratón del Mar – MMM 2026 (Runnig) , desarrollado el día 22 de febrero, el cual contó con una participación de 9.321 competidores en la disciplina de running. Este evento tuvo lugar en diferentes sectores estratégicos de la ciudad, principalmente en la zona del Centro y zona Norte, permitiendo un amplio recorrido que integró escenarios urbanos representativos de Cartagena. Las Velas Pro 	(Evento deportivo en la disciplina de surf )desarrollado para la fecha del 12 al 15 de marzo, el cual contó con la participación de 191 deportistas. Esta actividad se llevó a cabo en un escenario natural estratégico, permitiendo fortalecer la práctica de este deporte y promover el aprovechamiento de los espacios costeros de la ciudad.Evento denominado “Stunt Nitrox – Primera Válida Nacional”(moto), correspondiente a una disciplina deportiva enfocada en competencias de motos, el cual se desarrolló el día 22 de febrero en las instalaciones de la Villa Olímpica de la ciudad de Cartagena. Este evento contó con la participación de 30 competidores. Para un total de 10.598 partipantes </t>
    </r>
  </si>
  <si>
    <r>
      <rPr>
        <b/>
        <sz val="11"/>
        <color theme="1"/>
        <rFont val="Arial"/>
        <family val="2"/>
      </rPr>
      <t>A CORTE DE ENERO A MARZO DE 2026:</t>
    </r>
    <r>
      <rPr>
        <sz val="11"/>
        <color theme="1"/>
        <rFont val="Arial"/>
        <family val="2"/>
      </rPr>
      <t xml:space="preserve">  Se llevaron a cabo  cinco (5) eventos deportivos , los cuales fueron : Se contó con la participación de 160 deportistas en el evento  “INTERCAMBIO DEPORTIVO CON LA DELEGACION COMUNAL DE LA CIUDAD DE IBAGUE”(Fútbol de salón, Fútbol Sala,  Baloncesto, Voleibol),  Tejo, Rana. ,  se realizó la IV Clásica Virgen de la Candelaria 2026 (Ciclismo), en donde participaron 896 personas,se destaca la realización del Evento Media Maratón del Mar – MMM 2026 (Runnig) , desarrollado el día 22 de febrero, el cual contó con una participación de 9.321 competidores en la disciplina de running. Este evento tuvo lugar en diferentes sectores estratégicos de la ciudad, principalmente en la zona del Centro y zona Norte, permitiendo un amplio recorrido que integró escenarios urbanos representativos de Cartagena. Las Velas Pro 	(Evento deportivo en la disciplina de surf )desarrollado para la fecha del 12 al 15 de marzo, el cual contó con la participación de 191 deportistas. Esta actividad se llevó a cabo en un escenario natural estratégico, permitiendo fortalecer la práctica de este deporte y promover el aprovechamiento de los espacios costeros de la ciudad.Evento denominado “Stunt Nitrox – Primera Válida Nacional”(moto), correspondiente a una disciplina deportiva enfocada en competencias de motos, el cual se desarrolló el día 22 de febrero en las instalaciones de la Villa Olímpica de la ciudad de Cartagena. Este evento contó con la participación de 30 competidores. Para un total de 10.598 partipantes </t>
    </r>
  </si>
  <si>
    <t xml:space="preserve">Se está a la espera de la contratación para los juegos versión 2026. </t>
  </si>
  <si>
    <t>A CORTE DE MARZO:
•	19/2/2026: Mesa de trabajo y socialización Juegos Afros 2026- Asuntos Étnicos Casa AIKU la temática tratada hizo énfasis en el inicio de los Juegos Afros Y Los Juegos Mar Y Playa proyectados para los meses de junio julio y agosto, se propuso realizar mesas de trabajo con los Consejos Comunitarios para llevar la oferta institucional – IDER y realizar un torneo amistoso a la comunidad como preámbulo de los Juegos Afros Y Los Juegos Mar Y Playa alternando con la atención de actividades predeportivas en los diferentes sectores con la proyección de impactar más NNA de la comunidades.
•	19/3/2026: Socialización del programa Las Comunidades Negras, Afrocolombiana, Raizales Y Palanquera En Casa Aiku Crespo, en concertación con el Consejo Comunitario, Grupos bases, y otras expresiones organizativas Afros de Cartagena en donde se socializo el plan de desarrollo de los Juegos Afro 2026, y además las propuestas innovadoras como lo son los Juegos Amistosos Y La Atención Periódicas Pre Deportivas A Las Comunidades</t>
  </si>
  <si>
    <r>
      <rPr>
        <b/>
        <sz val="11"/>
        <color theme="1"/>
        <rFont val="Arial"/>
        <family val="2"/>
      </rPr>
      <t>A CORTE DE MARZO:</t>
    </r>
    <r>
      <rPr>
        <sz val="11"/>
        <color theme="1"/>
        <rFont val="Arial"/>
        <family val="2"/>
      </rPr>
      <t xml:space="preserve">
•	12/2/2026: Socialización del programa Las Comunidades Negras, Afrocolombiana, Raizales Y Palenquera En Cartagena con Dirección De Fomento Deportivo Y Recreativo, en donde se socializaron las actividades innovadoras que se realizaran en el programa esta vigencia, como lo son los Juegos Amistosos Y La Atención Periódicas Pre Deportivas A Las Comunidades y las fechas de inicio de Los Juegos Mar Y Playa.
•	13/3/2026: Actividad regular predeportiva en La Boquilla sector Marlinda, Se Realizaron Juegos Tradicionales, Ancestrales, Y Lúdicos en la comunidad. Se impactaron 75 NNA de la comunidad. </t>
    </r>
  </si>
  <si>
    <t xml:space="preserve">Se tiene programado para el segundo trimestre, en espera de la contratación. </t>
  </si>
  <si>
    <t>Durante el presente periodo se realizó una articulación con la entidad Corpoturismo en el marco de la Media Maratón del Mar – MMM 2026, llevada a cabo el 22 de febrero en la zona Centro y zona Norte de la ciudad.
Esta alianza permitió fortalecer la organización y logística del evento, contribuyendo al adecuado desarrollo de la actividad y a la participación de los deportistas, además de impulsar el posicionamiento de Cartagena como escenario de eventos deportivos con impacto turístico y de ciudad.</t>
  </si>
  <si>
    <t xml:space="preserve">Para el periodo se registra los siguientes avances: 
1.	Material de divulgación sobre la IV Clásica Virgen de la Candelaria 2026 - https://www.instagram.com/p/DUyWU6wARfi/ </t>
  </si>
  <si>
    <t xml:space="preserve">Se llevaron a cabo cinco (5) divulgaciones orientadas a socializar algunas actividades de las diferentes estrategias, entre ellas Aprovechamiento del Tiempo Libre, Campamentos Juveniles y Escuela Recreativa, fortaleciendo así el conocimiento y la participación de la comunidad en cada una de estas iniciativas.  </t>
  </si>
  <si>
    <t xml:space="preserve">Se dio cumplimiento a la estrategia campañas y talleres en técnicas de recreación, mediante el desarrollo de tres (3) actividades en las Instituciones: Institución Educativa El Líbano - Barrio El Líbano ; I.E Comfamiliar San Jose De Los Campanos – Barrio San Jose de los Campanos y I.E Pies Descalzos – Barrio La Maria, con una población acumulada de 134 personas. </t>
  </si>
  <si>
    <t xml:space="preserve">Se realizó el  Festival Recreativo por la Niñez y la Adolescencia en el Corregimiento de Arroyo Grande, el día 04 de marzo de 2026 con participación de 249 personas. </t>
  </si>
  <si>
    <t xml:space="preserve">Se realizaron 5 jornadas en Centro Comercial Nao ; Centro Radioncologico del Caribe; Institución Educativa Antonia Santos; Fundación Rey y Comfenalco , con la participación acumulada de 121 personas. </t>
  </si>
  <si>
    <t xml:space="preserve">Se han realizado 13 actividades con los Centros de Vida y/o Grupos organizados de los barrios: Barrio El Libano - Biblioteca Juan de Dios Amador; Barrio El Bosque Sector Manzanillo del Mar - G.O. Unidos del Bosque; Barrio la Puntilla- Biblioteca Estefania Caicedo; Barrio Vista Hermosa ;Barrio Santa Rita; Barrio Olaya Herrera Sector Playa Blancas – Grupo Organizado Playa Blanca; Barrio Chapacua - Grupo Organizado Chapacua; Barrio San Francisco - Biblio Parque; Barrio El Líbano - Grupo Organizado Líbano 2 ; Barrio La Esperanza - Centro De Vida La Esperanza  ; Barrio Bellavista - Centro De Vida; Grupo Organizado 2 Barrio Bicentenario y CDV Rafael Núñez. Con un total de 381 personas beneficiadas. </t>
  </si>
  <si>
    <t xml:space="preserve">Durante el periodo se realizaron 18 acciones entre sesiones lúdicas permanentes, Estaciones Recreativas, Asesorías HEVS, Taller de Elaborción de Juguete en los siguientes lugares: Tierra Bomba, Santana, Boquilla CDI Caracoles Mágicos, Bocachica, CDI Pasacaballo; Arroyo Grande ; Hogar Infantil El Palomar ; CDI Bicentenario; CDI Pontezuela ; Bocachica CDI Arco Iris; Punta Arena, con un total de 2409 personas beneficiadas. </t>
  </si>
  <si>
    <t xml:space="preserve">Se realizaron 7 encuentros intergeneracionales en los siguientes colegios: I.E NORMAL SUPEROIOR BARRIO NUEVO BOSQUE ; I.E LICEO DE BOLIVAR BARRIO DANIEL LEMAITRE; UDFMC  BARRIO OLAYA HERRERA SECT. 11 DE NOVIEMBRE ; I.E. FE Y ALEGRIA LAS AMERICA BARRIO NUEVO PARAISO; I.E NUESTRO ESFUERZO BARRIO EL POZÓN; I.E.SAN FRANCISCO DE ASIS BARRIO ARROZ BARATO y I.E TERNERA BARRIO DE TERNERA, con un total de 106 participantes. </t>
  </si>
  <si>
    <t xml:space="preserve">OBSERVACIONES
</t>
  </si>
  <si>
    <t>Al corte de marzo se han realizado 21 jornadas recreativas beneficiando a 3.738 personas,  en las siguientes instituciones educativas: COLEGIO NUESTRA SEÑORA DE FATIMA; BARRIO OLAYA HERRERA – IE SAN FELIPE NERI; IE LICEO BOLIVAR SEDE 11 NOVIEMBRE; I.E ANTONIA SANTOS SEDE JUAN SALVADOR GAVIOTA; COLEGIO COLOMBO BOLIVARIANO; I.E LA BOQUILLA ; COLEGIO REPUBLICA DE CARIBE; I.E ESCALLON VILLA; I.E JORGE ARTEL; I.E LA BOQUIILLA SEDE SAN FELIPE; I.E OMAIRA SANCHEZ ; COLEGIO SANTA MARIA ; I.E INSTITUTO EDUCATIVO EL SOCORRO; I.E CAMILO TORRES; I.E FUNDACION PIES DELCALZOS; I.E GRAN COLOMBIA; I.E  FATIMA; I.E FLUGENCIO LEQUERICA SEDE REPUBLICA DEL ECUADOR; I.E NUEVA AMERICA; I.E PONTE ZUELA; COLEGIO SANTA LUCIA</t>
  </si>
  <si>
    <t xml:space="preserve">Al corte de marzo se han realizado lassiguientes actividades: 2 Recreate al parque; 4 Estaciones Recreativas; 1 Playa Recreativa; 3 Ofertas Institucionales y 2 Vías Recreativas; beneficiando un total de 1691 personas. </t>
  </si>
  <si>
    <t xml:space="preserve">Esta estrategia incluye las acciones de Caminante Saludable-Actívate Running-Actívate en el Parque, para el primero se cuenta con 7 puntos de atención y 242 beneficiados; el segundo cuenta con 4 puntos de atención y 154 beneficiados y finalmente el tercero tiene 14 puntos de atención y 546 beneficiados, para un total general de 942 beneficiados. </t>
  </si>
  <si>
    <t xml:space="preserve">Al corte de marzo se han realizado 28 eventos de promoción con un total de 1.684 personas asistentes y 9 eventos de concentración con 1.621 asistentes, para un total de 37 eventos y 3.305 asistentes. </t>
  </si>
  <si>
    <t xml:space="preserve">Esta estrategia incluye las siguientes acciones: Joven Saludable (13 puntos de atención con 218 beneficiarios); Noches saludables (54 puntos de atención con 1.916 beneficiarios); Madrúgale a la salud (59 puntos de atención con 2.290 beneficiarios) Para un total acumulado de 126 puntos de actividad física y 4.424 beneficiarios. </t>
  </si>
  <si>
    <t xml:space="preserve">Esta estrategia se desarrolla con la finalidad de aumentar la concientización de la práctica de la actividad física y adopción de hábitos y estilos saludables en los entornos cotidianos (organizaciones públicas y privadas, centros
penitenciarios y carcelarios) a través de jornadas de sensibilización, valoración, seguimiento y actividades recreo deportiva. A corte de marzo se han realizado 3 jornadas de activate gestante con 29 personas; 1 jornada de plogging con 124 personas; 93 jornadas de ambientes saludables con 3.318 personas; 4 jornadas en centros penitenciarios y carcelarios con 221 personas; 16 jornadas de Empresa saludable con 757 personas. </t>
  </si>
  <si>
    <t xml:space="preserve">Esta estrategia incluye las acciones de Aquaerobic y dirigidas a “Jóvenes de Especial Atención”, acción dirigida a los jóvenes bajo el sistema de responsabilidad penal a menores – SRPA; al corte de marzo se han realizado 5 jornadas con los jóvenes de SRPA impactando a 44 personas y 9 jornadas de aquaerobic impactando a 402 personas. </t>
  </si>
  <si>
    <t xml:space="preserve">Al corte del mes de marzo se realizó la Campaña de la Mujer "Cartagena es Violeta", con 3 encuentros en PLAZOLETA DE VARIEDADES; PLAZA DE TODOS y ESTADIO DE SAN FERNANDO; impactando un total de 384 personas. </t>
  </si>
  <si>
    <t xml:space="preserve">Durante el periodo se reportan: 1- Inicio de las actividades en los diferentes puntos de actividad física (22-ene) 2- Inicio Aquaeróbic. (29-ene) 3- Eventos de Concentración en el marco de las festividades de la Virgen de la Candelaria (30-ene) 4 - Inauguración del Mirador de la Popa (4-feb) 5- Copa Candelaria Running 6k (8-feb) 6- Aniversario punto Madrúgale a la Salud Olaya Herrera Sector Stella (11-feb); 7- Súper Clase Madrúgale a la Salud Plaza de Variedades (21-feb) 8- Inicio actividades en Cárcel de Mujeres (23-feb) 9- Aniversario #17 punto Madrúgale a la Salud Los Alpes (27-feb) 10- Super Clase “Madrugale a tu Clase” (28-feb) </t>
  </si>
  <si>
    <r>
      <rPr>
        <b/>
        <sz val="11"/>
        <color theme="1"/>
        <rFont val="Arial"/>
        <family val="2"/>
      </rPr>
      <t xml:space="preserve">A CORTE DE ENERO A MARZO DE 2026:   
</t>
    </r>
    <r>
      <rPr>
        <sz val="11"/>
        <color theme="1"/>
        <rFont val="Arial"/>
        <family val="2"/>
      </rPr>
      <t xml:space="preserve">En este periodo se entregaron siete (7) estímulos a deportistas:
Freddy Andrés Bustillo Orozco - Levantamiento De Pesas
Freddy Marimón Blanco	- Surf Adaptado                                                                                                                                                                                                                                         
Gian Lucas Hernández Castillo – Atletismo                                                                                                                                                                                                                                                                                                                                                                                                                                                                                                                                                                                                                                                                                                                               Jesús Matías Camargo Díaz    -      Béisbol                                                                                                                                                                                                                                                                                                                                             Santiago José Bustamante Pájaro    -    Béisbol                                                                                                                                                                                                                                                                                                                   Samuel Elías Franco Hernández   -    Béisbol                                                                                                                                                                                                                                                                                                                             Sara López Gutierrez-          Tenis                             
	</t>
    </r>
  </si>
  <si>
    <t xml:space="preserve">En este periodo se entregaron 
nueve (9) estímulos a Organismos Deportivos: Club Deportivo Getsemanilos Leones De La Trinidad- Béisbol; Liga De Patinaje De Bolívar - Patinaje; Fedemotos Federacion Nacional De Motociclismo- Stunt ; Club Deportivo Fenix Cartagena – Voleibol ;Federación Colombiana de Béisbol -Béisbol ; Liga de Pesas de Bolívar- Pesas; Club CADISTUR DIPAOLA; Liga de Karate de Bolívar- Karaté          </t>
  </si>
  <si>
    <t>A corte de este periodo de enero a  marzo de 2026: Se han realizado 38  asesorías a organismos deportivos, en las cuales se les socializa y orienta sobre los requisitos para obtener un reconocimiento deportivo y estructuracion, en este periodo se emitieron 18 resoluciones.</t>
  </si>
  <si>
    <t xml:space="preserve">Programado para el segundo trimestre </t>
  </si>
  <si>
    <t>-	Se trabajó en la diagramación de la revista Sinergia Del Observatorio que contempla en su contenido la publicación de crónicas histórico-deportivas. También se trabajó en la crónica deportiva sobre la vida del deportista Jaime Moron</t>
  </si>
  <si>
    <t>Se dio inicio al proceso de incorporación de nuevos participantes interesados en integrarse al semillero de investigación de nuestro observatorio. Este proceso se enfocó especialmente en los estudiantes de las universidades con convenio con el IDER que desarrollan sus prácticas profesionales en nuestra institución.</t>
  </si>
  <si>
    <t>En una reunión con el director de Fomento Deportivo y Recreativo se sugirió la vinculación de un profesional encargado de la gestión de la plataforma, con el fin de implementar el Sistema Distrital de Información del sector deporte y recreación en Cartagena y Bolívar. Esta herramienta resulta clave para la recopilación de estadísticas, documentos, informes, fichas técnicas, entre otros aspectos relacionados con los programas y proyectos del IDER.
Durante el periodo actual, se llevaron a cabo las correspondientes caracterizaciones de los participantes en las distintas capacitaciones desarrolladas.</t>
  </si>
  <si>
    <t>-	Se realizó reunión con el director de fomento deportivo y recreativo para la definición de la propuesta elaborada por la Universidad Rafael Núñez explicándole lo concerniente al presupuesto y los costos que corresponden cubrir tanto a la universidad como a nuestro instituto.
-	Adicional a lo anterior, se realizó reunión con la corporación universitaria Elyon Yireh para organizar todo lo referente a las prácticas de los estudiantes afiliados a dicha institución y su vinculación a los procesos de investigación en el sector deportivo de Cartagena.</t>
  </si>
  <si>
    <t>-	Nos encontramos a la espera de la convocatoria de la mesa de trabajo para la revisión y formulación de la política pública del sector deportivo y recreativo de Cartagena.</t>
  </si>
  <si>
    <t>-	Se proyectó la realización del taller “Más que entrenadores: formadores de vida” de pedagogía dirigido a los docentes de la escuela deportiva del IDER.</t>
  </si>
  <si>
    <t>-	A través de sus redes sociales, la oficina de prensa del IDER divulgó un video informativo que resalta la importancia del Observatorio de Ciencias Aplicadas al Deporte, la Recreación y la Actividad Física, con el objetivo de acercar a la comunidad a su labor y generar mayor conocimiento sobre el impacto del deporte en la ciudad. Esta iniciativa permitió visibilizar cómo, mediante la investigación y el análisis de datos, se fortalecen los programas deportivos, se promueven hábitos saludables y se impulsa el desarrollo integral de la población.</t>
  </si>
  <si>
    <t>Para este periodo se inició  con el proceso de inscripción en los núcleos en procesos de los niveles de iniciación y  formación, para un total de 3700 NNA beneficiarios de las 3 localidades (Loc1= 907- Loc2=1669– Loc3 = 1124) al corte del 20 marzo, por medio de la página web de IDER.</t>
  </si>
  <si>
    <t>	Para este periodo se habiltaron las convocatorias a los procesos en los Enfasis y Perfeccionamiento deportivo, y se dio inicio a las respectivas inscripciones de los NNA a los Enfasis y Perfeccionamiento de la EIFD. para un total de 698 beneficiarios de las 3 localidades énfasis (Loc1= 121- Loc2=379– Loc3 = 137) – perfeccionamiento (Loc1= 13- Loc2=28– Loc3 = 20)  al corte del 20 marzo.</t>
  </si>
  <si>
    <t xml:space="preserve">Atenciones periódicas 
•	Durante todo el mes se realizó atención a casos específicos, asesoría, seguimiento, valoraciones e intervenciones psicológicas a los niños y padres de las escuelas, e incluso a los docentes de los núcleos y personal administrativo.
•	Atenciones estipuladas durante todo el mes en los núcleos de iniciación y formación, énfasis y perfeccionamiento de la EIFD.
•	Apoyo, supervisión y acompañamiento a practicantes de fisioterapia y psicología de la universidad de san buenaventura lunes martes, jueves y viernes del mes.
•	Se realizaron en el mes apoyos a intervenciones psicosociales, hábitos y estilos de vida saludable, intervenciones físicas en los diferentes puntos activos de la Escuela De Iniciación Y Formación Deportiva.
</t>
  </si>
  <si>
    <t xml:space="preserve">Se está a la espera de la contratación. </t>
  </si>
  <si>
    <t>	El día 20 febrero 2026 – se realizó publicación en redes sociales sobre entrevistas a deportistas pertenecientes a la EIFD que se presentaran en eventos nacionales e internacionales.</t>
  </si>
  <si>
    <t>Visitas técnicas a los escenarios deportivos</t>
  </si>
  <si>
    <t>A corte de 31 de Marzo 2026 se han realizado las siguientes acciones principales en las que se han intervenido los Escenarios Deportivos de acuerdo y siguiendo con el Plan de Priorización para la vigencia 2026, la intervención puede consistir en preventiva, correctiva, recurrente, según el caso y la necesidad que requiera dicho Escenario.
Los Mantenimientos Preventivos Recurrentes (MPR) son actividades de mantenimientos que consiste en aseo, pintura, arreglo de sanitarios, arreglos eléctricos, poda y jardinería en algunos casos. Esto conlleva a una mejor presentación de los Escenarios Deportivos.
•	Durante el período de este reporte de la vigencia 2026, en los Escenarios Deportivos Mayores, Medianos y Menores se implementó la ejecución del plan de trabajo para cada escenario. Lo anterior, para garantizar la recuperación de sus áreas deportivas, la presentación y mantenimiento preventivo de sus áreas externas e internas, recuperación, mantenimiento preventivo y conservación del césped de los escenarios deportivos (Estadio de Futbol “Jaime Morón León”, Estadio de Béisbol “Abel Leal Díaz”, Estadio de Softbol “Argemiro Bermúdez Villadiego”), mantenimiento de Piscinas del Complejo Acuático Jaime González Johnson de acuerdo a Planes de Trabajo, recuperación y mantenimiento a las zonas verdes y jardines de los Escenarios Deportivos. De esta manera, se busca cumplir con las expectativas de los usuarios para el uso, goce y disfrute.
•	A la fecha de este informe, se han realizado 164 acciones de Mantenimiento Preventivo Recurrente (MPR) a Escenarios Deportivos, por lo menos una vez en lo que va corrido del año, del 01 de Enero al 31 de Marzo de 2026, como consta en los Excel: 1). MPR – MARZO 2026.	2). MPR 1 VEZ - LOCALIDAD 1 - 03-2026. 3). MPR 1 VEZ - LOCALIDAD 2 - 03-2026, y 4). MPR 1 VEZ - LOCALIDAD 3 - 03-2026</t>
  </si>
  <si>
    <t xml:space="preserve">Para el plan de trabajo de revisión y verificación del funcionamiento de los escenarios deportivos se definieron dos líneas: 
a)	Reporte de los administradores: Ésta actividad consiste en entrega de las asistencias a los escenarios, Verificación del funcionamiento del escenario y Reporte en caso de presentarse alguna novedad. 
b)	Verificación y actualización de las Fichas Técnicas de los Escenarios Deportivos: Resultado de las Visitas Técnicas realizadas ó Visitas de Inspección a los Escenarios Deportivos.
Al corte se han realizado 47 visitas en lo diferentes escenarios de la ciudad. </t>
  </si>
  <si>
    <t>De los 5 Proyectos del FORTALECIMIENTO DE LA RED DE INFRAESTRUCTURA DEPORTIVA DEL DISTRITO DE CARTAGENA DE INDIAS que actualmente están sustentadas en las correspondientes Actas de Inicio, la Viabilidad Técnica y la Viabilidad Jurídica ya surtidas, evaluadas y aprobadas, (Gestiones y trámites requeridos para la verificación y legalización de lotes) dan fé que se cumplió con el  lleno de los requisitos y los correspondientes Actos Administrativos para que un proyecto pueda ejecutarse en feliz término.
Los procesos en los cuales nos apoyamos para el cumplimiento de esta meta, usamos la cartografía del barrio, ubicación del predio a través de las Web satelitales, información del MIDAS CARTAGENA e Información Básica del Predial Unificado Secretaria de Hacienda; como también solicitudes de certificación a la Secretaria de Apoyo Logístico de la Alcaldía Mayor de Cartagena de Indias</t>
  </si>
  <si>
    <t>A CORTE DE MARZO DE 2026 : Esta obra supera el 73% de ejecución física  consolidándose como el mayor proyecto deportivo en desarrollo de la ciudad. Incluye canchas sintéticas de fútbol/sóftbol, skatepark y urbanismo, con entrega de fases iniciales proyectada para el segundo trimestre de 2026. 
 Detalles del avance de obra : 
Ligas Menores (cerca de Transcaribe): Avance cercano al 72%, con canchas de fútbol 11 y áreas de fútbol 9 con alto porcentaje de ejecución,.
Ligas Mayores (junto a Mall Plaza): Avanzan en un 68-73%, incluyendo la cancha de fútbol 11 ya terminada y cerramientos.
Infraestructura: Graderías y dugouts (bancas) están por encima del 90-97% de ejecución.
Urbanismo: El entorno, que incluye zonas verdes, senderos y zonas de parqueo, supera el 55-60% de avance.</t>
  </si>
  <si>
    <t xml:space="preserve">Programado para el segundo trimestre. </t>
  </si>
  <si>
    <t>•	Se Actualizó Protocolo Distrital de Seguridad, Comodidad y Convivencia en el Futbol de Cartagena de Indias D. T. y C., Primer Semestre Año 2026; “POR MEDIO DEL CUAL ESTABLECE EL PROTOCOLO A SEGUIR PARA GARANTIZAR LA SEGURIDAD, COMODIDAD Y CONVIVENCIA EN LOS PARTIDOS DE FUTBOL PROFESIONAL QUE SE REALICEN EN EL DISTRITO DE CARTAGENA”
•	Se Recibe la Actualización, Proyección y Edición del PLAN DE MANEJO AMBIENTAL 2025 OFICINAS ADMINISTRATIVAS IDER, a cargo de la Oficina de Infraestructura IDER</t>
  </si>
  <si>
    <t>Al corte se han realizado 28 piezas de divulgación del programa en redes sociales como Facebook e Instagram</t>
  </si>
  <si>
    <t>Se realiza socialización y divulgación masificada del uso de los Escenarios Deportivos, fomentando la cultura ciudadana del cuidado responsable, así como el desarrollo de manuales de lineamientos y especificaciones técnicos para las futuras instalaciones y de una estrategia de mantenimiento que podamos realizar de manera preventiva y correctiva recurrente; cuyo objetivo se perfila en ampliar el número de Escenarios Deportivos y Recreativos para aumentar la cobertura y poner a disposición de la ciudadanía espacios públicos en excelentes condiciones, seguros, accesibles sin barreras y equipados para el desarrollo del deporte, la recreación, la actividad física y el uso del tiempo libre.</t>
  </si>
  <si>
    <t xml:space="preserve">Se reciben los archivos en formato Excel (MPR – PERMISOS – USUARIOS) que suministran los Coordinadores de Escenarios Deportivos de las Localidades (Localidad # 1 – Localidad # 2 – Localidad # 3), se organizan y se depuran para luego ser tabuladas y así poder concluir con un Consolidado que reflejan Estadísticas exactas y acordes con sus respectivas graficas de barras ilustradas. 
El IDER ha definido un proceso para las solicitudes de préstamo de escenarios a través de página web por medio de este enlace https://ider.gov.co/  y/o al correo Institucional escenarios@ider.gov.co 
Al corte de 31 de Marzo se registra un total de 424 permisos, categorizados por Deportistas (D), Entrenadores (E), Administrativos (AD) y Aficionados (AF), con un estimado de 253.975 usuarios personas.
Se precisa que la verificación de las asistencias se realiza a través de las planillas de registros de los Escenarios Deportivos reportadas en la meta. Personas que acceden a servicios deportivos, recreativos y de actividad física. </t>
  </si>
  <si>
    <t>Durante este periodo se dieron inicio a tres obras de contrucciòn como los son:      Contrato 1374-2025.
“CONSTRUCCIÓN DEL COLISEO DEL NORTE EN EL DISTRITO DE CARTAGENA
INVERSIÓN: “TREINTA Y TRES MIL NOVECIENTOS NOVENTA Y SIETE MILLONES OCHENTA Y CINCO MIL DOSCIENTOS” $33.997.085.200, este obra todavía no ha iniciado 
Contrato 1376-2025
“CONSTRUCCIÓN DE LA UNIDAD DEPORTIVA DE BAYUNCA EN EL DISTRITO DE CARTAGENA”
INVERSIÓN: TRECE MIL NOVECIENTOS OCHENTA Y SEIS MILLONES SEISCIENTOS SETENTA Y CINCO MIL QUINIENTOS SESENTA Y SIETE PESOS CON SESENTA Y DOS CENTAVOS  ($ 13.986.675.567,62) M/CTE
Avance: 17%  f
Contrato: 1375-2025
“CONSTRUCCIÓN DE ESCENARIO RECREO DEPORTIVO MANZANILLO DEL MAR EN EL DISTRITO DE CARTAGENA”
•	Inversión: DIEZ MIL NOVECIENTOS VEINTISIETE MILLONES TRESCIENTOS SIETE MIL OCHOCIENTOS OCHENTA Y TRES PESOS  ($ 10.927.307.883,00) M/CTE
Avance:: 15,50%, se encuentran realizando movimientos de tierray rellenos en el terreno a intervenir.</t>
  </si>
  <si>
    <t>A CORTE DE MARZO DE 2026:     
	Se inició, con el apoyo del Programa de Escuelas de Iniciación y Formación Deportiva la atención a los núcleos de Punta Canoa, Tierra Baja y San Felipe Neri con un total de 153 alumnos inscritos. E inician los acercamientos y las inscripciones en Orika.</t>
  </si>
  <si>
    <t>Se desarrolló la reunión de socialización de la norma reglamentaria de los Juegos Intercolegiados Nacionales 2026, organizada por el Ministerio del Deporte.
	En este periodo se inició la entrega de la circular respectiva que convoca a las Instituciones Educativas del Distrito de Cartagena, para su participación en los Juegos Intercolegiados Distritales 2026.
	Se desarrolló la segunda mesa de trabajo con la Secretaría de Educación Distrital con el propósito de hacer seguimiento a los compromisos de cada dependencia de cara a los Juegos Intercolegiados 2026 y determinar, desde la misionalidad y alcances presupuestales de cada dependencia, cuáles serán los roles y responsabilidades de cada una. 	Se aperturó formalmente el proceso de inscripción a partir del 12 de marzo y hasta el 30 de abril de 2026.</t>
  </si>
  <si>
    <t>Se realizaron reuniones de trabajo del equipo de deporte estudiantil y adicionalmente con la Dirección de Fomento Deportivo y Recreativo, con el propósito de hacer seguimiento a las actividades planeadas para el 2026.
	Continuamos con el equipo de Deporte Estudiantil con el proceso de planeación para el desarrollo de los Juegos Distritales Intercolegiados 2026</t>
  </si>
  <si>
    <t>	En este periodo se expidió por parte del Ministerio del Deporte, el Cronograma de los Juegos Intercolegiados Nacionales 2026, en la que se establece que la Fase Departamental se tiene proyectado el desarrollo entre los días 1° al 31 de julio del corriente.</t>
  </si>
  <si>
    <t>	Se contactó a la Red de Bienestar Universitario de Cartagena, quienes expresan el día 18/03/2026 se desarrolló la Primera Reunión Técnica de los Juegos Distritales Universitarios 2026; donde se planteó la posibilidad de la realización de las justas distritales en el segundo semestre, debido al compromiso de la ciudad como sede de Juegos Regionales que tendrán como sede a Cartagena en el mes de mayo.</t>
  </si>
  <si>
    <t>No se reporta avance</t>
  </si>
  <si>
    <t>Se han realizado las siguientes acciones: 
	9 febrero, se realizó mesa de trabajo con el equipo de DSC, con los representantes de los 27 corregimientos de Cartagena de los Juegos Corregimentales, 48 asistentes 
	18 de febrero, planeación Juegos Corregimentales 2026 y Sistema De Juegos, Categorías, Disciplina Deportivas que se van a realizar en los juegos. Se llevó a cabo en el complejo de raquetas 54 asistentes.
	22 de enero, se realizó reunión de planeación y seguimiento al presupuesto Juegos Corregimentales 2026 para planificar fecha de inicio del evento. Se llevó a cabo en la Oficina de IDER deporte, asistieron 8 personas
	11 de Marzo del 2026, Se realizó socialización de edades y categorías que se realizaran en los Juegos Corregimentales 2026, y documentación que se requiere de los monitores y jugadores del evento deportivo. Asistentes 54
	Para este periodo se iniciaron las inscripciones a los Juegos Corregimentales Distritales 2026. Al corte 911 Inscritos.
	18 de Marzo del 2026, Se realizó recolección de información de las disciplinas que van a participar cada corregimiento y el número de deportistas inscritos para los juegos 2026 y se llevó a cabo la capacitación con el Sena En Atención Al Usuario para los monitores de los corregimientos, asistentes 57.
	18 de Marzo del 2026, planeación Juegos Corregimentales 2026 y reunión grupo de trabajo con la organización de los Juegos Corregimentales.10 asistentes.</t>
  </si>
  <si>
    <t xml:space="preserve">	26 de enero, mesa de trabajo con el equipo de la estrategia Juegos Comunales y el coordinador de DSC. En lo cual se trataron los temas de Planeación y organización de intercambio deportivo con la delegación de Ibagué. Se llevó a cabo en el Coliseo Chico de Hierro-IDER.
	6 de febrero, Mesa de trabajo con el equipo de la estrategia Juegos Comunales para la socialización del cronograma de actividades. Se llevó a cabo en Coliseo Chico de Hierro-IDER.
	9 de febrero, mesa de trabajo con los presidentes de las Asojac 1,2,3, los coordinadores de deportes de la localidad 1,2,3 y el presidente de la federación de FEDEJAC. Para la socialización de actividades deportivas regulares a desarrollar en las localidades 1,2 y 3. Se llevó a cabo en el Coliseo Chico de Hierro-IDER.
	11 de febrero, mesa de trabajo con el presidente y el coordinador de deportes de la ASOJAC 2, para la Socialización de actividades deportivas regulares a desarrollar en la localidad 2. Se llevó a cabo en la Alcaldía de la localidad 2.
	13 de febrero, mesa de trabajo con el presidente y el coordinador de deportes de la ASOJAC 1, Socialización de actividades deportivas regulares a desarrollar en la localidad 1. Se llevó a cabo en la Alcaldía de la localidad 1.
	22 de febrero del 2026, Actividad pre deportiva en el marco de la Celebración de cumpleaños de la comunidad de Loma Fresca, Cancha sintética de Loma Fresca. Población Impactada: 76 Personas.
	25 de febrero del 2026, Se realizó entrega de implementación deportiva a las localidades 1,2 y 3. Se dio lugar en el Complejo de Raquetas. 
	26 de febrero del 2026, se realizó jornada de actividades predeportivas en la comunidad de Zaragocilla. Población Impactada: 23 Personas.
	28 de febrero del 2026, Jornada de embellecimiento recuperación de parques deportivos en la comunidad de las Gaviotas para mejoras de jornadas predeportiva comunales. Lugar: Cancha Sintética De Las Gaviotas.
	28 de febrero del 2026, Jornada de actividades predeportivas regulares en la comunidad de Nuevo Oriente.  Población Impactada: 78 Personas.
	4 de marzo del 2026, Jornada de actividades predeportivas regulares en la comunidad de La Maria. Población Impactada: 24 Personas.
	6 de marzo del 2026, Jornada de actividades predeportivas en la comunidad de Punta Arena. Población Impactada: 38 Personas. </t>
  </si>
  <si>
    <t>	9 al 20 de febrero, en este periodo se inició los procesos de inscripción de las personas con discapacidad en la disciplina de natación adaptada – se realizan en el Complejo Acuático – oficina de las EIFD – IDER - 50 inscritos en el mes.
	11 de febrero, mesa de trabajo con el equipo de discapacidad para planificar actividades del mes de febrero referente a las socializaciones con las entidades a trabajar en el año 2026. -  Oficinas del IDER
	9 de febrero, capacitación al Grupo de Deporte Social Comunitario con el tema “Como desarrollar actividades deportivas para personas con discapacidad” y el “Deporte Social Comunitario” con el objetivo de cualificar al equipo de DSC con el desarrollo de actividades deportivas adaptadas y conocer todo lo referente al Deporte Social Comunitario. Se llevó a cabo en el Salón Complejo de Raquetas, participaron 23 personas.
	3, 10, 17 de marzo del 2026. Desarrollo de actividades predeportivas para personas con discapacidad en la cual se desarrollaron rondas, juegos con conos y ulas ulas y prácticas deportivas de baloncesto. Con el objetivo de fortalecer los procesos de prácticas deportivas en personas con discapacidad. Lugar: Cancha múltiple de la Fundación Aluna. Personas Beneficiadas: 60
	realizó mesa de trabajo con el equipo de discapacidad para planificar actividades del mes de marzo y la conmemoración del Día Internacional de la Mujer y del Hombre y todo lo referente a las planillas de caracterización. Oficinas del IDER.
	24, 25 de febrero, 3, 4, 5, 10,11,12,13,17,18,19, 20 de marzo del 2026, se realizó el desarrollo de entrenamientos deportivos con la disciplina de Natación donde participan personas con discapacidad. Con el objetivo de fortalecer los espacios de participación de las personas con discapacidad en el ámbito deportivo. Lugar: Complejo acuático. Personas Beneficiadas: 58 inscritas. 
	4 de marzo del 2026, Desarrollo de actividades predeportivas para personas con discapacidad en donde realizaron juegos de relevos, calentamientos, juegos con escaleras, conos y ulas ulas. Objetivo: Brindar espacios de participación en el ámbito deportivo a las personas con discapacidad de la ciudad de Cartagena de Indias. Lugar: Cancha múltiple del barrio Blas de Lezo. Personas Beneficiadas: 23
	6 de marzo del 2026, Conmemoración del Día de la Mujer a través de actividades predeportivas en la cual participaron personas con discapacidad, esta actividad se desarrolló en articulación con Fundación El Rosario. Con el Objetivo de Conmemorar el derecho a la igualdad y promover la participación de las mujeres en el ámbito deportivo. Lugar: Fundación El Rosario, Personas Beneficiadas: 211.
	12 de marzo del 2026, Desarrollo de prácticas deportivas con personas con discapacidad en articulación con Comfenalco. Con el Objetivo de fortalecer los espacios de participación de las personas con discapacidad en el ámbito deportivo. Lugar: Cancha La Gambeta- Comfenalco. Personas Beneficiadas: 30
	13 marzo de 2026, Desarrollo de prácticas deportivas de baloncesto para personas con discapacidad en articulación con la Fundación Acción y Vida con el objetivo de fortalecer y motivar la práctica deportiva de baloncesto en las personas con discapacidad. Personas Beneficiadas: 18
	20 de marzo del 2026, Conmemoración del día Mundial del Síndrome de Down a través de actividades predeportivas con el objetivo de generar conciencia y recordar las valiosas contribuciones de las personas con Síndrome De Down como promotores de bienestar y de la diversidad de sus comunidades. Lugar: Fundación El Rosario. Personas Beneficiadas: 211</t>
  </si>
  <si>
    <t>	El día 3 de febrero, se realizó la socialización del programa SRPA con la Fundación Construyendo Ciudad donde estableció días y horarios de las intervenciones semanales que realizara el Instituto Distrital De Deporte Y Recreación - IDER
	El día 6 de febrero, se realizó la socialización del programa carcelario con el coordinador de formación y deporte de la Cárcel Distrital  De Hombres San Sebastián De Ternera donde quedo establecido los días horarios de las intervenciones a realizar en este Centro Penitenciario y el cronograma de actividades a realizar durante el mes.
	El día 10 de febrero, se realizó la socialización del programa carcelario con el coordinador de formación y deporte de la Cárcel Distrital De Mujeres donde quedo establecido los días horarios de las intervenciones a realizar en este Centro Penitenciario y el cronograma de actividades a realizar durante el mes.
	El día 18 de febrero, se realizó la socialización del programa SRPA con la Fundación Talid donde se establecieron los días y horarios de las intervenciones semanales que realizara el Instituto Distrital De Deporte Y Recreación – IDER.
	El día 11  de febrero, se realizó intervención periódica con los jóvenes de la Fundación Construyendo Ciudad  Población impactada = 4 
	El Día 13  De Febrero, Se Realizó Intervención Periódica En La Cárcel Distrital De Mujeres donde se realizaron diferentes actividades deportivas y se realizó en acompañamiento psicosocial, Población impactada = 30
	El día 14  de febrero, se realizó Un Torneo Relámpago De Golito con los Jóvenes En Situación De Riesgo Social JSRS del barrio Ceballos. Población impactada = 22
	El día 18  de febrero, se realizó intervención periódica con los jóvenes de la Fundación Construyendo Ciudad Población impactada = 5
	El día 18  de febrero, se realizó intervención periódica en la Cárcel Distrital De Mujeres donde se realizaron diferentes actividades deportivas y se realizó el acompañamiento psicosocial. Población impactada = 24
	El día 20  de febrero, se realizó intervención periódica en la cárcel distrital de mujeres donde se realizó el lanzamiento del programa con  una jornada deportiva, Población impactada = 45
	El día 24 de febrero, se realizó reunión de seguimiento con el Coordinador de formación y deporte de la Cárcel Distrital De Mujeres en las instalaciones de la cárcel distrital donde dio a conocer el avance de las actividades realizadas y cronograma de las actividades a realizar.
	El día 19 de marzo, se realizó reunión de seguimiento con el grupo de trabajo de IDER De Juegos Carcelarios y SRPA para dar a conocer avance, actividades realizadas y actividades por realizar en los Centros Penitenciarios Y Fundaciones De Jóvenes SRPA.
	El día 25 de febrero de 2026, se realizó intervención periódica con los jóvenes de la fundación construyendo ciudad. Localidad 3 Población impactada: 5
	El día 25  de febrero de 2026, se realizó intervención periódica en la cárcel distrital de mujeres donde se realizaron diferentes actividades deportivas y se realizó en acompañamiento psicosocial  Población impactada: 18
	El día 25 de febrero de 2026, se realizó intervención periódica con los jóvenes de la Fundación Talid donde se realizaron diferentes actividades predeportivas y se realizó acompañamiento psicosocial.  Localidad 1. Población impactada: 4
	El día 27 de febrero de 2026, se realizó intervención periódica con los jóvenes de la Fundación Talid Externado Sede Torices en donde se realizaron actividades pre deportivas. Localidad 1. Población impactada: 5
	El día 27 de febrero de 2026, se realizó intervención periódica en la Cárcel Distrital De Mujeres donde se realizaron diferentes actividades deportivas y se realizó el acompañamiento psicosocial.  Población impactada: 15
	El día 04 de marzo de 2026, se realizó intervención periódica en la Cárcel Distrital De Mujeres donde se realizaron diferentes actividades deportivas y se realizó en acompañamiento psicosocial. Población impactada: 15
	El día 04 de marzo de 2026, se realizó intervención periódica con los jóvenes del SRPA de las Fundaciones Talid y Fundación Construyendo Ciudad en el Coliseo Chico De Hierro donde se ejercicios funcionales y fundamentos básicos de levantamiento de pesas. Localidad 1. Población impactada: 8
	El día 06 de marzo de 2026, se realizó intervención periódica con los jóvenes de la Fundación Talid Externado en el Coliseo Chico De Hierro en donde se realizaron actividades pre deportivas. Localidad. Población impactada: 5
	El día 06 de marzo de 2026, se realizó intervención periódica en La Cárcel Distrital De Mujeres donde se realizaron diferentes actividades deportivas y se realizó en acompañamiento psicosocial. Población impactada = 30
	El día 11 de marzo de 2026, se realizó intervención periódica con los jóvenes de la Fundación Talid en la sede Zaragocilla donde se realizó una actividad acompañamiento psicosocial. Localidad 1. Población impactada: 6
	El día 11 de marzo de 2026, se realizó intervención periódica con los jóvenes de la Fundación Construyendo Ciudad en donde se realizó una actividad de ejercicios funcionales y acompañamiento psicosocial. Localidad 3. Población impactada: 5
	El día 12 de marzo de 2026, se realizó jornada intercambio deportivo en Conmemoración Del Día De La Mujer de las internas contra un equipo de kickball participante en los Juegos Comunales en la Cárcel Distrital De Mujeres donde además se realizaron actividades predeportivas y acompañamiento psicosocial. Población impactada: 45
	El día 13 de marzo de 2026, se realizó intervención periódica con los jóvenes de la Fundación Talid Externado en el Coliseo Chico De Hierro donde se realizó actividad pre deportiva con ejercicios funcionales y acompañamiento psicosocial. Localidad 1. Población impactada: 5
	El día 18 de marzo de 2026, se realizó intervención periódica con los jóvenes de la Fundación Construyendo Ciudad en donde se realizó actividad pre deportiva. Localidad 3. Población impactada: 5
	El día 18 de marzo de 2026, se realizó intervención periódica con los jóvenes de la Fundación Talid Sede Zaragocilla   donde se realizó actividad pre deportiva. Localidad 1 Población impactada: 4
	El día 18 de marzo de 2026, se realizó intervención periódica en la Cárcel Distrital De Mujeres donde se realizaron diferentes actividades deportivas. Población impactada: 30</t>
  </si>
  <si>
    <t>No se evidenció avance</t>
  </si>
  <si>
    <t>1.	10 febrero, se realizó publicación en las redes sociales IDER, Copa Candelaria – torneo de Golito
2.	9 febrero, se realizó publicación en las redes sociales IDER, Copa Candelaria –Béisbol
3.	8 febrero, se realizó publicación en las redes sociales IDER, Copa Candelaria –Patinaje
4.	8 febrero, se realizó publicación en las redes sociales IDER, Copa Candelaria – Running 6k
5.	7 febrero, se realizó publicación en las redes sociales IDER, Copa Candelaria – torneo de Golito
6.	6 febrero, se realizó publicación en las redes sociales IDER, invitación a Copa Candelaria 
7.	5 febrero, se realizó publicación en las redes sociales IDER, Copa Candelaria – Baloncesto
8.	3 febrero, se realizó publicación en las redes sociales IDER, Invitación Inscripción Running 6kCopa Candelaria.
9.	1 Marzo 2026, se realizó publicación en las redes sociales IDER, Jornada deportiva en la comunidad de Nuevo Oriente, en articulación con la Junta de Acción Comunal y la Policía Nacional. Juegos Comunales.
10.	23 Marzo 2026, se realizó publicación en las redes sociales IDER, Día del Síndrome de Down la estrategia de discapacidad de Deporte Social Comunitario. 
11.	6 de marzo de 2026, se realizó publicación en las redes sociales IDER en el marco de la conmemoración del Día Internacional de la Mujer, más de 200 personas con discapacidad participaron en una jornada recreodeportiva y cultural realizada en las instalaciones de la Fundación Rosario.
12.	13 marzo 2026, se realizó publicación en las redes sociales IDER, entrenamientos de natación para el equipo de discapacidad.</t>
  </si>
  <si>
    <t xml:space="preserve">En este periodo se realizó Copa Candelaria como práctica deportiva, en marco de la integración comunitaria y la sana convivencia enfocado en las Festividades de la Candelaria, mediante la organización y ejecución de cinco (5) disciplinas deportivas:
Running (6K) - población impactada = 1500
Béisbol -  población impactada = 600
Patinaje - población impactada 397
Golito - población impactada 200
Baloncesto 3x3 - población impactada = 200
Total: 2.897 participantes. 
</t>
  </si>
  <si>
    <t>AVANCE META PRODUCTO AL AÑO (PONDERADO)</t>
  </si>
  <si>
    <t>AVANCE META PRODUCTO AL CUATRIENIO (PONDERADO)</t>
  </si>
  <si>
    <t>AVANCE META PRODUCTO AL AÑO (SIMPLE)</t>
  </si>
  <si>
    <t>AVANCE META PRODUCTO AL CUATRIENIO (SIMPLE)</t>
  </si>
  <si>
    <t>Avance Programa Fortalecimiento y Mantenimiento de la red de infraestructura deportiva del Distrito</t>
  </si>
  <si>
    <t>Avance Programa Fomento al deporte de alto rendimiento</t>
  </si>
  <si>
    <t>Avance Programa Fortalecimiento del capital humano a atraves de las ciencias aplicadas al deporte y la recreacion</t>
  </si>
  <si>
    <t>Avance Programa Fortalecimiento del deporte formativo estudiantil y la educacion fisica extraescolar</t>
  </si>
  <si>
    <t>Avance Programa Fortalecimiento del deporte social comunitario,avanzar en nuestro territorio</t>
  </si>
  <si>
    <t>Avance Programa promocion de habitos y estilos de vida saludable,recreacion,actividad fisica y el aprovechamiento del tiempo libre en el distrito de cartagena</t>
  </si>
  <si>
    <t xml:space="preserve">Avance Programa Cartagena ciudad destino de turismo deportivo </t>
  </si>
  <si>
    <t>Avance Programa desarrollo humano bienestar social de las comunidades negras,afrocolombianas,raizales y palenqueras</t>
  </si>
  <si>
    <t>Avance Programa atencion integral para las comunidades indigenas</t>
  </si>
  <si>
    <t>PRESUPUESTO EJECUTADO  SEPTIEMBRE COMPROMISOS</t>
  </si>
  <si>
    <t>PRESUPUESTO EJECUTADO SEPTIEMBRE OBLIGACIONES</t>
  </si>
  <si>
    <t>Avance del proyecto Fortalecimiento de la red de Infraestructura Deportiva del Distrito de  Cartagena de Indias</t>
  </si>
  <si>
    <t>AVANCES ACTIVIDADES DE PROYECTO</t>
  </si>
  <si>
    <t>PORCENTAJE EJECUTADO MARZO SEGÚN OBLIGACIONES</t>
  </si>
  <si>
    <t>PORCENTAJE EJECUTADO MARZO SEGÚN COMPROMISOS</t>
  </si>
  <si>
    <t>Avance del proyecto Fortalecimiento del Sistema Deportivo Distrital mediante apoyos y/o estímulos a Deportistas y Organismos Deportivos para el fomento al Deporte de Alto Rendimiento en   Cartagena de Indias</t>
  </si>
  <si>
    <t>Avance del proyecto Fortalecimiento del conocimiento y ciencias aplicadas al sector Deporte y Recreación en Bolívar y  Cartagena de Indias</t>
  </si>
  <si>
    <t>Avance del proyecto Implementación de la Escuela de Iniciación y Formación Deportiva - EIFD en  Cartagena de Indias</t>
  </si>
  <si>
    <t>Avance del proyecto Desarrollo de una estrategia para el fortalecimiento del deporte estudiantil, universitario y la educación física extraescolar en  Cartagena de Indias</t>
  </si>
  <si>
    <t>Avance del proyecto Fortalecimiento del Deporte Social Comunitario con enfoque diferencial en el Distrito de   Cartagena de Indias</t>
  </si>
  <si>
    <t>Avance del proyecto Aprovechamiento del tiempo libre y Recreación Comunitaria para la inclusión social en  Cartagena de Indias</t>
  </si>
  <si>
    <t>Avance del proyecto Transformación de hábitos a través del fomento de la actividad física y estilos de vida saludable en  Cartagena de Indias</t>
  </si>
  <si>
    <t>Avance del proyecto Consolidación del Deporte y la Recreación como impulsores de turismo en el Distrito de  Cartagena de Indias</t>
  </si>
  <si>
    <t>Avance del proyecto Desarrollo de prácticas deportivas y recreativas dirigidas a las comunidades negras, afrocolombiana, raizales y palenquera en  Cartagena de Indias</t>
  </si>
  <si>
    <t>Avance del proyecto Integración de los cabildos indígenas a través de prácticas deportivas y recreativas en  Cartagena de Indias</t>
  </si>
  <si>
    <t>AVANCE PLAN DE ACCION IDER MARZO 2026</t>
  </si>
  <si>
    <t>Avance presupuestal del IDER MARZO 2026</t>
  </si>
  <si>
    <t xml:space="preserve">Que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</si>
</sst>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quot;$&quot;\ #,##0.00"/>
    <numFmt numFmtId="165" formatCode="_-* #,##0_-;\-* #,##0_-;_-* &quot;-&quot;??_-;_-@_-"/>
  </numFmts>
  <fonts count="40"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11"/>
      <color theme="1"/>
      <name val="Aptos Narrow"/>
      <family val="2"/>
      <scheme val="minor"/>
    </font>
    <font>
      <b/>
      <sz val="9"/>
      <color rgb="FF000000"/>
      <name val="Tahoma"/>
      <family val="2"/>
    </font>
    <font>
      <sz val="9"/>
      <color rgb="FF000000"/>
      <name val="Tahoma"/>
      <family val="2"/>
    </font>
    <font>
      <sz val="11"/>
      <name val="Aptos Narrow"/>
      <family val="2"/>
      <scheme val="minor"/>
    </font>
    <font>
      <sz val="11"/>
      <color theme="1"/>
      <name val="Arial "/>
    </font>
    <font>
      <sz val="10"/>
      <color theme="1"/>
      <name val="Arial"/>
      <family val="2"/>
    </font>
    <font>
      <sz val="11"/>
      <color rgb="FF000000"/>
      <name val="Arial"/>
      <family val="2"/>
    </font>
    <font>
      <sz val="11"/>
      <color theme="1"/>
      <name val="Aeial "/>
    </font>
    <font>
      <sz val="12"/>
      <color rgb="FF000000"/>
      <name val="Arial"/>
      <family val="2"/>
    </font>
    <font>
      <sz val="11"/>
      <name val="Arial"/>
      <family val="2"/>
    </font>
    <font>
      <b/>
      <sz val="14"/>
      <name val="Arial"/>
      <family val="2"/>
    </font>
    <font>
      <b/>
      <sz val="14"/>
      <color rgb="FFFF0000"/>
      <name val="Aptos Narrow"/>
      <family val="2"/>
      <scheme val="minor"/>
    </font>
    <font>
      <b/>
      <sz val="14"/>
      <color rgb="FFFF0000"/>
      <name val="Arial"/>
      <family val="2"/>
    </font>
    <font>
      <b/>
      <sz val="11"/>
      <color rgb="FFFF0000"/>
      <name val="Aptos Narrow"/>
      <family val="2"/>
      <scheme val="minor"/>
    </font>
    <font>
      <b/>
      <sz val="14"/>
      <name val="Aptos Narrow"/>
      <family val="2"/>
      <scheme val="minor"/>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43" fontId="1" fillId="0" borderId="0" applyFont="0" applyFill="0" applyBorder="0" applyAlignment="0" applyProtection="0"/>
    <xf numFmtId="9" fontId="1" fillId="0" borderId="0" applyFont="0" applyFill="0" applyBorder="0" applyAlignment="0" applyProtection="0"/>
  </cellStyleXfs>
  <cellXfs count="289">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1" fillId="2" borderId="1" xfId="1" applyFont="1" applyFill="1" applyBorder="1" applyAlignment="1">
      <alignment horizontal="lef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7" fillId="0" borderId="1" xfId="0" applyFont="1" applyBorder="1" applyAlignment="1">
      <alignment horizontal="center" vertical="center" wrapText="1"/>
    </xf>
    <xf numFmtId="0" fontId="16" fillId="2" borderId="18"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33" fillId="2" borderId="1" xfId="0" applyFont="1" applyFill="1" applyBorder="1" applyAlignment="1">
      <alignment horizontal="center" vertical="center" wrapText="1"/>
    </xf>
    <xf numFmtId="0" fontId="33" fillId="2" borderId="18" xfId="0" applyFont="1" applyFill="1" applyBorder="1" applyAlignment="1">
      <alignment horizontal="center" vertical="center" wrapText="1"/>
    </xf>
    <xf numFmtId="0" fontId="16" fillId="2" borderId="18" xfId="0" applyFont="1" applyFill="1" applyBorder="1" applyAlignment="1">
      <alignment horizontal="center" vertical="center"/>
    </xf>
    <xf numFmtId="0" fontId="16" fillId="2" borderId="1" xfId="0" applyFont="1" applyFill="1" applyBorder="1" applyAlignment="1">
      <alignment horizontal="justify" vertical="center" wrapText="1"/>
    </xf>
    <xf numFmtId="0" fontId="16" fillId="0" borderId="18"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33" fillId="0" borderId="1" xfId="0" applyFont="1" applyBorder="1" applyAlignment="1">
      <alignment horizontal="justify" vertical="center" wrapText="1"/>
    </xf>
    <xf numFmtId="0" fontId="33" fillId="0" borderId="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 xfId="0" applyFont="1" applyBorder="1" applyAlignment="1">
      <alignment horizontal="center" wrapText="1"/>
    </xf>
    <xf numFmtId="0" fontId="16" fillId="0" borderId="21"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8" xfId="0" applyFont="1" applyBorder="1" applyAlignment="1">
      <alignment horizontal="center" vertical="center"/>
    </xf>
    <xf numFmtId="0" fontId="16" fillId="0" borderId="1" xfId="0" applyFont="1" applyBorder="1" applyAlignment="1">
      <alignment horizontal="justify" vertical="center" wrapText="1"/>
    </xf>
    <xf numFmtId="9" fontId="34" fillId="0" borderId="1" xfId="8" applyFont="1" applyFill="1" applyBorder="1" applyAlignment="1">
      <alignment horizontal="center" vertical="center" wrapText="1"/>
    </xf>
    <xf numFmtId="10" fontId="6" fillId="0" borderId="1" xfId="8" applyNumberFormat="1" applyFont="1" applyFill="1" applyBorder="1" applyAlignment="1">
      <alignment horizontal="center" vertical="center" wrapText="1"/>
    </xf>
    <xf numFmtId="9" fontId="6" fillId="0" borderId="1" xfId="8" applyFont="1" applyFill="1" applyBorder="1" applyAlignment="1">
      <alignment horizontal="center" vertical="center" wrapText="1"/>
    </xf>
    <xf numFmtId="9" fontId="5" fillId="0" borderId="1" xfId="8" applyFont="1" applyFill="1" applyBorder="1" applyAlignment="1">
      <alignment horizontal="center" vertical="center" wrapText="1"/>
    </xf>
    <xf numFmtId="10" fontId="36" fillId="0" borderId="1" xfId="8" applyNumberFormat="1" applyFont="1" applyFill="1" applyBorder="1" applyAlignment="1">
      <alignment horizontal="center" vertical="center"/>
    </xf>
    <xf numFmtId="0" fontId="21" fillId="0" borderId="1" xfId="1" applyFont="1" applyBorder="1" applyAlignment="1">
      <alignment horizontal="left" vertical="center"/>
    </xf>
    <xf numFmtId="0" fontId="8" fillId="0" borderId="0" xfId="0" applyFont="1"/>
    <xf numFmtId="0" fontId="0" fillId="0" borderId="1" xfId="0" applyBorder="1"/>
    <xf numFmtId="0" fontId="5"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xf numFmtId="0" fontId="5" fillId="0" borderId="1" xfId="0" applyFont="1" applyBorder="1" applyAlignment="1">
      <alignment horizontal="center" vertical="center" wrapText="1"/>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18" xfId="0" applyFont="1" applyBorder="1" applyAlignment="1">
      <alignment horizontal="center" vertical="center"/>
    </xf>
    <xf numFmtId="0" fontId="0" fillId="0" borderId="1" xfId="0" applyBorder="1" applyAlignment="1">
      <alignment horizontal="center" wrapText="1"/>
    </xf>
    <xf numFmtId="49" fontId="7"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7" fillId="0" borderId="4" xfId="0" applyFont="1" applyBorder="1" applyAlignment="1">
      <alignment horizontal="center" vertical="center" wrapText="1"/>
    </xf>
    <xf numFmtId="9" fontId="0" fillId="0" borderId="1" xfId="0" applyNumberFormat="1" applyBorder="1" applyAlignment="1">
      <alignment horizontal="center" vertical="center"/>
    </xf>
    <xf numFmtId="0" fontId="7" fillId="0" borderId="1" xfId="0" applyFont="1" applyBorder="1"/>
    <xf numFmtId="3" fontId="7" fillId="0" borderId="1" xfId="0" applyNumberFormat="1" applyFont="1" applyBorder="1" applyAlignment="1">
      <alignment horizontal="center" vertical="center" wrapText="1"/>
    </xf>
    <xf numFmtId="0" fontId="7" fillId="0" borderId="18" xfId="0" applyFont="1" applyBorder="1" applyAlignment="1">
      <alignment horizontal="center" vertical="center" wrapText="1"/>
    </xf>
    <xf numFmtId="10" fontId="6" fillId="0" borderId="1"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8" fillId="0" borderId="1" xfId="0" applyFont="1" applyBorder="1" applyAlignment="1">
      <alignment horizontal="center" vertical="center"/>
    </xf>
    <xf numFmtId="3" fontId="7" fillId="0" borderId="1" xfId="0" applyNumberFormat="1" applyFont="1" applyBorder="1" applyAlignment="1">
      <alignment horizontal="center" vertical="center"/>
    </xf>
    <xf numFmtId="9" fontId="6" fillId="0" borderId="1" xfId="0" applyNumberFormat="1" applyFont="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8" fillId="0" borderId="0" xfId="0" applyFont="1" applyAlignment="1">
      <alignment horizontal="center" vertical="center"/>
    </xf>
    <xf numFmtId="10" fontId="6" fillId="0" borderId="1" xfId="0" applyNumberFormat="1" applyFont="1" applyBorder="1" applyAlignment="1">
      <alignment horizontal="center" vertical="center"/>
    </xf>
    <xf numFmtId="49" fontId="21" fillId="0" borderId="1" xfId="1" applyNumberFormat="1" applyFont="1" applyBorder="1" applyAlignment="1">
      <alignment horizontal="center" vertical="center" wrapText="1"/>
    </xf>
    <xf numFmtId="0" fontId="21" fillId="0" borderId="0" xfId="1" applyFont="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xf>
    <xf numFmtId="0" fontId="18" fillId="0" borderId="18" xfId="0" applyFont="1" applyBorder="1" applyAlignment="1">
      <alignment horizontal="center" vertical="center" wrapText="1"/>
    </xf>
    <xf numFmtId="0" fontId="5" fillId="0" borderId="19" xfId="0" applyFont="1" applyBorder="1" applyAlignment="1">
      <alignment horizontal="center" vertical="center" wrapText="1"/>
    </xf>
    <xf numFmtId="164" fontId="5" fillId="0" borderId="18" xfId="0" applyNumberFormat="1" applyFont="1" applyBorder="1" applyAlignment="1">
      <alignment horizontal="center" vertical="center" wrapText="1"/>
    </xf>
    <xf numFmtId="49" fontId="6" fillId="0" borderId="18"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1" fontId="7" fillId="0" borderId="1" xfId="0" applyNumberFormat="1" applyFont="1" applyBorder="1" applyAlignment="1">
      <alignment horizontal="center" vertical="center"/>
    </xf>
    <xf numFmtId="0" fontId="29" fillId="0" borderId="1" xfId="0" applyFont="1" applyBorder="1" applyAlignment="1">
      <alignment horizontal="center" vertical="center" wrapText="1"/>
    </xf>
    <xf numFmtId="10" fontId="16" fillId="0" borderId="1" xfId="0" applyNumberFormat="1" applyFont="1" applyBorder="1" applyAlignment="1">
      <alignment horizontal="center" vertical="center" wrapText="1"/>
    </xf>
    <xf numFmtId="0" fontId="29" fillId="0" borderId="1" xfId="0" applyFont="1" applyBorder="1" applyAlignment="1">
      <alignment horizontal="center" vertical="center"/>
    </xf>
    <xf numFmtId="10" fontId="0" fillId="0" borderId="1" xfId="0" applyNumberFormat="1" applyBorder="1" applyAlignment="1">
      <alignment horizontal="center" vertical="center"/>
    </xf>
    <xf numFmtId="14" fontId="0" fillId="0" borderId="1" xfId="0" applyNumberFormat="1" applyBorder="1" applyAlignment="1">
      <alignment horizontal="center" vertical="center"/>
    </xf>
    <xf numFmtId="165" fontId="0" fillId="0" borderId="1" xfId="7" applyNumberFormat="1" applyFont="1" applyFill="1" applyBorder="1" applyAlignment="1">
      <alignment horizontal="center" vertical="center"/>
    </xf>
    <xf numFmtId="43" fontId="0" fillId="0" borderId="1" xfId="7" applyFont="1" applyFill="1" applyBorder="1" applyAlignment="1">
      <alignment horizontal="center" vertical="center" wrapText="1"/>
    </xf>
    <xf numFmtId="0" fontId="0" fillId="0" borderId="18" xfId="0" applyBorder="1" applyAlignment="1">
      <alignment horizontal="center" vertical="center" wrapText="1"/>
    </xf>
    <xf numFmtId="49" fontId="7" fillId="0" borderId="18" xfId="7" applyNumberFormat="1" applyFont="1" applyFill="1" applyBorder="1" applyAlignment="1">
      <alignment horizontal="center" vertical="center" wrapText="1"/>
    </xf>
    <xf numFmtId="43" fontId="7" fillId="0" borderId="20" xfId="7" applyFont="1" applyFill="1" applyBorder="1" applyAlignment="1">
      <alignment horizontal="center" vertical="center"/>
    </xf>
    <xf numFmtId="0" fontId="0" fillId="0" borderId="20" xfId="0" applyBorder="1" applyAlignment="1">
      <alignment horizontal="center" vertical="center" wrapText="1"/>
    </xf>
    <xf numFmtId="49" fontId="7" fillId="0" borderId="21" xfId="7" applyNumberFormat="1" applyFont="1" applyFill="1" applyBorder="1" applyAlignment="1">
      <alignment horizontal="center" vertical="center" wrapText="1"/>
    </xf>
    <xf numFmtId="49" fontId="7" fillId="0" borderId="1" xfId="7" applyNumberFormat="1" applyFont="1" applyFill="1" applyBorder="1" applyAlignment="1">
      <alignment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0" fontId="7" fillId="0" borderId="1" xfId="7" applyNumberFormat="1" applyFont="1" applyFill="1" applyBorder="1" applyAlignment="1">
      <alignment horizontal="center" vertical="center" wrapText="1"/>
    </xf>
    <xf numFmtId="0" fontId="7" fillId="0" borderId="1" xfId="0" applyFont="1" applyBorder="1" applyAlignment="1">
      <alignment vertical="center" wrapText="1"/>
    </xf>
    <xf numFmtId="49" fontId="7" fillId="0" borderId="20" xfId="7" applyNumberFormat="1" applyFont="1" applyFill="1" applyBorder="1" applyAlignment="1">
      <alignment horizontal="center" vertical="center" wrapText="1"/>
    </xf>
    <xf numFmtId="43" fontId="1" fillId="0" borderId="1" xfId="7" applyFont="1" applyFill="1" applyBorder="1" applyAlignment="1">
      <alignment horizontal="center" vertical="center" wrapText="1"/>
    </xf>
    <xf numFmtId="43" fontId="7" fillId="0" borderId="1" xfId="7" applyFont="1" applyFill="1" applyBorder="1" applyAlignment="1">
      <alignment horizontal="center" vertical="center" wrapText="1"/>
    </xf>
    <xf numFmtId="49" fontId="29" fillId="0" borderId="1" xfId="7" applyNumberFormat="1" applyFont="1" applyFill="1" applyBorder="1" applyAlignment="1">
      <alignment vertical="center" wrapText="1"/>
    </xf>
    <xf numFmtId="165" fontId="29" fillId="0" borderId="20" xfId="7" applyNumberFormat="1" applyFont="1" applyFill="1" applyBorder="1" applyAlignment="1">
      <alignment horizontal="center" vertical="center"/>
    </xf>
    <xf numFmtId="49" fontId="29" fillId="0" borderId="21" xfId="7" applyNumberFormat="1" applyFont="1" applyFill="1" applyBorder="1" applyAlignment="1">
      <alignment horizontal="center" vertical="center" wrapText="1"/>
    </xf>
    <xf numFmtId="1" fontId="7" fillId="0" borderId="1" xfId="0" applyNumberFormat="1" applyFont="1" applyBorder="1" applyAlignment="1">
      <alignment vertical="center"/>
    </xf>
    <xf numFmtId="49" fontId="29" fillId="0" borderId="1" xfId="7" applyNumberFormat="1" applyFont="1" applyFill="1" applyBorder="1" applyAlignment="1">
      <alignment horizontal="center" vertical="center" wrapText="1"/>
    </xf>
    <xf numFmtId="1" fontId="7" fillId="0" borderId="1" xfId="0" applyNumberFormat="1" applyFont="1" applyBorder="1" applyAlignment="1">
      <alignment horizontal="center" vertical="center" wrapText="1"/>
    </xf>
    <xf numFmtId="10" fontId="16" fillId="0" borderId="1" xfId="0" applyNumberFormat="1" applyFont="1" applyBorder="1" applyAlignment="1">
      <alignment horizontal="center" vertical="center"/>
    </xf>
    <xf numFmtId="0" fontId="31" fillId="0" borderId="1" xfId="0" applyFont="1" applyBorder="1" applyAlignment="1">
      <alignment horizontal="center" vertical="center" wrapText="1"/>
    </xf>
    <xf numFmtId="43" fontId="29" fillId="0" borderId="18" xfId="7" applyFont="1" applyFill="1" applyBorder="1" applyAlignment="1">
      <alignment horizontal="center" vertical="center"/>
    </xf>
    <xf numFmtId="43" fontId="29" fillId="0" borderId="20" xfId="7" applyFont="1" applyFill="1" applyBorder="1" applyAlignment="1">
      <alignment horizontal="center" vertical="center"/>
    </xf>
    <xf numFmtId="43" fontId="29" fillId="0" borderId="21" xfId="7" applyFont="1" applyFill="1" applyBorder="1" applyAlignment="1">
      <alignment horizontal="center" vertical="center"/>
    </xf>
    <xf numFmtId="49" fontId="7" fillId="0" borderId="1" xfId="7" applyNumberFormat="1" applyFont="1" applyFill="1" applyBorder="1" applyAlignment="1">
      <alignment horizontal="center" vertical="center" wrapText="1"/>
    </xf>
    <xf numFmtId="43" fontId="7" fillId="0" borderId="1" xfId="7" applyFont="1" applyFill="1" applyBorder="1" applyAlignment="1">
      <alignment horizontal="left" vertical="center" wrapText="1"/>
    </xf>
    <xf numFmtId="1" fontId="7" fillId="0" borderId="1" xfId="7" applyNumberFormat="1" applyFont="1" applyFill="1" applyBorder="1" applyAlignment="1">
      <alignment horizontal="center" vertical="center"/>
    </xf>
    <xf numFmtId="49" fontId="0" fillId="0" borderId="1" xfId="0" applyNumberFormat="1" applyBorder="1" applyAlignment="1">
      <alignment horizontal="center" vertical="center" wrapText="1"/>
    </xf>
    <xf numFmtId="49" fontId="7" fillId="0" borderId="18" xfId="7" applyNumberFormat="1" applyFont="1" applyFill="1" applyBorder="1" applyAlignment="1">
      <alignment vertical="center" wrapText="1"/>
    </xf>
    <xf numFmtId="49" fontId="7" fillId="0" borderId="21" xfId="7" applyNumberFormat="1" applyFont="1" applyFill="1" applyBorder="1" applyAlignment="1">
      <alignment vertical="center" wrapText="1"/>
    </xf>
    <xf numFmtId="49" fontId="34" fillId="0" borderId="1" xfId="7" applyNumberFormat="1" applyFont="1" applyFill="1" applyBorder="1" applyAlignment="1">
      <alignment vertical="center" wrapText="1"/>
    </xf>
    <xf numFmtId="43" fontId="31" fillId="0" borderId="1" xfId="7" applyFont="1" applyFill="1" applyBorder="1" applyAlignment="1">
      <alignment horizontal="center" vertical="center" wrapText="1"/>
    </xf>
    <xf numFmtId="49" fontId="5" fillId="0" borderId="1" xfId="7" applyNumberFormat="1" applyFont="1" applyFill="1" applyBorder="1" applyAlignment="1">
      <alignment vertical="center" wrapText="1"/>
    </xf>
    <xf numFmtId="0" fontId="32" fillId="0" borderId="1" xfId="0" applyFont="1" applyBorder="1" applyAlignment="1">
      <alignment horizontal="left" vertical="center" wrapText="1"/>
    </xf>
    <xf numFmtId="0" fontId="32" fillId="0" borderId="1" xfId="0" applyFont="1" applyBorder="1" applyAlignment="1">
      <alignment horizontal="center" vertical="center" wrapText="1"/>
    </xf>
    <xf numFmtId="49" fontId="7" fillId="0" borderId="18" xfId="0" applyNumberFormat="1" applyFont="1" applyBorder="1" applyAlignment="1">
      <alignment horizontal="center" vertical="center" wrapText="1"/>
    </xf>
    <xf numFmtId="0" fontId="32" fillId="0" borderId="18" xfId="0" applyFont="1" applyBorder="1" applyAlignment="1">
      <alignment horizontal="left" vertical="center" wrapText="1"/>
    </xf>
    <xf numFmtId="1" fontId="7" fillId="0" borderId="18" xfId="0" applyNumberFormat="1" applyFont="1" applyBorder="1" applyAlignment="1">
      <alignment horizontal="center" vertical="center"/>
    </xf>
    <xf numFmtId="0" fontId="32" fillId="0" borderId="18" xfId="0" applyFont="1" applyBorder="1" applyAlignment="1">
      <alignment horizontal="center" vertical="center" wrapText="1"/>
    </xf>
    <xf numFmtId="10" fontId="16" fillId="0" borderId="18" xfId="0" applyNumberFormat="1" applyFont="1" applyBorder="1" applyAlignment="1">
      <alignment horizontal="center" vertical="center"/>
    </xf>
    <xf numFmtId="0" fontId="29" fillId="0" borderId="18" xfId="0" applyFont="1" applyBorder="1" applyAlignment="1">
      <alignment horizontal="center" vertical="center"/>
    </xf>
    <xf numFmtId="0" fontId="0" fillId="0" borderId="18" xfId="0" applyBorder="1" applyAlignment="1">
      <alignment horizontal="center" vertical="center"/>
    </xf>
    <xf numFmtId="10" fontId="0" fillId="0" borderId="18" xfId="0" applyNumberFormat="1" applyBorder="1" applyAlignment="1">
      <alignment horizontal="center" vertical="center"/>
    </xf>
    <xf numFmtId="14" fontId="0" fillId="0" borderId="18" xfId="0" applyNumberFormat="1" applyBorder="1" applyAlignment="1">
      <alignment horizontal="center" vertical="center"/>
    </xf>
    <xf numFmtId="165" fontId="0" fillId="0" borderId="18" xfId="7" applyNumberFormat="1" applyFont="1" applyFill="1" applyBorder="1" applyAlignment="1">
      <alignment horizontal="center" vertical="center"/>
    </xf>
    <xf numFmtId="0" fontId="31" fillId="0" borderId="18" xfId="0" applyFont="1" applyBorder="1" applyAlignment="1">
      <alignment horizontal="center" vertical="center" wrapText="1"/>
    </xf>
    <xf numFmtId="43" fontId="0" fillId="0" borderId="18" xfId="7" applyFont="1" applyFill="1" applyBorder="1" applyAlignment="1">
      <alignment horizontal="center" vertical="center" wrapText="1"/>
    </xf>
    <xf numFmtId="164" fontId="0" fillId="0" borderId="1" xfId="0" applyNumberFormat="1" applyBorder="1" applyAlignment="1">
      <alignment horizontal="center" vertical="center"/>
    </xf>
    <xf numFmtId="43" fontId="0" fillId="0" borderId="1" xfId="0" applyNumberFormat="1" applyBorder="1" applyAlignment="1">
      <alignment horizontal="center" vertical="center"/>
    </xf>
    <xf numFmtId="0" fontId="39" fillId="0" borderId="1" xfId="0" applyFont="1" applyBorder="1" applyAlignment="1">
      <alignment horizontal="center" vertical="center" wrapText="1"/>
    </xf>
    <xf numFmtId="9" fontId="0" fillId="0" borderId="1" xfId="8" applyFont="1" applyFill="1" applyBorder="1" applyAlignment="1">
      <alignment horizontal="center" vertical="center"/>
    </xf>
    <xf numFmtId="0" fontId="0" fillId="0" borderId="0" xfId="0" applyAlignment="1">
      <alignment horizontal="left" vertical="center"/>
    </xf>
    <xf numFmtId="0" fontId="28" fillId="0" borderId="0" xfId="0" applyFont="1" applyAlignment="1">
      <alignment horizontal="center" vertical="center"/>
    </xf>
    <xf numFmtId="164" fontId="0" fillId="0" borderId="0" xfId="0" applyNumberFormat="1" applyAlignment="1">
      <alignment horizontal="center" vertical="center"/>
    </xf>
    <xf numFmtId="0" fontId="0" fillId="0" borderId="0" xfId="0" applyAlignment="1">
      <alignment horizontal="center" vertical="center" wrapText="1"/>
    </xf>
    <xf numFmtId="49" fontId="0" fillId="0" borderId="0" xfId="0" applyNumberFormat="1" applyAlignment="1">
      <alignment horizontal="center" vertical="center" wrapText="1"/>
    </xf>
    <xf numFmtId="0" fontId="37" fillId="0" borderId="1" xfId="0" applyFont="1" applyBorder="1" applyAlignment="1">
      <alignment horizontal="center" vertical="center" wrapText="1"/>
    </xf>
    <xf numFmtId="9" fontId="7" fillId="0" borderId="18" xfId="8" applyFont="1" applyFill="1" applyBorder="1" applyAlignment="1">
      <alignment horizontal="center" vertical="center"/>
    </xf>
    <xf numFmtId="9" fontId="7" fillId="0" borderId="21" xfId="8" applyFont="1" applyFill="1" applyBorder="1" applyAlignment="1">
      <alignment horizontal="center" vertical="center"/>
    </xf>
    <xf numFmtId="0" fontId="38" fillId="0" borderId="1" xfId="0" applyFont="1" applyBorder="1" applyAlignment="1">
      <alignment horizontal="center" vertical="center"/>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9" fontId="7" fillId="0" borderId="20" xfId="8" applyFont="1" applyFill="1" applyBorder="1" applyAlignment="1">
      <alignment horizontal="center" vertical="center"/>
    </xf>
    <xf numFmtId="9" fontId="29" fillId="0" borderId="18" xfId="8" applyFont="1" applyFill="1" applyBorder="1" applyAlignment="1">
      <alignment horizontal="center" vertical="center"/>
    </xf>
    <xf numFmtId="9" fontId="29" fillId="0" borderId="20" xfId="8" applyFont="1" applyFill="1" applyBorder="1" applyAlignment="1">
      <alignment horizontal="center" vertical="center"/>
    </xf>
    <xf numFmtId="9" fontId="29" fillId="0" borderId="21" xfId="8" applyFont="1" applyFill="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43" fontId="7" fillId="0" borderId="18" xfId="7" applyFont="1" applyFill="1" applyBorder="1" applyAlignment="1">
      <alignment horizontal="center" vertical="center"/>
    </xf>
    <xf numFmtId="43" fontId="7" fillId="0" borderId="20" xfId="7" applyFont="1" applyFill="1" applyBorder="1" applyAlignment="1">
      <alignment horizontal="center" vertical="center"/>
    </xf>
    <xf numFmtId="43" fontId="7" fillId="0" borderId="21" xfId="7" applyFont="1" applyFill="1" applyBorder="1" applyAlignment="1">
      <alignment horizontal="center" vertical="center"/>
    </xf>
    <xf numFmtId="49" fontId="7" fillId="0" borderId="18" xfId="7" applyNumberFormat="1" applyFont="1" applyFill="1" applyBorder="1" applyAlignment="1">
      <alignment horizontal="center" vertical="center" wrapText="1"/>
    </xf>
    <xf numFmtId="49" fontId="7" fillId="0" borderId="21" xfId="7" applyNumberFormat="1" applyFont="1" applyFill="1" applyBorder="1" applyAlignment="1">
      <alignment horizontal="center" vertical="center" wrapText="1"/>
    </xf>
    <xf numFmtId="49" fontId="7" fillId="0" borderId="20" xfId="7" applyNumberFormat="1" applyFont="1" applyFill="1" applyBorder="1" applyAlignment="1">
      <alignment horizontal="center" vertical="center" wrapText="1"/>
    </xf>
    <xf numFmtId="49" fontId="7" fillId="0" borderId="1" xfId="7" applyNumberFormat="1" applyFont="1" applyFill="1" applyBorder="1" applyAlignment="1">
      <alignment horizontal="center" vertical="center" wrapText="1"/>
    </xf>
    <xf numFmtId="49" fontId="29" fillId="0" borderId="18" xfId="7" applyNumberFormat="1" applyFont="1" applyFill="1" applyBorder="1" applyAlignment="1">
      <alignment horizontal="center" vertical="center" wrapText="1"/>
    </xf>
    <xf numFmtId="49" fontId="29" fillId="0" borderId="20" xfId="7" applyNumberFormat="1" applyFont="1" applyFill="1" applyBorder="1" applyAlignment="1">
      <alignment horizontal="center" vertical="center" wrapText="1"/>
    </xf>
    <xf numFmtId="49" fontId="29" fillId="0" borderId="21" xfId="7" applyNumberFormat="1" applyFont="1" applyFill="1" applyBorder="1" applyAlignment="1">
      <alignment horizontal="center" vertical="center" wrapText="1"/>
    </xf>
    <xf numFmtId="43" fontId="29" fillId="0" borderId="18" xfId="7" applyFont="1" applyFill="1" applyBorder="1" applyAlignment="1">
      <alignment horizontal="center" vertical="center"/>
    </xf>
    <xf numFmtId="43" fontId="29" fillId="0" borderId="20" xfId="7" applyFont="1" applyFill="1" applyBorder="1" applyAlignment="1">
      <alignment horizontal="center" vertical="center"/>
    </xf>
    <xf numFmtId="43" fontId="29" fillId="0" borderId="21" xfId="7" applyFont="1" applyFill="1" applyBorder="1" applyAlignment="1">
      <alignment horizontal="center" vertical="center"/>
    </xf>
    <xf numFmtId="165" fontId="29" fillId="0" borderId="18" xfId="7" applyNumberFormat="1" applyFont="1" applyFill="1" applyBorder="1" applyAlignment="1">
      <alignment horizontal="center" vertical="center"/>
    </xf>
    <xf numFmtId="165" fontId="29" fillId="0" borderId="20" xfId="7" applyNumberFormat="1" applyFont="1" applyFill="1" applyBorder="1" applyAlignment="1">
      <alignment horizontal="center" vertical="center"/>
    </xf>
    <xf numFmtId="0" fontId="0" fillId="0" borderId="18" xfId="0"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4"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16" fillId="2"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6" fillId="2" borderId="1" xfId="0" applyFont="1" applyFill="1" applyBorder="1" applyAlignment="1">
      <alignment horizontal="left" vertic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4" fillId="3" borderId="1" xfId="0" applyFont="1" applyFill="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1" xfId="0" applyFont="1" applyBorder="1" applyAlignment="1">
      <alignment horizontal="center" vertical="center" wrapText="1"/>
    </xf>
    <xf numFmtId="0" fontId="7" fillId="0" borderId="1" xfId="0" applyFont="1"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11" xfId="0" applyFont="1" applyBorder="1" applyAlignment="1">
      <alignment horizontal="center" vertical="center"/>
    </xf>
    <xf numFmtId="0" fontId="7" fillId="0" borderId="16"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14" fillId="0" borderId="1" xfId="0" applyFont="1" applyBorder="1" applyAlignment="1">
      <alignment horizontal="center" vertical="center"/>
    </xf>
    <xf numFmtId="0" fontId="5" fillId="0" borderId="11" xfId="0" applyFont="1" applyBorder="1" applyAlignment="1">
      <alignment horizontal="center" vertical="center"/>
    </xf>
    <xf numFmtId="0" fontId="25" fillId="0" borderId="2" xfId="0" applyFont="1" applyBorder="1" applyAlignment="1">
      <alignment horizontal="center"/>
    </xf>
    <xf numFmtId="0" fontId="25" fillId="0" borderId="3" xfId="0" applyFont="1" applyBorder="1" applyAlignment="1">
      <alignment horizontal="center"/>
    </xf>
    <xf numFmtId="0" fontId="5" fillId="0" borderId="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cellXfs>
  <cellStyles count="9">
    <cellStyle name="BodyStyle" xfId="5" xr:uid="{00000000-0005-0000-0000-000000000000}"/>
    <cellStyle name="HeaderStyle" xfId="4" xr:uid="{00000000-0005-0000-0000-000001000000}"/>
    <cellStyle name="Millares" xfId="7" builtinId="3"/>
    <cellStyle name="Millares 2" xfId="3" xr:uid="{00000000-0005-0000-0000-000003000000}"/>
    <cellStyle name="Moneda 2" xfId="2" xr:uid="{00000000-0005-0000-0000-000004000000}"/>
    <cellStyle name="Normal" xfId="0" builtinId="0"/>
    <cellStyle name="Normal 2" xfId="1" xr:uid="{00000000-0005-0000-0000-000006000000}"/>
    <cellStyle name="Numeric" xfId="6" xr:uid="{00000000-0005-0000-0000-000007000000}"/>
    <cellStyle name="Porcentaje" xfId="8"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55" zoomScale="60" zoomScaleNormal="60" workbookViewId="0">
      <selection activeCell="B61" sqref="B61:H61"/>
    </sheetView>
  </sheetViews>
  <sheetFormatPr baseColWidth="10" defaultColWidth="10.88671875" defaultRowHeight="15" x14ac:dyDescent="0.25"/>
  <cols>
    <col min="1" max="1" width="34.109375" style="15" customWidth="1"/>
    <col min="2" max="2" width="10.88671875" style="7"/>
    <col min="3" max="3" width="28.44140625" style="7" customWidth="1"/>
    <col min="4" max="4" width="21.44140625" style="7" customWidth="1"/>
    <col min="5" max="5" width="19.44140625" style="7" customWidth="1"/>
    <col min="6" max="6" width="27.44140625" style="7" customWidth="1"/>
    <col min="7" max="7" width="17.109375" style="7" customWidth="1"/>
    <col min="8" max="8" width="27.44140625" style="7" customWidth="1"/>
    <col min="9" max="9" width="15.44140625" style="7" customWidth="1"/>
    <col min="10" max="10" width="17.88671875" style="7" customWidth="1"/>
    <col min="11" max="11" width="19.44140625" style="7" customWidth="1"/>
    <col min="12" max="12" width="25.44140625" style="7" customWidth="1"/>
    <col min="13" max="13" width="20.5546875" style="7" customWidth="1"/>
    <col min="14" max="15" width="10.88671875" style="7"/>
    <col min="16" max="16" width="16.5546875" style="7" customWidth="1"/>
    <col min="17" max="17" width="20.44140625" style="7" customWidth="1"/>
    <col min="18" max="18" width="18.5546875" style="7" customWidth="1"/>
    <col min="19" max="19" width="22.88671875" style="7" customWidth="1"/>
    <col min="20" max="20" width="22.109375" style="7" customWidth="1"/>
    <col min="21" max="21" width="25.44140625" style="7" customWidth="1"/>
    <col min="22" max="22" width="21.109375" style="7" customWidth="1"/>
    <col min="23" max="23" width="19.109375" style="7" customWidth="1"/>
    <col min="24" max="24" width="17.44140625" style="7" customWidth="1"/>
    <col min="25" max="25" width="16.44140625" style="7" customWidth="1"/>
    <col min="26" max="26" width="16.109375" style="7" customWidth="1"/>
    <col min="27" max="27" width="28.5546875" style="7" customWidth="1"/>
    <col min="28" max="28" width="19.44140625" style="7" customWidth="1"/>
    <col min="29" max="29" width="21.109375" style="7" customWidth="1"/>
    <col min="30" max="30" width="21.88671875" style="7" customWidth="1"/>
    <col min="31" max="31" width="25.44140625" style="7" customWidth="1"/>
    <col min="32" max="32" width="22.109375" style="7" customWidth="1"/>
    <col min="33" max="33" width="29.5546875" style="7" customWidth="1"/>
    <col min="34" max="34" width="18.5546875" style="7" customWidth="1"/>
    <col min="35" max="35" width="18.109375" style="7" customWidth="1"/>
    <col min="36" max="36" width="22.109375" style="7" customWidth="1"/>
    <col min="37" max="16384" width="10.88671875" style="7"/>
  </cols>
  <sheetData>
    <row r="1" spans="1:50" ht="54.75" customHeight="1" x14ac:dyDescent="0.25">
      <c r="A1" s="206" t="s">
        <v>152</v>
      </c>
      <c r="B1" s="206"/>
      <c r="C1" s="206"/>
      <c r="D1" s="206"/>
      <c r="E1" s="206"/>
      <c r="F1" s="206"/>
      <c r="G1" s="206"/>
      <c r="H1" s="206"/>
    </row>
    <row r="2" spans="1:50" ht="33" customHeight="1" x14ac:dyDescent="0.25">
      <c r="A2" s="210" t="s">
        <v>171</v>
      </c>
      <c r="B2" s="210"/>
      <c r="C2" s="210"/>
      <c r="D2" s="210"/>
      <c r="E2" s="210"/>
      <c r="F2" s="210"/>
      <c r="G2" s="210"/>
      <c r="H2" s="210"/>
      <c r="I2" s="8"/>
      <c r="J2" s="8"/>
      <c r="K2" s="8"/>
      <c r="L2" s="8"/>
      <c r="M2" s="8"/>
      <c r="N2" s="8"/>
      <c r="O2" s="8"/>
      <c r="P2" s="8"/>
      <c r="Q2" s="8"/>
      <c r="R2" s="8"/>
      <c r="S2" s="8"/>
      <c r="T2" s="8"/>
      <c r="U2" s="8"/>
      <c r="V2" s="8"/>
      <c r="W2" s="8"/>
      <c r="X2" s="8"/>
      <c r="Y2" s="8"/>
      <c r="Z2" s="8"/>
      <c r="AA2" s="9"/>
      <c r="AB2" s="9"/>
      <c r="AC2" s="9"/>
      <c r="AD2" s="9"/>
      <c r="AE2" s="9"/>
      <c r="AF2" s="9"/>
      <c r="AG2" s="10"/>
      <c r="AH2" s="10"/>
      <c r="AI2" s="10"/>
      <c r="AJ2" s="10"/>
      <c r="AK2" s="10"/>
      <c r="AL2" s="10"/>
      <c r="AM2" s="10"/>
      <c r="AN2" s="10"/>
      <c r="AO2" s="10"/>
      <c r="AP2" s="10"/>
      <c r="AQ2" s="8"/>
      <c r="AR2" s="8"/>
      <c r="AS2" s="8"/>
      <c r="AT2" s="8"/>
      <c r="AU2" s="8"/>
      <c r="AV2" s="8"/>
      <c r="AW2" s="8"/>
      <c r="AX2" s="8"/>
    </row>
    <row r="3" spans="1:50" ht="48" customHeight="1" x14ac:dyDescent="0.25">
      <c r="A3" s="11" t="s">
        <v>88</v>
      </c>
      <c r="B3" s="205" t="s">
        <v>101</v>
      </c>
      <c r="C3" s="205"/>
      <c r="D3" s="205"/>
      <c r="E3" s="205"/>
      <c r="F3" s="205"/>
      <c r="G3" s="205"/>
      <c r="H3" s="205"/>
    </row>
    <row r="4" spans="1:50" ht="48" customHeight="1" x14ac:dyDescent="0.25">
      <c r="A4" s="11" t="s">
        <v>158</v>
      </c>
      <c r="B4" s="207" t="s">
        <v>177</v>
      </c>
      <c r="C4" s="208"/>
      <c r="D4" s="208"/>
      <c r="E4" s="208"/>
      <c r="F4" s="208"/>
      <c r="G4" s="208"/>
      <c r="H4" s="209"/>
    </row>
    <row r="5" spans="1:50" ht="31.5" customHeight="1" x14ac:dyDescent="0.25">
      <c r="A5" s="11" t="s">
        <v>176</v>
      </c>
      <c r="B5" s="205" t="s">
        <v>102</v>
      </c>
      <c r="C5" s="205"/>
      <c r="D5" s="205"/>
      <c r="E5" s="205"/>
      <c r="F5" s="205"/>
      <c r="G5" s="205"/>
      <c r="H5" s="205"/>
    </row>
    <row r="6" spans="1:50" ht="40.5" customHeight="1" x14ac:dyDescent="0.25">
      <c r="A6" s="11" t="s">
        <v>80</v>
      </c>
      <c r="B6" s="207" t="s">
        <v>103</v>
      </c>
      <c r="C6" s="208"/>
      <c r="D6" s="208"/>
      <c r="E6" s="208"/>
      <c r="F6" s="208"/>
      <c r="G6" s="208"/>
      <c r="H6" s="209"/>
    </row>
    <row r="7" spans="1:50" ht="41.1" customHeight="1" x14ac:dyDescent="0.25">
      <c r="A7" s="11" t="s">
        <v>94</v>
      </c>
      <c r="B7" s="205" t="s">
        <v>104</v>
      </c>
      <c r="C7" s="205"/>
      <c r="D7" s="205"/>
      <c r="E7" s="205"/>
      <c r="F7" s="205"/>
      <c r="G7" s="205"/>
      <c r="H7" s="205"/>
    </row>
    <row r="8" spans="1:50" ht="48.9" customHeight="1" x14ac:dyDescent="0.25">
      <c r="A8" s="11" t="s">
        <v>32</v>
      </c>
      <c r="B8" s="205" t="s">
        <v>183</v>
      </c>
      <c r="C8" s="205"/>
      <c r="D8" s="205"/>
      <c r="E8" s="205"/>
      <c r="F8" s="205"/>
      <c r="G8" s="205"/>
      <c r="H8" s="205"/>
    </row>
    <row r="9" spans="1:50" ht="48.9" customHeight="1" x14ac:dyDescent="0.25">
      <c r="A9" s="11" t="s">
        <v>184</v>
      </c>
      <c r="B9" s="207" t="s">
        <v>185</v>
      </c>
      <c r="C9" s="208"/>
      <c r="D9" s="208"/>
      <c r="E9" s="208"/>
      <c r="F9" s="208"/>
      <c r="G9" s="208"/>
      <c r="H9" s="209"/>
    </row>
    <row r="10" spans="1:50" ht="30" x14ac:dyDescent="0.25">
      <c r="A10" s="11" t="s">
        <v>33</v>
      </c>
      <c r="B10" s="205" t="s">
        <v>105</v>
      </c>
      <c r="C10" s="205"/>
      <c r="D10" s="205"/>
      <c r="E10" s="205"/>
      <c r="F10" s="205"/>
      <c r="G10" s="205"/>
      <c r="H10" s="205"/>
    </row>
    <row r="11" spans="1:50" ht="30" x14ac:dyDescent="0.25">
      <c r="A11" s="11" t="s">
        <v>8</v>
      </c>
      <c r="B11" s="205" t="s">
        <v>106</v>
      </c>
      <c r="C11" s="205"/>
      <c r="D11" s="205"/>
      <c r="E11" s="205"/>
      <c r="F11" s="205"/>
      <c r="G11" s="205"/>
      <c r="H11" s="205"/>
    </row>
    <row r="12" spans="1:50" ht="33.9" customHeight="1" x14ac:dyDescent="0.25">
      <c r="A12" s="11" t="s">
        <v>81</v>
      </c>
      <c r="B12" s="205" t="s">
        <v>107</v>
      </c>
      <c r="C12" s="205"/>
      <c r="D12" s="205"/>
      <c r="E12" s="205"/>
      <c r="F12" s="205"/>
      <c r="G12" s="205"/>
      <c r="H12" s="205"/>
    </row>
    <row r="13" spans="1:50" ht="30" x14ac:dyDescent="0.25">
      <c r="A13" s="11" t="s">
        <v>29</v>
      </c>
      <c r="B13" s="205" t="s">
        <v>108</v>
      </c>
      <c r="C13" s="205"/>
      <c r="D13" s="205"/>
      <c r="E13" s="205"/>
      <c r="F13" s="205"/>
      <c r="G13" s="205"/>
      <c r="H13" s="205"/>
    </row>
    <row r="14" spans="1:50" ht="30" x14ac:dyDescent="0.25">
      <c r="A14" s="11" t="s">
        <v>98</v>
      </c>
      <c r="B14" s="205" t="s">
        <v>109</v>
      </c>
      <c r="C14" s="205"/>
      <c r="D14" s="205"/>
      <c r="E14" s="205"/>
      <c r="F14" s="205"/>
      <c r="G14" s="205"/>
      <c r="H14" s="205"/>
    </row>
    <row r="15" spans="1:50" ht="44.1" customHeight="1" x14ac:dyDescent="0.25">
      <c r="A15" s="11" t="s">
        <v>95</v>
      </c>
      <c r="B15" s="205" t="s">
        <v>110</v>
      </c>
      <c r="C15" s="205"/>
      <c r="D15" s="205"/>
      <c r="E15" s="205"/>
      <c r="F15" s="205"/>
      <c r="G15" s="205"/>
      <c r="H15" s="205"/>
    </row>
    <row r="16" spans="1:50" ht="60" x14ac:dyDescent="0.25">
      <c r="A16" s="11" t="s">
        <v>9</v>
      </c>
      <c r="B16" s="205" t="s">
        <v>111</v>
      </c>
      <c r="C16" s="205"/>
      <c r="D16" s="205"/>
      <c r="E16" s="205"/>
      <c r="F16" s="205"/>
      <c r="G16" s="205"/>
      <c r="H16" s="205"/>
    </row>
    <row r="17" spans="1:8" ht="58.5" customHeight="1" x14ac:dyDescent="0.25">
      <c r="A17" s="11" t="s">
        <v>30</v>
      </c>
      <c r="B17" s="205" t="s">
        <v>112</v>
      </c>
      <c r="C17" s="205"/>
      <c r="D17" s="205"/>
      <c r="E17" s="205"/>
      <c r="F17" s="205"/>
      <c r="G17" s="205"/>
      <c r="H17" s="205"/>
    </row>
    <row r="18" spans="1:8" ht="30" x14ac:dyDescent="0.25">
      <c r="A18" s="11" t="s">
        <v>82</v>
      </c>
      <c r="B18" s="205" t="s">
        <v>113</v>
      </c>
      <c r="C18" s="205"/>
      <c r="D18" s="205"/>
      <c r="E18" s="205"/>
      <c r="F18" s="205"/>
      <c r="G18" s="205"/>
      <c r="H18" s="205"/>
    </row>
    <row r="19" spans="1:8" ht="30" customHeight="1" x14ac:dyDescent="0.25">
      <c r="A19" s="212"/>
      <c r="B19" s="213"/>
      <c r="C19" s="213"/>
      <c r="D19" s="213"/>
      <c r="E19" s="213"/>
      <c r="F19" s="213"/>
      <c r="G19" s="213"/>
      <c r="H19" s="214"/>
    </row>
    <row r="20" spans="1:8" ht="37.5" customHeight="1" x14ac:dyDescent="0.25">
      <c r="A20" s="210" t="s">
        <v>172</v>
      </c>
      <c r="B20" s="210"/>
      <c r="C20" s="210"/>
      <c r="D20" s="210"/>
      <c r="E20" s="210"/>
      <c r="F20" s="210"/>
      <c r="G20" s="210"/>
      <c r="H20" s="210"/>
    </row>
    <row r="21" spans="1:8" ht="117" customHeight="1" x14ac:dyDescent="0.25">
      <c r="A21" s="215" t="s">
        <v>34</v>
      </c>
      <c r="B21" s="215"/>
      <c r="C21" s="215"/>
      <c r="D21" s="215"/>
      <c r="E21" s="215"/>
      <c r="F21" s="215"/>
      <c r="G21" s="215"/>
      <c r="H21" s="215"/>
    </row>
    <row r="22" spans="1:8" ht="117" customHeight="1" x14ac:dyDescent="0.25">
      <c r="A22" s="11" t="s">
        <v>94</v>
      </c>
      <c r="B22" s="205" t="s">
        <v>104</v>
      </c>
      <c r="C22" s="205"/>
      <c r="D22" s="205"/>
      <c r="E22" s="205"/>
      <c r="F22" s="205"/>
      <c r="G22" s="205"/>
      <c r="H22" s="205"/>
    </row>
    <row r="23" spans="1:8" ht="167.1" customHeight="1" x14ac:dyDescent="0.25">
      <c r="A23" s="11" t="s">
        <v>83</v>
      </c>
      <c r="B23" s="215" t="s">
        <v>114</v>
      </c>
      <c r="C23" s="215"/>
      <c r="D23" s="215"/>
      <c r="E23" s="215"/>
      <c r="F23" s="215"/>
      <c r="G23" s="215"/>
      <c r="H23" s="215"/>
    </row>
    <row r="24" spans="1:8" ht="69.75" customHeight="1" x14ac:dyDescent="0.25">
      <c r="A24" s="11" t="s">
        <v>178</v>
      </c>
      <c r="B24" s="215" t="s">
        <v>115</v>
      </c>
      <c r="C24" s="215"/>
      <c r="D24" s="215"/>
      <c r="E24" s="215"/>
      <c r="F24" s="215"/>
      <c r="G24" s="215"/>
      <c r="H24" s="215"/>
    </row>
    <row r="25" spans="1:8" ht="60" customHeight="1" x14ac:dyDescent="0.25">
      <c r="A25" s="11" t="s">
        <v>179</v>
      </c>
      <c r="B25" s="215" t="s">
        <v>117</v>
      </c>
      <c r="C25" s="215"/>
      <c r="D25" s="215"/>
      <c r="E25" s="215"/>
      <c r="F25" s="215"/>
      <c r="G25" s="215"/>
      <c r="H25" s="215"/>
    </row>
    <row r="26" spans="1:8" ht="24.75" customHeight="1" x14ac:dyDescent="0.25">
      <c r="A26" s="12" t="s">
        <v>85</v>
      </c>
      <c r="B26" s="211" t="s">
        <v>116</v>
      </c>
      <c r="C26" s="211"/>
      <c r="D26" s="211"/>
      <c r="E26" s="211"/>
      <c r="F26" s="211"/>
      <c r="G26" s="211"/>
      <c r="H26" s="211"/>
    </row>
    <row r="27" spans="1:8" ht="26.25" customHeight="1" x14ac:dyDescent="0.25">
      <c r="A27" s="12" t="s">
        <v>86</v>
      </c>
      <c r="B27" s="211" t="s">
        <v>96</v>
      </c>
      <c r="C27" s="211"/>
      <c r="D27" s="211"/>
      <c r="E27" s="211"/>
      <c r="F27" s="211"/>
      <c r="G27" s="211"/>
      <c r="H27" s="211"/>
    </row>
    <row r="28" spans="1:8" ht="53.25" customHeight="1" x14ac:dyDescent="0.25">
      <c r="A28" s="11" t="s">
        <v>159</v>
      </c>
      <c r="B28" s="215" t="s">
        <v>165</v>
      </c>
      <c r="C28" s="215"/>
      <c r="D28" s="215"/>
      <c r="E28" s="215"/>
      <c r="F28" s="215"/>
      <c r="G28" s="215"/>
      <c r="H28" s="215"/>
    </row>
    <row r="29" spans="1:8" ht="45" customHeight="1" x14ac:dyDescent="0.25">
      <c r="A29" s="11" t="s">
        <v>161</v>
      </c>
      <c r="B29" s="231" t="s">
        <v>166</v>
      </c>
      <c r="C29" s="232"/>
      <c r="D29" s="232"/>
      <c r="E29" s="232"/>
      <c r="F29" s="232"/>
      <c r="G29" s="232"/>
      <c r="H29" s="233"/>
    </row>
    <row r="30" spans="1:8" ht="45" customHeight="1" x14ac:dyDescent="0.25">
      <c r="A30" s="11" t="s">
        <v>160</v>
      </c>
      <c r="B30" s="231" t="s">
        <v>167</v>
      </c>
      <c r="C30" s="232"/>
      <c r="D30" s="232"/>
      <c r="E30" s="232"/>
      <c r="F30" s="232"/>
      <c r="G30" s="232"/>
      <c r="H30" s="233"/>
    </row>
    <row r="31" spans="1:8" ht="45" customHeight="1" x14ac:dyDescent="0.25">
      <c r="A31" s="11" t="s">
        <v>151</v>
      </c>
      <c r="B31" s="231" t="s">
        <v>168</v>
      </c>
      <c r="C31" s="232"/>
      <c r="D31" s="232"/>
      <c r="E31" s="232"/>
      <c r="F31" s="232"/>
      <c r="G31" s="232"/>
      <c r="H31" s="233"/>
    </row>
    <row r="32" spans="1:8" ht="33" customHeight="1" x14ac:dyDescent="0.25">
      <c r="A32" s="12" t="s">
        <v>180</v>
      </c>
      <c r="B32" s="215" t="s">
        <v>118</v>
      </c>
      <c r="C32" s="215"/>
      <c r="D32" s="215"/>
      <c r="E32" s="215"/>
      <c r="F32" s="215"/>
      <c r="G32" s="215"/>
      <c r="H32" s="215"/>
    </row>
    <row r="33" spans="1:8" ht="39" customHeight="1" x14ac:dyDescent="0.25">
      <c r="A33" s="11" t="s">
        <v>87</v>
      </c>
      <c r="B33" s="211" t="s">
        <v>169</v>
      </c>
      <c r="C33" s="211"/>
      <c r="D33" s="211"/>
      <c r="E33" s="211"/>
      <c r="F33" s="211"/>
      <c r="G33" s="211"/>
      <c r="H33" s="211"/>
    </row>
    <row r="34" spans="1:8" ht="39" customHeight="1" x14ac:dyDescent="0.25">
      <c r="A34" s="210" t="s">
        <v>200</v>
      </c>
      <c r="B34" s="210"/>
      <c r="C34" s="210"/>
      <c r="D34" s="210"/>
      <c r="E34" s="210"/>
      <c r="F34" s="210"/>
      <c r="G34" s="210"/>
      <c r="H34" s="210"/>
    </row>
    <row r="35" spans="1:8" ht="79.5" customHeight="1" x14ac:dyDescent="0.25">
      <c r="A35" s="207" t="s">
        <v>201</v>
      </c>
      <c r="B35" s="208"/>
      <c r="C35" s="208"/>
      <c r="D35" s="208"/>
      <c r="E35" s="208"/>
      <c r="F35" s="208"/>
      <c r="G35" s="208"/>
      <c r="H35" s="209"/>
    </row>
    <row r="36" spans="1:8" ht="33" customHeight="1" x14ac:dyDescent="0.25">
      <c r="A36" s="11" t="s">
        <v>26</v>
      </c>
      <c r="B36" s="215" t="s">
        <v>141</v>
      </c>
      <c r="C36" s="215"/>
      <c r="D36" s="215"/>
      <c r="E36" s="215"/>
      <c r="F36" s="215"/>
      <c r="G36" s="215"/>
      <c r="H36" s="215"/>
    </row>
    <row r="37" spans="1:8" ht="33" customHeight="1" x14ac:dyDescent="0.25">
      <c r="A37" s="11" t="s">
        <v>27</v>
      </c>
      <c r="B37" s="215" t="s">
        <v>142</v>
      </c>
      <c r="C37" s="215"/>
      <c r="D37" s="215"/>
      <c r="E37" s="215"/>
      <c r="F37" s="215"/>
      <c r="G37" s="215"/>
      <c r="H37" s="215"/>
    </row>
    <row r="38" spans="1:8" ht="33" customHeight="1" x14ac:dyDescent="0.25">
      <c r="A38" s="17"/>
      <c r="B38" s="18"/>
      <c r="C38" s="18"/>
      <c r="D38" s="18"/>
      <c r="E38" s="18"/>
      <c r="F38" s="18"/>
      <c r="G38" s="18"/>
      <c r="H38" s="19"/>
    </row>
    <row r="39" spans="1:8" ht="34.5" customHeight="1" x14ac:dyDescent="0.25">
      <c r="A39" s="210" t="s">
        <v>173</v>
      </c>
      <c r="B39" s="210"/>
      <c r="C39" s="210"/>
      <c r="D39" s="210"/>
      <c r="E39" s="210"/>
      <c r="F39" s="210"/>
      <c r="G39" s="210"/>
      <c r="H39" s="210"/>
    </row>
    <row r="40" spans="1:8" ht="34.5" customHeight="1" x14ac:dyDescent="0.25">
      <c r="A40" s="11" t="s">
        <v>10</v>
      </c>
      <c r="B40" s="215" t="s">
        <v>119</v>
      </c>
      <c r="C40" s="215"/>
      <c r="D40" s="215"/>
      <c r="E40" s="215"/>
      <c r="F40" s="215"/>
      <c r="G40" s="215"/>
      <c r="H40" s="215"/>
    </row>
    <row r="41" spans="1:8" ht="29.25" customHeight="1" x14ac:dyDescent="0.25">
      <c r="A41" s="11" t="s">
        <v>11</v>
      </c>
      <c r="B41" s="215" t="s">
        <v>120</v>
      </c>
      <c r="C41" s="215"/>
      <c r="D41" s="215"/>
      <c r="E41" s="215"/>
      <c r="F41" s="215"/>
      <c r="G41" s="215"/>
      <c r="H41" s="215"/>
    </row>
    <row r="42" spans="1:8" ht="42" customHeight="1" x14ac:dyDescent="0.25">
      <c r="A42" s="11" t="s">
        <v>143</v>
      </c>
      <c r="B42" s="215" t="s">
        <v>186</v>
      </c>
      <c r="C42" s="215"/>
      <c r="D42" s="215"/>
      <c r="E42" s="215"/>
      <c r="F42" s="215"/>
      <c r="G42" s="215"/>
      <c r="H42" s="215"/>
    </row>
    <row r="43" spans="1:8" ht="42" customHeight="1" x14ac:dyDescent="0.25">
      <c r="A43" s="11" t="s">
        <v>188</v>
      </c>
      <c r="B43" s="231" t="s">
        <v>189</v>
      </c>
      <c r="C43" s="232"/>
      <c r="D43" s="232"/>
      <c r="E43" s="232"/>
      <c r="F43" s="232"/>
      <c r="G43" s="232"/>
      <c r="H43" s="233"/>
    </row>
    <row r="44" spans="1:8" ht="42" customHeight="1" x14ac:dyDescent="0.25">
      <c r="A44" s="11" t="s">
        <v>144</v>
      </c>
      <c r="B44" s="231" t="s">
        <v>190</v>
      </c>
      <c r="C44" s="232"/>
      <c r="D44" s="232"/>
      <c r="E44" s="232"/>
      <c r="F44" s="232"/>
      <c r="G44" s="232"/>
      <c r="H44" s="233"/>
    </row>
    <row r="45" spans="1:8" ht="42" customHeight="1" x14ac:dyDescent="0.25">
      <c r="A45" s="11" t="s">
        <v>191</v>
      </c>
      <c r="B45" s="231" t="s">
        <v>193</v>
      </c>
      <c r="C45" s="232"/>
      <c r="D45" s="232"/>
      <c r="E45" s="232"/>
      <c r="F45" s="232"/>
      <c r="G45" s="232"/>
      <c r="H45" s="233"/>
    </row>
    <row r="46" spans="1:8" ht="86.1" customHeight="1" x14ac:dyDescent="0.25">
      <c r="A46" s="13" t="s">
        <v>195</v>
      </c>
      <c r="B46" s="216" t="s">
        <v>121</v>
      </c>
      <c r="C46" s="216"/>
      <c r="D46" s="216"/>
      <c r="E46" s="216"/>
      <c r="F46" s="216"/>
      <c r="G46" s="216"/>
      <c r="H46" s="216"/>
    </row>
    <row r="47" spans="1:8" ht="39.75" customHeight="1" x14ac:dyDescent="0.25">
      <c r="A47" s="13" t="s">
        <v>199</v>
      </c>
      <c r="B47" s="218" t="s">
        <v>202</v>
      </c>
      <c r="C47" s="219"/>
      <c r="D47" s="219"/>
      <c r="E47" s="219"/>
      <c r="F47" s="219"/>
      <c r="G47" s="219"/>
      <c r="H47" s="220"/>
    </row>
    <row r="48" spans="1:8" ht="31.5" customHeight="1" x14ac:dyDescent="0.25">
      <c r="A48" s="13" t="s">
        <v>12</v>
      </c>
      <c r="B48" s="216" t="s">
        <v>194</v>
      </c>
      <c r="C48" s="216"/>
      <c r="D48" s="216"/>
      <c r="E48" s="216"/>
      <c r="F48" s="216"/>
      <c r="G48" s="216"/>
      <c r="H48" s="216"/>
    </row>
    <row r="49" spans="1:8" ht="45" x14ac:dyDescent="0.25">
      <c r="A49" s="13" t="s">
        <v>196</v>
      </c>
      <c r="B49" s="216" t="s">
        <v>122</v>
      </c>
      <c r="C49" s="216"/>
      <c r="D49" s="216"/>
      <c r="E49" s="216"/>
      <c r="F49" s="216"/>
      <c r="G49" s="216"/>
      <c r="H49" s="216"/>
    </row>
    <row r="50" spans="1:8" ht="43.5" customHeight="1" x14ac:dyDescent="0.25">
      <c r="A50" s="13" t="s">
        <v>14</v>
      </c>
      <c r="B50" s="216" t="s">
        <v>123</v>
      </c>
      <c r="C50" s="216"/>
      <c r="D50" s="216"/>
      <c r="E50" s="216"/>
      <c r="F50" s="216"/>
      <c r="G50" s="216"/>
      <c r="H50" s="216"/>
    </row>
    <row r="51" spans="1:8" ht="40.5" customHeight="1" x14ac:dyDescent="0.25">
      <c r="A51" s="13" t="s">
        <v>15</v>
      </c>
      <c r="B51" s="216" t="s">
        <v>124</v>
      </c>
      <c r="C51" s="216"/>
      <c r="D51" s="216"/>
      <c r="E51" s="216"/>
      <c r="F51" s="216"/>
      <c r="G51" s="216"/>
      <c r="H51" s="216"/>
    </row>
    <row r="52" spans="1:8" ht="75.75" customHeight="1" x14ac:dyDescent="0.25">
      <c r="A52" s="14" t="s">
        <v>16</v>
      </c>
      <c r="B52" s="217" t="s">
        <v>125</v>
      </c>
      <c r="C52" s="217"/>
      <c r="D52" s="217"/>
      <c r="E52" s="217"/>
      <c r="F52" s="217"/>
      <c r="G52" s="217"/>
      <c r="H52" s="217"/>
    </row>
    <row r="53" spans="1:8" ht="41.25" customHeight="1" x14ac:dyDescent="0.25">
      <c r="A53" s="14" t="s">
        <v>17</v>
      </c>
      <c r="B53" s="217" t="s">
        <v>126</v>
      </c>
      <c r="C53" s="217"/>
      <c r="D53" s="217"/>
      <c r="E53" s="217"/>
      <c r="F53" s="217"/>
      <c r="G53" s="217"/>
      <c r="H53" s="217"/>
    </row>
    <row r="54" spans="1:8" ht="47.4" customHeight="1" x14ac:dyDescent="0.25">
      <c r="A54" s="14" t="s">
        <v>157</v>
      </c>
      <c r="B54" s="217" t="s">
        <v>127</v>
      </c>
      <c r="C54" s="217"/>
      <c r="D54" s="217"/>
      <c r="E54" s="217"/>
      <c r="F54" s="217"/>
      <c r="G54" s="217"/>
      <c r="H54" s="217"/>
    </row>
    <row r="55" spans="1:8" ht="57.6" customHeight="1" x14ac:dyDescent="0.25">
      <c r="A55" s="14" t="s">
        <v>35</v>
      </c>
      <c r="B55" s="217" t="s">
        <v>128</v>
      </c>
      <c r="C55" s="217"/>
      <c r="D55" s="217"/>
      <c r="E55" s="217"/>
      <c r="F55" s="217"/>
      <c r="G55" s="217"/>
      <c r="H55" s="217"/>
    </row>
    <row r="56" spans="1:8" ht="31.5" customHeight="1" x14ac:dyDescent="0.25">
      <c r="A56" s="14" t="s">
        <v>99</v>
      </c>
      <c r="B56" s="217" t="s">
        <v>129</v>
      </c>
      <c r="C56" s="217"/>
      <c r="D56" s="217"/>
      <c r="E56" s="217"/>
      <c r="F56" s="217"/>
      <c r="G56" s="217"/>
      <c r="H56" s="217"/>
    </row>
    <row r="57" spans="1:8" ht="70.5" customHeight="1" x14ac:dyDescent="0.25">
      <c r="A57" s="14" t="s">
        <v>100</v>
      </c>
      <c r="B57" s="217" t="s">
        <v>130</v>
      </c>
      <c r="C57" s="217"/>
      <c r="D57" s="217"/>
      <c r="E57" s="217"/>
      <c r="F57" s="217"/>
      <c r="G57" s="217"/>
      <c r="H57" s="217"/>
    </row>
    <row r="58" spans="1:8" ht="33.75" customHeight="1" x14ac:dyDescent="0.25">
      <c r="A58" s="223"/>
      <c r="B58" s="223"/>
      <c r="C58" s="223"/>
      <c r="D58" s="223"/>
      <c r="E58" s="223"/>
      <c r="F58" s="223"/>
      <c r="G58" s="223"/>
      <c r="H58" s="224"/>
    </row>
    <row r="59" spans="1:8" ht="32.25" customHeight="1" x14ac:dyDescent="0.25">
      <c r="A59" s="226" t="s">
        <v>175</v>
      </c>
      <c r="B59" s="226"/>
      <c r="C59" s="226"/>
      <c r="D59" s="226"/>
      <c r="E59" s="226"/>
      <c r="F59" s="226"/>
      <c r="G59" s="226"/>
      <c r="H59" s="226"/>
    </row>
    <row r="60" spans="1:8" ht="34.5" customHeight="1" x14ac:dyDescent="0.25">
      <c r="A60" s="11" t="s">
        <v>22</v>
      </c>
      <c r="B60" s="221" t="s">
        <v>136</v>
      </c>
      <c r="C60" s="221"/>
      <c r="D60" s="221"/>
      <c r="E60" s="221"/>
      <c r="F60" s="221"/>
      <c r="G60" s="221"/>
      <c r="H60" s="221"/>
    </row>
    <row r="61" spans="1:8" ht="60" customHeight="1" x14ac:dyDescent="0.25">
      <c r="A61" s="11" t="s">
        <v>31</v>
      </c>
      <c r="B61" s="230" t="s">
        <v>137</v>
      </c>
      <c r="C61" s="230"/>
      <c r="D61" s="230"/>
      <c r="E61" s="230"/>
      <c r="F61" s="230"/>
      <c r="G61" s="230"/>
      <c r="H61" s="230"/>
    </row>
    <row r="62" spans="1:8" ht="41.25" customHeight="1" x14ac:dyDescent="0.25">
      <c r="A62" s="11" t="s">
        <v>197</v>
      </c>
      <c r="B62" s="227" t="s">
        <v>198</v>
      </c>
      <c r="C62" s="228"/>
      <c r="D62" s="228"/>
      <c r="E62" s="228"/>
      <c r="F62" s="228"/>
      <c r="G62" s="228"/>
      <c r="H62" s="229"/>
    </row>
    <row r="63" spans="1:8" ht="42" customHeight="1" x14ac:dyDescent="0.25">
      <c r="A63" s="11" t="s">
        <v>23</v>
      </c>
      <c r="B63" s="215" t="s">
        <v>138</v>
      </c>
      <c r="C63" s="215"/>
      <c r="D63" s="215"/>
      <c r="E63" s="215"/>
      <c r="F63" s="215"/>
      <c r="G63" s="215"/>
      <c r="H63" s="215"/>
    </row>
    <row r="64" spans="1:8" ht="31.5" customHeight="1" x14ac:dyDescent="0.25">
      <c r="A64" s="11" t="s">
        <v>24</v>
      </c>
      <c r="B64" s="221" t="s">
        <v>139</v>
      </c>
      <c r="C64" s="221"/>
      <c r="D64" s="221"/>
      <c r="E64" s="221"/>
      <c r="F64" s="221"/>
      <c r="G64" s="221"/>
      <c r="H64" s="221"/>
    </row>
    <row r="65" spans="1:8" ht="45.75" customHeight="1" x14ac:dyDescent="0.25">
      <c r="A65" s="11" t="s">
        <v>25</v>
      </c>
      <c r="B65" s="221" t="s">
        <v>140</v>
      </c>
      <c r="C65" s="221"/>
      <c r="D65" s="221"/>
      <c r="E65" s="221"/>
      <c r="F65" s="221"/>
      <c r="G65" s="221"/>
      <c r="H65" s="221"/>
    </row>
    <row r="66" spans="1:8" ht="30.75" customHeight="1" x14ac:dyDescent="0.25">
      <c r="A66" s="225"/>
      <c r="B66" s="225"/>
      <c r="C66" s="225"/>
      <c r="D66" s="225"/>
      <c r="E66" s="225"/>
      <c r="F66" s="225"/>
      <c r="G66" s="225"/>
      <c r="H66" s="225"/>
    </row>
    <row r="67" spans="1:8" ht="34.5" customHeight="1" x14ac:dyDescent="0.25">
      <c r="A67" s="226" t="s">
        <v>174</v>
      </c>
      <c r="B67" s="226"/>
      <c r="C67" s="226"/>
      <c r="D67" s="226"/>
      <c r="E67" s="226"/>
      <c r="F67" s="226"/>
      <c r="G67" s="226"/>
      <c r="H67" s="226"/>
    </row>
    <row r="68" spans="1:8" ht="39.75" customHeight="1" x14ac:dyDescent="0.25">
      <c r="A68" s="14" t="s">
        <v>19</v>
      </c>
      <c r="B68" s="221" t="s">
        <v>131</v>
      </c>
      <c r="C68" s="221"/>
      <c r="D68" s="221"/>
      <c r="E68" s="221"/>
      <c r="F68" s="221"/>
      <c r="G68" s="221"/>
      <c r="H68" s="221"/>
    </row>
    <row r="69" spans="1:8" ht="39.75" customHeight="1" x14ac:dyDescent="0.25">
      <c r="A69" s="14" t="s">
        <v>13</v>
      </c>
      <c r="B69" s="221" t="s">
        <v>132</v>
      </c>
      <c r="C69" s="221"/>
      <c r="D69" s="221"/>
      <c r="E69" s="221"/>
      <c r="F69" s="221"/>
      <c r="G69" s="221"/>
      <c r="H69" s="221"/>
    </row>
    <row r="70" spans="1:8" ht="42" customHeight="1" x14ac:dyDescent="0.25">
      <c r="A70" s="14" t="s">
        <v>18</v>
      </c>
      <c r="B70" s="217" t="s">
        <v>133</v>
      </c>
      <c r="C70" s="217"/>
      <c r="D70" s="217"/>
      <c r="E70" s="217"/>
      <c r="F70" s="217"/>
      <c r="G70" s="217"/>
      <c r="H70" s="217"/>
    </row>
    <row r="71" spans="1:8" ht="33.75" customHeight="1" x14ac:dyDescent="0.25">
      <c r="A71" s="14" t="s">
        <v>20</v>
      </c>
      <c r="B71" s="221" t="s">
        <v>134</v>
      </c>
      <c r="C71" s="221"/>
      <c r="D71" s="221"/>
      <c r="E71" s="221"/>
      <c r="F71" s="221"/>
      <c r="G71" s="221"/>
      <c r="H71" s="221"/>
    </row>
    <row r="72" spans="1:8" ht="33" customHeight="1" x14ac:dyDescent="0.25">
      <c r="A72" s="14" t="s">
        <v>21</v>
      </c>
      <c r="B72" s="221" t="s">
        <v>135</v>
      </c>
      <c r="C72" s="221"/>
      <c r="D72" s="221"/>
      <c r="E72" s="221"/>
      <c r="F72" s="221"/>
      <c r="G72" s="221"/>
      <c r="H72" s="221"/>
    </row>
    <row r="73" spans="1:8" ht="33.75" customHeight="1" x14ac:dyDescent="0.25">
      <c r="A73" s="222"/>
      <c r="B73" s="222"/>
      <c r="C73" s="222"/>
      <c r="D73" s="222"/>
      <c r="E73" s="222"/>
      <c r="F73" s="222"/>
      <c r="G73" s="222"/>
      <c r="H73" s="222"/>
    </row>
    <row r="74" spans="1:8" ht="54.75" customHeight="1" x14ac:dyDescent="0.25"/>
    <row r="76" spans="1:8" ht="134.4" customHeight="1" x14ac:dyDescent="0.25"/>
    <row r="77" spans="1:8" ht="64.5" customHeight="1" x14ac:dyDescent="0.25"/>
    <row r="78" spans="1:8" ht="49.5" customHeight="1" x14ac:dyDescent="0.25"/>
    <row r="87" ht="40.5" customHeight="1" x14ac:dyDescent="0.25"/>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AG43"/>
  <sheetViews>
    <sheetView topLeftCell="E8" zoomScale="60" zoomScaleNormal="60" workbookViewId="0">
      <pane xSplit="2" ySplit="2" topLeftCell="Y38" activePane="bottomRight" state="frozen"/>
      <selection activeCell="E8" sqref="E8"/>
      <selection pane="topRight" activeCell="G8" sqref="G8"/>
      <selection pane="bottomLeft" activeCell="E10" sqref="E10"/>
      <selection pane="bottomRight" activeCell="AC43" sqref="AC43"/>
    </sheetView>
  </sheetViews>
  <sheetFormatPr baseColWidth="10" defaultColWidth="11.44140625" defaultRowHeight="18" x14ac:dyDescent="0.3"/>
  <cols>
    <col min="1" max="2" width="26.44140625" customWidth="1"/>
    <col min="3" max="3" width="22.44140625" customWidth="1"/>
    <col min="4" max="4" width="31.44140625" customWidth="1"/>
    <col min="5" max="5" width="54.44140625" customWidth="1"/>
    <col min="6" max="6" width="36.44140625" style="83" customWidth="1"/>
    <col min="7" max="7" width="23.5546875" customWidth="1"/>
    <col min="8" max="8" width="31.88671875" customWidth="1"/>
    <col min="9" max="9" width="27.5546875" customWidth="1"/>
    <col min="10" max="10" width="31.109375" customWidth="1"/>
    <col min="11" max="12" width="35.109375" style="84" customWidth="1"/>
    <col min="13" max="13" width="13.44140625" style="84" hidden="1" customWidth="1"/>
    <col min="14" max="14" width="17.5546875" style="84" hidden="1" customWidth="1"/>
    <col min="15" max="15" width="27" style="84" customWidth="1"/>
    <col min="16" max="16" width="27.44140625" style="85" customWidth="1"/>
    <col min="17" max="17" width="32.5546875" style="85" customWidth="1"/>
    <col min="18" max="18" width="32.109375" style="85" customWidth="1"/>
    <col min="19" max="20" width="24.44140625" style="85" bestFit="1" customWidth="1"/>
    <col min="21" max="22" width="23.109375" style="85" bestFit="1" customWidth="1"/>
    <col min="23" max="25" width="27.44140625" style="85" customWidth="1"/>
    <col min="26" max="26" width="30.109375" style="85" customWidth="1"/>
    <col min="27" max="28" width="30.109375" customWidth="1"/>
    <col min="29" max="29" width="30.109375" style="84" customWidth="1"/>
    <col min="30" max="30" width="27.44140625" customWidth="1"/>
    <col min="31" max="31" width="27.5546875" customWidth="1"/>
    <col min="32" max="32" width="24.6640625" customWidth="1"/>
    <col min="33" max="33" width="39.33203125" customWidth="1"/>
  </cols>
  <sheetData>
    <row r="1" spans="1:33" s="57" customFormat="1" ht="18" customHeight="1" x14ac:dyDescent="0.35">
      <c r="A1" s="243"/>
      <c r="B1" s="243"/>
      <c r="C1" s="244" t="s">
        <v>1</v>
      </c>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c r="AD1" s="56" t="s">
        <v>204</v>
      </c>
    </row>
    <row r="2" spans="1:33" s="57" customFormat="1" ht="18" customHeight="1" x14ac:dyDescent="0.35">
      <c r="A2" s="243"/>
      <c r="B2" s="243"/>
      <c r="C2" s="244" t="s">
        <v>2</v>
      </c>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56" t="s">
        <v>3</v>
      </c>
    </row>
    <row r="3" spans="1:33" s="57" customFormat="1" ht="18" customHeight="1" x14ac:dyDescent="0.35">
      <c r="A3" s="243"/>
      <c r="B3" s="243"/>
      <c r="C3" s="244" t="s">
        <v>4</v>
      </c>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56" t="s">
        <v>203</v>
      </c>
    </row>
    <row r="4" spans="1:33" s="57" customFormat="1" ht="18" customHeight="1" x14ac:dyDescent="0.35">
      <c r="A4" s="243"/>
      <c r="B4" s="243"/>
      <c r="C4" s="244" t="s">
        <v>232</v>
      </c>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56" t="s">
        <v>206</v>
      </c>
    </row>
    <row r="5" spans="1:33" ht="14.4" x14ac:dyDescent="0.3">
      <c r="A5" s="252" t="s">
        <v>163</v>
      </c>
      <c r="B5" s="252"/>
      <c r="C5" s="254" t="s">
        <v>231</v>
      </c>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row>
    <row r="6" spans="1:33" ht="14.4" x14ac:dyDescent="0.3">
      <c r="A6" s="253" t="s">
        <v>153</v>
      </c>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row>
    <row r="7" spans="1:33" ht="14.4" x14ac:dyDescent="0.3">
      <c r="A7" s="200" t="s">
        <v>227</v>
      </c>
      <c r="B7" s="200"/>
      <c r="C7" s="200"/>
      <c r="D7" s="200"/>
      <c r="E7" s="200"/>
      <c r="F7" s="200"/>
      <c r="G7" s="200"/>
      <c r="H7" s="200"/>
      <c r="I7" s="200"/>
      <c r="J7" s="200"/>
      <c r="K7" s="200"/>
      <c r="L7" s="200"/>
      <c r="M7" s="200"/>
      <c r="N7" s="200"/>
      <c r="O7" s="200"/>
      <c r="P7" s="200"/>
      <c r="Q7" s="200" t="s">
        <v>228</v>
      </c>
      <c r="R7" s="200"/>
      <c r="S7" s="200"/>
      <c r="T7" s="200"/>
      <c r="U7" s="200" t="s">
        <v>229</v>
      </c>
      <c r="V7" s="200"/>
      <c r="W7" s="200"/>
      <c r="X7" s="200"/>
      <c r="Y7" s="200"/>
      <c r="Z7" s="200" t="s">
        <v>230</v>
      </c>
      <c r="AA7" s="200"/>
      <c r="AB7" s="200"/>
      <c r="AC7" s="200"/>
      <c r="AD7" s="58"/>
      <c r="AE7" s="58"/>
      <c r="AF7" s="58"/>
      <c r="AG7" s="58"/>
    </row>
    <row r="8" spans="1:33" s="63" customFormat="1" ht="64.5" customHeight="1" x14ac:dyDescent="0.25">
      <c r="A8" s="241" t="s">
        <v>88</v>
      </c>
      <c r="B8" s="241" t="s">
        <v>158</v>
      </c>
      <c r="C8" s="241" t="s">
        <v>150</v>
      </c>
      <c r="D8" s="241" t="s">
        <v>28</v>
      </c>
      <c r="E8" s="241" t="s">
        <v>97</v>
      </c>
      <c r="F8" s="241" t="s">
        <v>7</v>
      </c>
      <c r="G8" s="241" t="s">
        <v>184</v>
      </c>
      <c r="H8" s="241" t="s">
        <v>33</v>
      </c>
      <c r="I8" s="241" t="s">
        <v>8</v>
      </c>
      <c r="J8" s="257" t="s">
        <v>149</v>
      </c>
      <c r="K8" s="241" t="s">
        <v>93</v>
      </c>
      <c r="L8" s="241" t="s">
        <v>92</v>
      </c>
      <c r="M8" s="244" t="s">
        <v>170</v>
      </c>
      <c r="N8" s="256"/>
      <c r="O8" s="241" t="s">
        <v>9</v>
      </c>
      <c r="P8" s="241" t="s">
        <v>30</v>
      </c>
      <c r="Q8" s="241" t="s">
        <v>223</v>
      </c>
      <c r="R8" s="241" t="s">
        <v>155</v>
      </c>
      <c r="S8" s="241" t="s">
        <v>156</v>
      </c>
      <c r="T8" s="241" t="s">
        <v>154</v>
      </c>
      <c r="U8" s="241" t="s">
        <v>211</v>
      </c>
      <c r="V8" s="241" t="s">
        <v>224</v>
      </c>
      <c r="W8" s="241" t="s">
        <v>225</v>
      </c>
      <c r="X8" s="241" t="s">
        <v>226</v>
      </c>
      <c r="Y8" s="241" t="s">
        <v>212</v>
      </c>
      <c r="Z8" s="241" t="s">
        <v>660</v>
      </c>
      <c r="AA8" s="241" t="s">
        <v>661</v>
      </c>
      <c r="AB8" s="241" t="s">
        <v>662</v>
      </c>
      <c r="AC8" s="241" t="s">
        <v>663</v>
      </c>
      <c r="AD8" s="240" t="s">
        <v>897</v>
      </c>
      <c r="AE8" s="240" t="s">
        <v>898</v>
      </c>
      <c r="AF8" s="240" t="s">
        <v>899</v>
      </c>
      <c r="AG8" s="240" t="s">
        <v>900</v>
      </c>
    </row>
    <row r="9" spans="1:33" s="63" customFormat="1" ht="31.95" customHeight="1" x14ac:dyDescent="0.25">
      <c r="A9" s="191"/>
      <c r="B9" s="191"/>
      <c r="C9" s="191"/>
      <c r="D9" s="191"/>
      <c r="E9" s="191"/>
      <c r="F9" s="191"/>
      <c r="G9" s="242"/>
      <c r="H9" s="242"/>
      <c r="I9" s="242"/>
      <c r="J9" s="258"/>
      <c r="K9" s="242"/>
      <c r="L9" s="242"/>
      <c r="M9" s="64" t="s">
        <v>331</v>
      </c>
      <c r="N9" s="61" t="s">
        <v>332</v>
      </c>
      <c r="O9" s="242"/>
      <c r="P9" s="242"/>
      <c r="Q9" s="242"/>
      <c r="R9" s="242"/>
      <c r="S9" s="242"/>
      <c r="T9" s="242"/>
      <c r="U9" s="242"/>
      <c r="V9" s="242"/>
      <c r="W9" s="242"/>
      <c r="X9" s="242"/>
      <c r="Y9" s="242"/>
      <c r="Z9" s="242"/>
      <c r="AA9" s="242"/>
      <c r="AB9" s="242"/>
      <c r="AC9" s="242"/>
      <c r="AD9" s="240"/>
      <c r="AE9" s="240"/>
      <c r="AF9" s="240"/>
      <c r="AG9" s="240"/>
    </row>
    <row r="10" spans="1:33" ht="55.2" customHeight="1" x14ac:dyDescent="0.3">
      <c r="A10" s="246" t="s">
        <v>234</v>
      </c>
      <c r="B10" s="248" t="s">
        <v>235</v>
      </c>
      <c r="C10" s="249" t="s">
        <v>236</v>
      </c>
      <c r="D10" s="250" t="s">
        <v>237</v>
      </c>
      <c r="E10" s="32" t="s">
        <v>238</v>
      </c>
      <c r="F10" s="68" t="s">
        <v>242</v>
      </c>
      <c r="G10" s="69" t="s">
        <v>251</v>
      </c>
      <c r="H10" s="70" t="s">
        <v>261</v>
      </c>
      <c r="I10" s="71" t="s">
        <v>283</v>
      </c>
      <c r="J10" s="70" t="s">
        <v>284</v>
      </c>
      <c r="K10" s="72" t="s">
        <v>305</v>
      </c>
      <c r="L10" s="73">
        <v>0.25</v>
      </c>
      <c r="M10" s="66" t="s">
        <v>333</v>
      </c>
      <c r="N10" s="66"/>
      <c r="O10" s="32" t="s">
        <v>334</v>
      </c>
      <c r="P10" s="32">
        <v>12</v>
      </c>
      <c r="Q10" s="32">
        <v>3</v>
      </c>
      <c r="R10" s="32">
        <v>4</v>
      </c>
      <c r="S10" s="32">
        <v>5</v>
      </c>
      <c r="T10" s="32">
        <f>+P10-S10-U10-V10</f>
        <v>6</v>
      </c>
      <c r="U10" s="32">
        <v>0</v>
      </c>
      <c r="V10" s="66">
        <v>1</v>
      </c>
      <c r="W10" s="66">
        <f>+SUM(Z10:AC10)</f>
        <v>2</v>
      </c>
      <c r="X10" s="66"/>
      <c r="Y10" s="66">
        <f>(U10+V10+W10+X10)</f>
        <v>3</v>
      </c>
      <c r="Z10" s="66">
        <v>2</v>
      </c>
      <c r="AA10" s="66"/>
      <c r="AB10" s="66"/>
      <c r="AC10" s="71"/>
      <c r="AD10" s="51">
        <f>(W10/S10)*L10</f>
        <v>0.1</v>
      </c>
      <c r="AE10" s="52">
        <f>Y10/P10*L10</f>
        <v>6.25E-2</v>
      </c>
      <c r="AF10" s="51">
        <f>W10/S10</f>
        <v>0.4</v>
      </c>
      <c r="AG10" s="52">
        <f>+Y10/P10</f>
        <v>0.25</v>
      </c>
    </row>
    <row r="11" spans="1:33" ht="43.2" x14ac:dyDescent="0.3">
      <c r="A11" s="247"/>
      <c r="B11" s="248"/>
      <c r="C11" s="249"/>
      <c r="D11" s="251"/>
      <c r="E11" s="32" t="s">
        <v>238</v>
      </c>
      <c r="F11" s="68" t="s">
        <v>242</v>
      </c>
      <c r="G11" s="69" t="s">
        <v>251</v>
      </c>
      <c r="H11" s="70" t="s">
        <v>262</v>
      </c>
      <c r="I11" s="71" t="s">
        <v>283</v>
      </c>
      <c r="J11" s="70" t="s">
        <v>285</v>
      </c>
      <c r="K11" s="32" t="s">
        <v>306</v>
      </c>
      <c r="L11" s="73">
        <v>0.25</v>
      </c>
      <c r="M11" s="66" t="s">
        <v>333</v>
      </c>
      <c r="N11" s="74"/>
      <c r="O11" s="32" t="s">
        <v>335</v>
      </c>
      <c r="P11" s="32">
        <v>1</v>
      </c>
      <c r="Q11" s="32">
        <v>0.5</v>
      </c>
      <c r="R11" s="32">
        <v>0.73</v>
      </c>
      <c r="S11" s="32">
        <v>0.27</v>
      </c>
      <c r="T11" s="32">
        <f t="shared" ref="T11:T41" si="0">+P11-S11-U11-V11</f>
        <v>0</v>
      </c>
      <c r="U11" s="32">
        <v>0.27</v>
      </c>
      <c r="V11" s="66">
        <v>0.46</v>
      </c>
      <c r="W11" s="66">
        <f t="shared" ref="W11:W13" si="1">+SUM(Z11:AC11)</f>
        <v>0.09</v>
      </c>
      <c r="X11" s="66"/>
      <c r="Y11" s="66">
        <f>(U11+V11+W11+X11)</f>
        <v>0.82</v>
      </c>
      <c r="Z11" s="66">
        <f>0.09</f>
        <v>0.09</v>
      </c>
      <c r="AA11" s="66"/>
      <c r="AB11" s="66"/>
      <c r="AC11" s="71"/>
      <c r="AD11" s="51">
        <f>(W11/S11)*L11</f>
        <v>8.3333333333333329E-2</v>
      </c>
      <c r="AE11" s="52">
        <f>Y11/P11*L11</f>
        <v>0.20499999999999999</v>
      </c>
      <c r="AF11" s="51">
        <f>W11/S11</f>
        <v>0.33333333333333331</v>
      </c>
      <c r="AG11" s="52">
        <f t="shared" ref="AG11:AG39" si="2">+Y11/P11</f>
        <v>0.82</v>
      </c>
    </row>
    <row r="12" spans="1:33" ht="72" x14ac:dyDescent="0.3">
      <c r="A12" s="247"/>
      <c r="B12" s="248"/>
      <c r="C12" s="249"/>
      <c r="D12" s="251"/>
      <c r="E12" s="32" t="s">
        <v>238</v>
      </c>
      <c r="F12" s="68" t="s">
        <v>242</v>
      </c>
      <c r="G12" s="69" t="s">
        <v>251</v>
      </c>
      <c r="H12" s="70" t="s">
        <v>263</v>
      </c>
      <c r="I12" s="71" t="s">
        <v>283</v>
      </c>
      <c r="J12" s="68" t="s">
        <v>286</v>
      </c>
      <c r="K12" s="32" t="s">
        <v>307</v>
      </c>
      <c r="L12" s="73">
        <v>0.25</v>
      </c>
      <c r="M12" s="66" t="s">
        <v>333</v>
      </c>
      <c r="N12" s="66"/>
      <c r="O12" s="32" t="s">
        <v>336</v>
      </c>
      <c r="P12" s="32">
        <v>16</v>
      </c>
      <c r="Q12" s="32">
        <v>4</v>
      </c>
      <c r="R12" s="32">
        <v>4</v>
      </c>
      <c r="S12" s="32">
        <v>6</v>
      </c>
      <c r="T12" s="32">
        <f t="shared" si="0"/>
        <v>5</v>
      </c>
      <c r="U12" s="32">
        <v>2</v>
      </c>
      <c r="V12" s="66">
        <v>3</v>
      </c>
      <c r="W12" s="66">
        <f t="shared" si="1"/>
        <v>0</v>
      </c>
      <c r="X12" s="66"/>
      <c r="Y12" s="66">
        <f>(U12+V12+W12+X12)</f>
        <v>5</v>
      </c>
      <c r="Z12" s="66">
        <v>0</v>
      </c>
      <c r="AA12" s="66"/>
      <c r="AB12" s="66"/>
      <c r="AC12" s="71"/>
      <c r="AD12" s="51">
        <f>(W12/S12)*L12</f>
        <v>0</v>
      </c>
      <c r="AE12" s="52">
        <f>(Y12/P12)*L12</f>
        <v>7.8125E-2</v>
      </c>
      <c r="AF12" s="51">
        <f t="shared" ref="AF12:AF41" si="3">W12/S12</f>
        <v>0</v>
      </c>
      <c r="AG12" s="52">
        <f t="shared" si="2"/>
        <v>0.3125</v>
      </c>
    </row>
    <row r="13" spans="1:33" ht="111.6" customHeight="1" x14ac:dyDescent="0.3">
      <c r="A13" s="247"/>
      <c r="B13" s="248"/>
      <c r="C13" s="249"/>
      <c r="D13" s="251"/>
      <c r="E13" s="32" t="s">
        <v>238</v>
      </c>
      <c r="F13" s="68" t="s">
        <v>242</v>
      </c>
      <c r="G13" s="69" t="s">
        <v>251</v>
      </c>
      <c r="H13" s="70" t="s">
        <v>264</v>
      </c>
      <c r="I13" s="71" t="s">
        <v>283</v>
      </c>
      <c r="J13" s="68" t="s">
        <v>287</v>
      </c>
      <c r="K13" s="70" t="s">
        <v>308</v>
      </c>
      <c r="L13" s="73">
        <v>0.25</v>
      </c>
      <c r="M13" s="66" t="s">
        <v>333</v>
      </c>
      <c r="N13" s="66"/>
      <c r="O13" s="32" t="s">
        <v>337</v>
      </c>
      <c r="P13" s="32">
        <v>300</v>
      </c>
      <c r="Q13" s="32">
        <v>8</v>
      </c>
      <c r="R13" s="32">
        <v>300</v>
      </c>
      <c r="S13" s="32">
        <v>300</v>
      </c>
      <c r="T13" s="32">
        <v>300</v>
      </c>
      <c r="U13" s="32">
        <v>368</v>
      </c>
      <c r="V13" s="66">
        <v>299</v>
      </c>
      <c r="W13" s="66">
        <f t="shared" si="1"/>
        <v>164</v>
      </c>
      <c r="X13" s="66"/>
      <c r="Y13" s="66">
        <f>+V13</f>
        <v>299</v>
      </c>
      <c r="Z13" s="66">
        <f>60+104</f>
        <v>164</v>
      </c>
      <c r="AA13" s="66"/>
      <c r="AB13" s="66"/>
      <c r="AC13" s="71"/>
      <c r="AD13" s="51">
        <f>(W13/S13)*L13</f>
        <v>0.13666666666666666</v>
      </c>
      <c r="AE13" s="52">
        <f>Y13/P13*L13</f>
        <v>0.24916666666666668</v>
      </c>
      <c r="AF13" s="51">
        <f t="shared" si="3"/>
        <v>0.54666666666666663</v>
      </c>
      <c r="AG13" s="52">
        <f t="shared" si="2"/>
        <v>0.9966666666666667</v>
      </c>
    </row>
    <row r="14" spans="1:33" ht="63.75" customHeight="1" x14ac:dyDescent="0.3">
      <c r="A14" s="247"/>
      <c r="B14" s="248"/>
      <c r="C14" s="249"/>
      <c r="D14" s="251"/>
      <c r="E14" s="234" t="s">
        <v>901</v>
      </c>
      <c r="F14" s="235"/>
      <c r="G14" s="235"/>
      <c r="H14" s="235"/>
      <c r="I14" s="235"/>
      <c r="J14" s="235"/>
      <c r="K14" s="235"/>
      <c r="L14" s="235"/>
      <c r="M14" s="235"/>
      <c r="N14" s="235"/>
      <c r="O14" s="235"/>
      <c r="P14" s="235"/>
      <c r="Q14" s="235"/>
      <c r="R14" s="235"/>
      <c r="S14" s="235"/>
      <c r="T14" s="235"/>
      <c r="U14" s="235"/>
      <c r="V14" s="235"/>
      <c r="W14" s="235"/>
      <c r="X14" s="235"/>
      <c r="Y14" s="235"/>
      <c r="Z14" s="235"/>
      <c r="AA14" s="235"/>
      <c r="AB14" s="235"/>
      <c r="AC14" s="236"/>
      <c r="AD14" s="52">
        <f>SUM(AD10:AD13)</f>
        <v>0.32</v>
      </c>
      <c r="AE14" s="52">
        <f>SUM(AE10:AE13)</f>
        <v>0.59479166666666661</v>
      </c>
      <c r="AF14" s="52">
        <f>AVERAGE(AF10:AF13)</f>
        <v>0.32</v>
      </c>
      <c r="AG14" s="52">
        <f>AVERAGE(AG10:AG13)</f>
        <v>0.59479166666666661</v>
      </c>
    </row>
    <row r="15" spans="1:33" ht="82.95" customHeight="1" x14ac:dyDescent="0.3">
      <c r="A15" s="247"/>
      <c r="B15" s="248"/>
      <c r="C15" s="249"/>
      <c r="D15" s="251"/>
      <c r="E15" s="70" t="s">
        <v>239</v>
      </c>
      <c r="F15" s="68" t="s">
        <v>243</v>
      </c>
      <c r="G15" s="69" t="s">
        <v>252</v>
      </c>
      <c r="H15" s="70" t="s">
        <v>265</v>
      </c>
      <c r="I15" s="71" t="s">
        <v>283</v>
      </c>
      <c r="J15" s="75" t="s">
        <v>288</v>
      </c>
      <c r="K15" s="32" t="s">
        <v>309</v>
      </c>
      <c r="L15" s="73">
        <v>0.5</v>
      </c>
      <c r="M15" s="71"/>
      <c r="N15" s="66" t="s">
        <v>333</v>
      </c>
      <c r="O15" s="32" t="s">
        <v>338</v>
      </c>
      <c r="P15" s="32">
        <v>1132</v>
      </c>
      <c r="Q15" s="32">
        <v>385</v>
      </c>
      <c r="R15" s="32">
        <v>367</v>
      </c>
      <c r="S15" s="32">
        <v>367</v>
      </c>
      <c r="T15" s="32">
        <f>+P15-S15-U15-V15</f>
        <v>366</v>
      </c>
      <c r="U15" s="32">
        <v>17</v>
      </c>
      <c r="V15" s="66">
        <v>382</v>
      </c>
      <c r="W15" s="66">
        <f>+SUM(Z15:AC15)</f>
        <v>7</v>
      </c>
      <c r="X15" s="66"/>
      <c r="Y15" s="66">
        <f>(U15+V15+W15+X15)</f>
        <v>406</v>
      </c>
      <c r="Z15" s="66">
        <f>3+4</f>
        <v>7</v>
      </c>
      <c r="AA15" s="66"/>
      <c r="AB15" s="66"/>
      <c r="AC15" s="71"/>
      <c r="AD15" s="51">
        <f>(W15/S15)*L15</f>
        <v>9.5367847411444145E-3</v>
      </c>
      <c r="AE15" s="52">
        <f t="shared" ref="AE15:AE41" si="4">Y15/P15*L15</f>
        <v>0.17932862190812721</v>
      </c>
      <c r="AF15" s="51">
        <f t="shared" si="3"/>
        <v>1.9073569482288829E-2</v>
      </c>
      <c r="AG15" s="52">
        <f t="shared" si="2"/>
        <v>0.35865724381625441</v>
      </c>
    </row>
    <row r="16" spans="1:33" ht="67.2" customHeight="1" x14ac:dyDescent="0.3">
      <c r="A16" s="247"/>
      <c r="B16" s="248"/>
      <c r="C16" s="249"/>
      <c r="D16" s="251"/>
      <c r="E16" s="70" t="s">
        <v>239</v>
      </c>
      <c r="F16" s="70" t="s">
        <v>243</v>
      </c>
      <c r="G16" s="69" t="s">
        <v>252</v>
      </c>
      <c r="H16" s="70" t="s">
        <v>266</v>
      </c>
      <c r="I16" s="71" t="s">
        <v>283</v>
      </c>
      <c r="J16" s="76" t="s">
        <v>289</v>
      </c>
      <c r="K16" s="76" t="s">
        <v>310</v>
      </c>
      <c r="L16" s="73">
        <v>0.5</v>
      </c>
      <c r="M16" s="71"/>
      <c r="N16" s="66" t="s">
        <v>333</v>
      </c>
      <c r="O16" s="76" t="s">
        <v>339</v>
      </c>
      <c r="P16" s="76">
        <v>320</v>
      </c>
      <c r="Q16" s="76">
        <v>100</v>
      </c>
      <c r="R16" s="76">
        <v>100</v>
      </c>
      <c r="S16" s="32">
        <v>100</v>
      </c>
      <c r="T16" s="32">
        <f>+P16-S16-U16-V16</f>
        <v>101</v>
      </c>
      <c r="U16" s="76">
        <v>19</v>
      </c>
      <c r="V16" s="66">
        <v>100</v>
      </c>
      <c r="W16" s="66">
        <f t="shared" ref="W16:W39" si="5">+SUM(Z16:AC16)</f>
        <v>9</v>
      </c>
      <c r="X16" s="66"/>
      <c r="Y16" s="66">
        <f>(U16+V16+W16+X16)</f>
        <v>128</v>
      </c>
      <c r="Z16" s="67">
        <f>4+5</f>
        <v>9</v>
      </c>
      <c r="AA16" s="66"/>
      <c r="AB16" s="66"/>
      <c r="AC16" s="71"/>
      <c r="AD16" s="51">
        <f>(W16/S16)*L16</f>
        <v>4.4999999999999998E-2</v>
      </c>
      <c r="AE16" s="52">
        <f t="shared" si="4"/>
        <v>0.2</v>
      </c>
      <c r="AF16" s="51">
        <f t="shared" si="3"/>
        <v>0.09</v>
      </c>
      <c r="AG16" s="52">
        <f t="shared" si="2"/>
        <v>0.4</v>
      </c>
    </row>
    <row r="17" spans="1:33" ht="67.2" customHeight="1" x14ac:dyDescent="0.3">
      <c r="A17" s="247"/>
      <c r="B17" s="248"/>
      <c r="C17" s="249"/>
      <c r="D17" s="251"/>
      <c r="E17" s="234" t="s">
        <v>902</v>
      </c>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6"/>
      <c r="AD17" s="77">
        <f>SUM(AD15:AD16)</f>
        <v>5.4536784741144415E-2</v>
      </c>
      <c r="AE17" s="77">
        <f>SUM(AE15:AE16)</f>
        <v>0.37932862190812722</v>
      </c>
      <c r="AF17" s="77">
        <f>AVERAGE(AF15:AF16)</f>
        <v>5.4536784741144415E-2</v>
      </c>
      <c r="AG17" s="77">
        <f>AVERAGE(AG15:AG16)</f>
        <v>0.37932862190812722</v>
      </c>
    </row>
    <row r="18" spans="1:33" ht="75" customHeight="1" x14ac:dyDescent="0.3">
      <c r="A18" s="247"/>
      <c r="B18" s="248"/>
      <c r="C18" s="249"/>
      <c r="D18" s="251"/>
      <c r="E18" s="70" t="s">
        <v>240</v>
      </c>
      <c r="F18" s="70" t="s">
        <v>244</v>
      </c>
      <c r="G18" s="69" t="s">
        <v>253</v>
      </c>
      <c r="H18" s="70" t="s">
        <v>267</v>
      </c>
      <c r="I18" s="71" t="s">
        <v>283</v>
      </c>
      <c r="J18" s="75" t="s">
        <v>290</v>
      </c>
      <c r="K18" s="32" t="s">
        <v>311</v>
      </c>
      <c r="L18" s="73">
        <v>0.7</v>
      </c>
      <c r="M18" s="66" t="s">
        <v>333</v>
      </c>
      <c r="N18" s="58"/>
      <c r="O18" s="32" t="s">
        <v>550</v>
      </c>
      <c r="P18" s="32">
        <v>21500</v>
      </c>
      <c r="Q18" s="32">
        <v>5400</v>
      </c>
      <c r="R18" s="32">
        <v>5400</v>
      </c>
      <c r="S18" s="32">
        <v>5500</v>
      </c>
      <c r="T18" s="32">
        <f>+P18-S18-U18-V18</f>
        <v>3487</v>
      </c>
      <c r="U18" s="32">
        <v>7187</v>
      </c>
      <c r="V18" s="66">
        <v>5326</v>
      </c>
      <c r="W18" s="66">
        <f t="shared" si="5"/>
        <v>464</v>
      </c>
      <c r="X18" s="66"/>
      <c r="Y18" s="66">
        <f>(U18+V18+W18+X18)</f>
        <v>12977</v>
      </c>
      <c r="Z18" s="66">
        <f>92+372</f>
        <v>464</v>
      </c>
      <c r="AA18" s="66"/>
      <c r="AB18" s="66"/>
      <c r="AC18" s="71"/>
      <c r="AD18" s="51">
        <f t="shared" ref="AD18:AD41" si="6">(W18/S18)*L18</f>
        <v>5.905454545454545E-2</v>
      </c>
      <c r="AE18" s="52">
        <f t="shared" si="4"/>
        <v>0.42250697674418608</v>
      </c>
      <c r="AF18" s="51">
        <f t="shared" si="3"/>
        <v>8.4363636363636363E-2</v>
      </c>
      <c r="AG18" s="52">
        <f t="shared" si="2"/>
        <v>0.60358139534883726</v>
      </c>
    </row>
    <row r="19" spans="1:33" ht="81" customHeight="1" x14ac:dyDescent="0.3">
      <c r="A19" s="247"/>
      <c r="B19" s="248"/>
      <c r="C19" s="249"/>
      <c r="D19" s="251"/>
      <c r="E19" s="70" t="s">
        <v>240</v>
      </c>
      <c r="F19" s="70" t="s">
        <v>244</v>
      </c>
      <c r="G19" s="69" t="s">
        <v>253</v>
      </c>
      <c r="H19" s="70" t="s">
        <v>268</v>
      </c>
      <c r="I19" s="71" t="s">
        <v>283</v>
      </c>
      <c r="J19" s="32" t="s">
        <v>291</v>
      </c>
      <c r="K19" s="70" t="s">
        <v>312</v>
      </c>
      <c r="L19" s="73">
        <v>0.3</v>
      </c>
      <c r="M19" s="66" t="s">
        <v>333</v>
      </c>
      <c r="N19" s="58"/>
      <c r="O19" s="32" t="s">
        <v>340</v>
      </c>
      <c r="P19" s="32">
        <v>12</v>
      </c>
      <c r="Q19" s="32">
        <v>3</v>
      </c>
      <c r="R19" s="32">
        <v>3</v>
      </c>
      <c r="S19" s="32">
        <v>3</v>
      </c>
      <c r="T19" s="32">
        <f>+P19-S19-U19-V19</f>
        <v>2</v>
      </c>
      <c r="U19" s="32">
        <v>4</v>
      </c>
      <c r="V19" s="66">
        <v>3</v>
      </c>
      <c r="W19" s="66">
        <f t="shared" si="5"/>
        <v>0.5</v>
      </c>
      <c r="X19" s="66"/>
      <c r="Y19" s="66">
        <f>(U19+V19+W19+X19)</f>
        <v>7.5</v>
      </c>
      <c r="Z19" s="66">
        <v>0.5</v>
      </c>
      <c r="AA19" s="66"/>
      <c r="AB19" s="66"/>
      <c r="AC19" s="71"/>
      <c r="AD19" s="51">
        <f t="shared" si="6"/>
        <v>4.9999999999999996E-2</v>
      </c>
      <c r="AE19" s="52">
        <f t="shared" si="4"/>
        <v>0.1875</v>
      </c>
      <c r="AF19" s="51">
        <f t="shared" si="3"/>
        <v>0.16666666666666666</v>
      </c>
      <c r="AG19" s="52">
        <f t="shared" si="2"/>
        <v>0.625</v>
      </c>
    </row>
    <row r="20" spans="1:33" ht="81" customHeight="1" x14ac:dyDescent="0.3">
      <c r="A20" s="247"/>
      <c r="B20" s="248"/>
      <c r="C20" s="249"/>
      <c r="D20" s="251"/>
      <c r="E20" s="234" t="s">
        <v>903</v>
      </c>
      <c r="F20" s="235"/>
      <c r="G20" s="235"/>
      <c r="H20" s="235"/>
      <c r="I20" s="235"/>
      <c r="J20" s="235"/>
      <c r="K20" s="235"/>
      <c r="L20" s="235"/>
      <c r="M20" s="235"/>
      <c r="N20" s="235"/>
      <c r="O20" s="235"/>
      <c r="P20" s="235"/>
      <c r="Q20" s="235"/>
      <c r="R20" s="235"/>
      <c r="S20" s="235"/>
      <c r="T20" s="235"/>
      <c r="U20" s="235"/>
      <c r="V20" s="235"/>
      <c r="W20" s="235"/>
      <c r="X20" s="235"/>
      <c r="Y20" s="235"/>
      <c r="Z20" s="235"/>
      <c r="AA20" s="235"/>
      <c r="AB20" s="235"/>
      <c r="AC20" s="236"/>
      <c r="AD20" s="52">
        <f>SUM(AD18:AD19)</f>
        <v>0.10905454545454545</v>
      </c>
      <c r="AE20" s="52">
        <f>SUM(AE18:AE19)</f>
        <v>0.61000697674418602</v>
      </c>
      <c r="AF20" s="52">
        <f>AVERAGE(AF18:AF19)</f>
        <v>0.12551515151515152</v>
      </c>
      <c r="AG20" s="52">
        <f>AVERAGE(AG18:AG19)</f>
        <v>0.61429069767441868</v>
      </c>
    </row>
    <row r="21" spans="1:33" ht="60" customHeight="1" x14ac:dyDescent="0.3">
      <c r="A21" s="247"/>
      <c r="B21" s="248"/>
      <c r="C21" s="249"/>
      <c r="D21" s="251"/>
      <c r="E21" s="70" t="s">
        <v>239</v>
      </c>
      <c r="F21" s="70" t="s">
        <v>245</v>
      </c>
      <c r="G21" s="69" t="s">
        <v>254</v>
      </c>
      <c r="H21" s="70" t="s">
        <v>269</v>
      </c>
      <c r="I21" s="71" t="s">
        <v>283</v>
      </c>
      <c r="J21" s="75" t="s">
        <v>292</v>
      </c>
      <c r="K21" s="32" t="s">
        <v>313</v>
      </c>
      <c r="L21" s="73">
        <v>0.4</v>
      </c>
      <c r="M21" s="71"/>
      <c r="N21" s="66" t="s">
        <v>333</v>
      </c>
      <c r="O21" s="32" t="s">
        <v>341</v>
      </c>
      <c r="P21" s="32">
        <v>26800</v>
      </c>
      <c r="Q21" s="32">
        <v>6700</v>
      </c>
      <c r="R21" s="32">
        <v>6700</v>
      </c>
      <c r="S21" s="32">
        <v>6700</v>
      </c>
      <c r="T21" s="32">
        <f t="shared" si="0"/>
        <v>6735</v>
      </c>
      <c r="U21" s="32">
        <v>6762</v>
      </c>
      <c r="V21" s="66">
        <v>6603</v>
      </c>
      <c r="W21" s="66">
        <f t="shared" si="5"/>
        <v>4398</v>
      </c>
      <c r="X21" s="66"/>
      <c r="Y21" s="66">
        <f>(U21+V21+W21+X21)</f>
        <v>17763</v>
      </c>
      <c r="Z21" s="66">
        <f>684+3714</f>
        <v>4398</v>
      </c>
      <c r="AA21" s="66"/>
      <c r="AB21" s="66"/>
      <c r="AC21" s="71"/>
      <c r="AD21" s="51">
        <f t="shared" si="6"/>
        <v>0.26256716417910447</v>
      </c>
      <c r="AE21" s="52">
        <f t="shared" si="4"/>
        <v>0.26511940298507464</v>
      </c>
      <c r="AF21" s="51">
        <f t="shared" si="3"/>
        <v>0.65641791044776121</v>
      </c>
      <c r="AG21" s="52">
        <f t="shared" si="2"/>
        <v>0.66279850746268654</v>
      </c>
    </row>
    <row r="22" spans="1:33" ht="62.4" customHeight="1" x14ac:dyDescent="0.3">
      <c r="A22" s="247"/>
      <c r="B22" s="248"/>
      <c r="C22" s="249"/>
      <c r="D22" s="251"/>
      <c r="E22" s="68" t="s">
        <v>239</v>
      </c>
      <c r="F22" s="70" t="s">
        <v>245</v>
      </c>
      <c r="G22" s="69" t="s">
        <v>254</v>
      </c>
      <c r="H22" s="70" t="s">
        <v>319</v>
      </c>
      <c r="I22" s="71" t="s">
        <v>283</v>
      </c>
      <c r="J22" s="78" t="s">
        <v>293</v>
      </c>
      <c r="K22" s="32" t="s">
        <v>314</v>
      </c>
      <c r="L22" s="73">
        <v>0.05</v>
      </c>
      <c r="M22" s="71"/>
      <c r="N22" s="66" t="s">
        <v>333</v>
      </c>
      <c r="O22" s="32" t="s">
        <v>342</v>
      </c>
      <c r="P22" s="66">
        <v>55</v>
      </c>
      <c r="Q22" s="32">
        <v>55</v>
      </c>
      <c r="R22" s="32">
        <v>55</v>
      </c>
      <c r="S22" s="32">
        <v>55</v>
      </c>
      <c r="T22" s="32">
        <v>55</v>
      </c>
      <c r="U22" s="76">
        <v>55</v>
      </c>
      <c r="V22" s="66">
        <v>55</v>
      </c>
      <c r="W22" s="66">
        <f t="shared" si="5"/>
        <v>55</v>
      </c>
      <c r="X22" s="66"/>
      <c r="Y22" s="66">
        <v>55</v>
      </c>
      <c r="Z22" s="65">
        <v>55</v>
      </c>
      <c r="AA22" s="66"/>
      <c r="AB22" s="66"/>
      <c r="AC22" s="71"/>
      <c r="AD22" s="51">
        <f t="shared" si="6"/>
        <v>0.05</v>
      </c>
      <c r="AE22" s="52">
        <f t="shared" si="4"/>
        <v>0.05</v>
      </c>
      <c r="AF22" s="51">
        <f t="shared" si="3"/>
        <v>1</v>
      </c>
      <c r="AG22" s="52">
        <f t="shared" si="2"/>
        <v>1</v>
      </c>
    </row>
    <row r="23" spans="1:33" ht="62.4" customHeight="1" x14ac:dyDescent="0.3">
      <c r="A23" s="247"/>
      <c r="B23" s="248"/>
      <c r="C23" s="249"/>
      <c r="D23" s="251"/>
      <c r="E23" s="68" t="s">
        <v>239</v>
      </c>
      <c r="F23" s="70" t="s">
        <v>245</v>
      </c>
      <c r="G23" s="69" t="s">
        <v>254</v>
      </c>
      <c r="H23" s="70" t="s">
        <v>320</v>
      </c>
      <c r="I23" s="71" t="s">
        <v>283</v>
      </c>
      <c r="J23" s="78" t="s">
        <v>293</v>
      </c>
      <c r="K23" s="32" t="s">
        <v>315</v>
      </c>
      <c r="L23" s="73">
        <v>0.05</v>
      </c>
      <c r="M23" s="71"/>
      <c r="N23" s="66" t="s">
        <v>333</v>
      </c>
      <c r="O23" s="32" t="s">
        <v>342</v>
      </c>
      <c r="P23" s="66">
        <v>6</v>
      </c>
      <c r="Q23" s="79">
        <v>2</v>
      </c>
      <c r="R23" s="32">
        <v>2</v>
      </c>
      <c r="S23" s="80">
        <v>2</v>
      </c>
      <c r="T23" s="32">
        <f t="shared" si="0"/>
        <v>0</v>
      </c>
      <c r="U23" s="32">
        <v>0</v>
      </c>
      <c r="V23" s="66">
        <v>4</v>
      </c>
      <c r="W23" s="66">
        <f t="shared" si="5"/>
        <v>0</v>
      </c>
      <c r="X23" s="66"/>
      <c r="Y23" s="66">
        <v>4</v>
      </c>
      <c r="Z23" s="66">
        <v>0</v>
      </c>
      <c r="AA23" s="66"/>
      <c r="AB23" s="66"/>
      <c r="AC23" s="71"/>
      <c r="AD23" s="51">
        <f t="shared" si="6"/>
        <v>0</v>
      </c>
      <c r="AE23" s="52">
        <f t="shared" si="4"/>
        <v>3.3333333333333333E-2</v>
      </c>
      <c r="AF23" s="51">
        <f t="shared" si="3"/>
        <v>0</v>
      </c>
      <c r="AG23" s="52">
        <f t="shared" si="2"/>
        <v>0.66666666666666663</v>
      </c>
    </row>
    <row r="24" spans="1:33" ht="43.2" x14ac:dyDescent="0.3">
      <c r="A24" s="247"/>
      <c r="B24" s="248"/>
      <c r="C24" s="249"/>
      <c r="D24" s="251"/>
      <c r="E24" s="68" t="s">
        <v>239</v>
      </c>
      <c r="F24" s="70" t="s">
        <v>245</v>
      </c>
      <c r="G24" s="69" t="s">
        <v>254</v>
      </c>
      <c r="H24" s="68" t="s">
        <v>270</v>
      </c>
      <c r="I24" s="71" t="s">
        <v>283</v>
      </c>
      <c r="J24" s="66" t="s">
        <v>294</v>
      </c>
      <c r="K24" s="32" t="s">
        <v>316</v>
      </c>
      <c r="L24" s="73">
        <v>0.15</v>
      </c>
      <c r="M24" s="71"/>
      <c r="N24" s="66" t="s">
        <v>333</v>
      </c>
      <c r="O24" s="32" t="s">
        <v>343</v>
      </c>
      <c r="P24" s="32">
        <v>4</v>
      </c>
      <c r="Q24" s="32">
        <v>2</v>
      </c>
      <c r="R24" s="32">
        <v>2</v>
      </c>
      <c r="S24" s="80">
        <v>4</v>
      </c>
      <c r="T24" s="32">
        <v>0</v>
      </c>
      <c r="U24" s="32">
        <v>0</v>
      </c>
      <c r="V24" s="66">
        <v>4</v>
      </c>
      <c r="W24" s="66">
        <f t="shared" si="5"/>
        <v>0</v>
      </c>
      <c r="X24" s="66"/>
      <c r="Y24" s="66">
        <f>(U24+V24+W24+X24)</f>
        <v>4</v>
      </c>
      <c r="Z24" s="66">
        <v>0</v>
      </c>
      <c r="AA24" s="66"/>
      <c r="AB24" s="66"/>
      <c r="AC24" s="71"/>
      <c r="AD24" s="51">
        <f t="shared" si="6"/>
        <v>0</v>
      </c>
      <c r="AE24" s="52">
        <f t="shared" si="4"/>
        <v>0.15</v>
      </c>
      <c r="AF24" s="51">
        <f t="shared" si="3"/>
        <v>0</v>
      </c>
      <c r="AG24" s="52">
        <f t="shared" si="2"/>
        <v>1</v>
      </c>
    </row>
    <row r="25" spans="1:33" ht="61.2" customHeight="1" x14ac:dyDescent="0.3">
      <c r="A25" s="247"/>
      <c r="B25" s="248"/>
      <c r="C25" s="249"/>
      <c r="D25" s="251"/>
      <c r="E25" s="68" t="s">
        <v>239</v>
      </c>
      <c r="F25" s="70" t="s">
        <v>245</v>
      </c>
      <c r="G25" s="69" t="s">
        <v>254</v>
      </c>
      <c r="H25" s="70" t="s">
        <v>271</v>
      </c>
      <c r="I25" s="71" t="s">
        <v>283</v>
      </c>
      <c r="J25" s="75" t="s">
        <v>295</v>
      </c>
      <c r="K25" s="32" t="s">
        <v>317</v>
      </c>
      <c r="L25" s="73">
        <v>0.25</v>
      </c>
      <c r="M25" s="71"/>
      <c r="N25" s="66" t="s">
        <v>333</v>
      </c>
      <c r="O25" s="32" t="s">
        <v>344</v>
      </c>
      <c r="P25" s="32">
        <v>28000</v>
      </c>
      <c r="Q25" s="32">
        <v>7000</v>
      </c>
      <c r="R25" s="32">
        <v>7000</v>
      </c>
      <c r="S25" s="32">
        <v>7000</v>
      </c>
      <c r="T25" s="32">
        <f t="shared" si="0"/>
        <v>4098</v>
      </c>
      <c r="U25" s="32">
        <v>7166</v>
      </c>
      <c r="V25" s="66">
        <v>9736</v>
      </c>
      <c r="W25" s="66">
        <f t="shared" si="5"/>
        <v>0</v>
      </c>
      <c r="X25" s="66"/>
      <c r="Y25" s="66">
        <f>(U25+V25+W25+X25)</f>
        <v>16902</v>
      </c>
      <c r="Z25" s="66">
        <v>0</v>
      </c>
      <c r="AA25" s="66"/>
      <c r="AB25" s="66"/>
      <c r="AC25" s="71"/>
      <c r="AD25" s="51">
        <f t="shared" si="6"/>
        <v>0</v>
      </c>
      <c r="AE25" s="52">
        <f t="shared" si="4"/>
        <v>0.15091071428571429</v>
      </c>
      <c r="AF25" s="51">
        <f t="shared" si="3"/>
        <v>0</v>
      </c>
      <c r="AG25" s="52">
        <f t="shared" si="2"/>
        <v>0.60364285714285715</v>
      </c>
    </row>
    <row r="26" spans="1:33" ht="67.2" customHeight="1" x14ac:dyDescent="0.3">
      <c r="A26" s="247"/>
      <c r="B26" s="248"/>
      <c r="C26" s="249"/>
      <c r="D26" s="251"/>
      <c r="E26" s="68" t="s">
        <v>239</v>
      </c>
      <c r="F26" s="70" t="s">
        <v>245</v>
      </c>
      <c r="G26" s="69" t="s">
        <v>254</v>
      </c>
      <c r="H26" s="70" t="s">
        <v>272</v>
      </c>
      <c r="I26" s="71" t="s">
        <v>283</v>
      </c>
      <c r="J26" s="32" t="s">
        <v>296</v>
      </c>
      <c r="K26" s="32" t="s">
        <v>318</v>
      </c>
      <c r="L26" s="73">
        <v>0.1</v>
      </c>
      <c r="M26" s="71"/>
      <c r="N26" s="66" t="s">
        <v>333</v>
      </c>
      <c r="O26" s="32" t="s">
        <v>345</v>
      </c>
      <c r="P26" s="32">
        <v>200</v>
      </c>
      <c r="Q26" s="32">
        <v>10</v>
      </c>
      <c r="R26" s="32">
        <v>10</v>
      </c>
      <c r="S26" s="32">
        <f>192-171</f>
        <v>21</v>
      </c>
      <c r="T26" s="32">
        <f t="shared" si="0"/>
        <v>8</v>
      </c>
      <c r="U26" s="32">
        <v>140</v>
      </c>
      <c r="V26" s="66">
        <v>31</v>
      </c>
      <c r="W26" s="66">
        <f t="shared" si="5"/>
        <v>0</v>
      </c>
      <c r="X26" s="66"/>
      <c r="Y26" s="66">
        <v>171</v>
      </c>
      <c r="Z26" s="66">
        <v>0</v>
      </c>
      <c r="AA26" s="66"/>
      <c r="AB26" s="66"/>
      <c r="AC26" s="71"/>
      <c r="AD26" s="51">
        <f t="shared" si="6"/>
        <v>0</v>
      </c>
      <c r="AE26" s="52">
        <f t="shared" si="4"/>
        <v>8.5500000000000007E-2</v>
      </c>
      <c r="AF26" s="51">
        <f t="shared" si="3"/>
        <v>0</v>
      </c>
      <c r="AG26" s="52">
        <f t="shared" si="2"/>
        <v>0.85499999999999998</v>
      </c>
    </row>
    <row r="27" spans="1:33" ht="67.2" customHeight="1" x14ac:dyDescent="0.3">
      <c r="A27" s="247"/>
      <c r="B27" s="248"/>
      <c r="C27" s="249"/>
      <c r="D27" s="251"/>
      <c r="E27" s="234" t="s">
        <v>904</v>
      </c>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6"/>
      <c r="AD27" s="52">
        <f>SUM(AD21:AD26)</f>
        <v>0.31256716417910446</v>
      </c>
      <c r="AE27" s="77">
        <f>SUM(AE21:AE26)</f>
        <v>0.73486345060412217</v>
      </c>
      <c r="AF27" s="52">
        <f>AVERAGE(AF21:AF26)</f>
        <v>0.27606965174129355</v>
      </c>
      <c r="AG27" s="77">
        <f>AVERAGE(AG21:AG26)</f>
        <v>0.79801800521203514</v>
      </c>
    </row>
    <row r="28" spans="1:33" ht="68.400000000000006" customHeight="1" x14ac:dyDescent="0.3">
      <c r="A28" s="247"/>
      <c r="B28" s="248"/>
      <c r="C28" s="249"/>
      <c r="D28" s="251"/>
      <c r="E28" s="68" t="s">
        <v>239</v>
      </c>
      <c r="F28" s="70" t="s">
        <v>246</v>
      </c>
      <c r="G28" s="69" t="s">
        <v>255</v>
      </c>
      <c r="H28" s="70" t="s">
        <v>273</v>
      </c>
      <c r="I28" s="71" t="s">
        <v>283</v>
      </c>
      <c r="J28" s="75" t="s">
        <v>297</v>
      </c>
      <c r="K28" s="70" t="s">
        <v>321</v>
      </c>
      <c r="L28" s="73">
        <v>1</v>
      </c>
      <c r="M28" s="71"/>
      <c r="N28" s="66" t="s">
        <v>333</v>
      </c>
      <c r="O28" s="32" t="s">
        <v>344</v>
      </c>
      <c r="P28" s="75">
        <v>61000</v>
      </c>
      <c r="Q28" s="32">
        <v>15250</v>
      </c>
      <c r="R28" s="32">
        <v>15250</v>
      </c>
      <c r="S28" s="32">
        <v>15250</v>
      </c>
      <c r="T28" s="75">
        <f>+P28-S28-U28-V28</f>
        <v>16078</v>
      </c>
      <c r="U28" s="32">
        <v>15578</v>
      </c>
      <c r="V28" s="66">
        <v>14094</v>
      </c>
      <c r="W28" s="66">
        <f t="shared" si="5"/>
        <v>5066</v>
      </c>
      <c r="X28" s="66"/>
      <c r="Y28" s="66">
        <f>(U28+V28+W28+X28)</f>
        <v>34738</v>
      </c>
      <c r="Z28" s="66">
        <f>3100+1966</f>
        <v>5066</v>
      </c>
      <c r="AA28" s="66"/>
      <c r="AB28" s="66"/>
      <c r="AC28" s="71"/>
      <c r="AD28" s="51">
        <f t="shared" si="6"/>
        <v>0.33219672131147543</v>
      </c>
      <c r="AE28" s="52">
        <f t="shared" si="4"/>
        <v>0.56947540983606559</v>
      </c>
      <c r="AF28" s="51">
        <f t="shared" si="3"/>
        <v>0.33219672131147543</v>
      </c>
      <c r="AG28" s="52">
        <f t="shared" si="2"/>
        <v>0.56947540983606559</v>
      </c>
    </row>
    <row r="29" spans="1:33" ht="68.400000000000006" customHeight="1" x14ac:dyDescent="0.3">
      <c r="A29" s="247"/>
      <c r="B29" s="248"/>
      <c r="C29" s="249"/>
      <c r="D29" s="251"/>
      <c r="E29" s="234" t="s">
        <v>905</v>
      </c>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6"/>
      <c r="AD29" s="52">
        <f>SUM(AD28)</f>
        <v>0.33219672131147543</v>
      </c>
      <c r="AE29" s="52">
        <f>SUM(AE28)</f>
        <v>0.56947540983606559</v>
      </c>
      <c r="AF29" s="52">
        <f>AVERAGE(AF28)</f>
        <v>0.33219672131147543</v>
      </c>
      <c r="AG29" s="52">
        <f>AVERAGE(AG28)</f>
        <v>0.56947540983606559</v>
      </c>
    </row>
    <row r="30" spans="1:33" ht="154.5" customHeight="1" x14ac:dyDescent="0.3">
      <c r="A30" s="247"/>
      <c r="B30" s="248"/>
      <c r="C30" s="249"/>
      <c r="D30" s="251"/>
      <c r="E30" s="70" t="s">
        <v>241</v>
      </c>
      <c r="F30" s="68" t="s">
        <v>247</v>
      </c>
      <c r="G30" s="69" t="s">
        <v>256</v>
      </c>
      <c r="H30" s="68" t="s">
        <v>274</v>
      </c>
      <c r="I30" s="71" t="s">
        <v>283</v>
      </c>
      <c r="J30" s="75" t="s">
        <v>298</v>
      </c>
      <c r="K30" s="70" t="s">
        <v>323</v>
      </c>
      <c r="L30" s="73">
        <v>0.55000000000000004</v>
      </c>
      <c r="M30" s="71"/>
      <c r="N30" s="66" t="s">
        <v>333</v>
      </c>
      <c r="O30" s="32" t="s">
        <v>344</v>
      </c>
      <c r="P30" s="32">
        <v>180000</v>
      </c>
      <c r="Q30" s="32">
        <v>45000</v>
      </c>
      <c r="R30" s="32">
        <v>47300</v>
      </c>
      <c r="S30" s="32">
        <v>53500</v>
      </c>
      <c r="T30" s="75">
        <f>+P30-S30-U30-V30</f>
        <v>9583</v>
      </c>
      <c r="U30" s="32">
        <v>57272</v>
      </c>
      <c r="V30" s="66">
        <v>59645</v>
      </c>
      <c r="W30" s="66">
        <f t="shared" si="5"/>
        <v>8695</v>
      </c>
      <c r="X30" s="66"/>
      <c r="Y30" s="66">
        <f>(U30+V30+W30+X30)</f>
        <v>125612</v>
      </c>
      <c r="Z30" s="66">
        <f>2418+6277</f>
        <v>8695</v>
      </c>
      <c r="AA30" s="81"/>
      <c r="AB30" s="66"/>
      <c r="AC30" s="71"/>
      <c r="AD30" s="51">
        <f t="shared" si="6"/>
        <v>8.9387850467289726E-2</v>
      </c>
      <c r="AE30" s="52">
        <f t="shared" si="4"/>
        <v>0.38381444444444451</v>
      </c>
      <c r="AF30" s="51">
        <f t="shared" si="3"/>
        <v>0.16252336448598131</v>
      </c>
      <c r="AG30" s="52">
        <f t="shared" si="2"/>
        <v>0.69784444444444449</v>
      </c>
    </row>
    <row r="31" spans="1:33" ht="60" customHeight="1" x14ac:dyDescent="0.3">
      <c r="A31" s="247"/>
      <c r="B31" s="248"/>
      <c r="C31" s="249"/>
      <c r="D31" s="251"/>
      <c r="E31" s="70" t="s">
        <v>241</v>
      </c>
      <c r="F31" s="68" t="s">
        <v>247</v>
      </c>
      <c r="G31" s="69" t="s">
        <v>256</v>
      </c>
      <c r="H31" s="70" t="s">
        <v>275</v>
      </c>
      <c r="I31" s="71" t="s">
        <v>283</v>
      </c>
      <c r="J31" s="75" t="s">
        <v>299</v>
      </c>
      <c r="K31" s="70" t="s">
        <v>322</v>
      </c>
      <c r="L31" s="73">
        <v>0.45</v>
      </c>
      <c r="M31" s="71"/>
      <c r="N31" s="66" t="s">
        <v>333</v>
      </c>
      <c r="O31" s="32" t="s">
        <v>344</v>
      </c>
      <c r="P31" s="32">
        <v>120000</v>
      </c>
      <c r="Q31" s="32">
        <v>30000</v>
      </c>
      <c r="R31" s="32">
        <v>30744</v>
      </c>
      <c r="S31" s="32">
        <v>36400</v>
      </c>
      <c r="T31" s="32">
        <v>30000</v>
      </c>
      <c r="U31" s="32">
        <v>33718</v>
      </c>
      <c r="V31" s="66">
        <v>55347</v>
      </c>
      <c r="W31" s="66">
        <f t="shared" si="5"/>
        <v>13950</v>
      </c>
      <c r="X31" s="66"/>
      <c r="Y31" s="66">
        <f>(U31+V31+W31+X31)</f>
        <v>103015</v>
      </c>
      <c r="Z31" s="66">
        <f>9067+4883</f>
        <v>13950</v>
      </c>
      <c r="AA31" s="66"/>
      <c r="AB31" s="66"/>
      <c r="AC31" s="71"/>
      <c r="AD31" s="51">
        <f t="shared" si="6"/>
        <v>0.17245879120879123</v>
      </c>
      <c r="AE31" s="52">
        <f t="shared" si="4"/>
        <v>0.38630625000000002</v>
      </c>
      <c r="AF31" s="51">
        <f t="shared" si="3"/>
        <v>0.38324175824175827</v>
      </c>
      <c r="AG31" s="52">
        <f t="shared" si="2"/>
        <v>0.85845833333333332</v>
      </c>
    </row>
    <row r="32" spans="1:33" ht="60" customHeight="1" x14ac:dyDescent="0.3">
      <c r="A32" s="247"/>
      <c r="B32" s="248"/>
      <c r="C32" s="249"/>
      <c r="D32" s="251"/>
      <c r="E32" s="234" t="s">
        <v>906</v>
      </c>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6"/>
      <c r="AD32" s="52">
        <f>SUM(AD30:AD31)</f>
        <v>0.26184664167608096</v>
      </c>
      <c r="AE32" s="52">
        <f>SUM(AE30:AE31)</f>
        <v>0.77012069444444453</v>
      </c>
      <c r="AF32" s="52">
        <f>AVERAGE(AF30:AF31)</f>
        <v>0.27288256136386979</v>
      </c>
      <c r="AG32" s="52">
        <f>AVERAGE(AG30:AG31)</f>
        <v>0.77815138888888891</v>
      </c>
    </row>
    <row r="33" spans="1:33" ht="46.95" customHeight="1" x14ac:dyDescent="0.3">
      <c r="A33" s="247"/>
      <c r="B33" s="248"/>
      <c r="C33" s="249"/>
      <c r="D33" s="251"/>
      <c r="E33" s="70" t="s">
        <v>239</v>
      </c>
      <c r="F33" s="70" t="s">
        <v>248</v>
      </c>
      <c r="G33" s="69" t="s">
        <v>257</v>
      </c>
      <c r="H33" s="68" t="s">
        <v>276</v>
      </c>
      <c r="I33" s="71" t="s">
        <v>283</v>
      </c>
      <c r="J33" s="32" t="s">
        <v>300</v>
      </c>
      <c r="K33" s="32" t="s">
        <v>324</v>
      </c>
      <c r="L33" s="73">
        <v>0.2</v>
      </c>
      <c r="M33" s="71"/>
      <c r="N33" s="66" t="s">
        <v>333</v>
      </c>
      <c r="O33" s="32" t="s">
        <v>346</v>
      </c>
      <c r="P33" s="32">
        <v>200</v>
      </c>
      <c r="Q33" s="32">
        <v>60</v>
      </c>
      <c r="R33" s="32">
        <v>60</v>
      </c>
      <c r="S33" s="32">
        <v>60</v>
      </c>
      <c r="T33" s="32">
        <f t="shared" si="0"/>
        <v>4</v>
      </c>
      <c r="U33" s="32">
        <v>70</v>
      </c>
      <c r="V33" s="66">
        <v>66</v>
      </c>
      <c r="W33" s="66">
        <f t="shared" si="5"/>
        <v>5</v>
      </c>
      <c r="X33" s="66"/>
      <c r="Y33" s="66">
        <f>(U33+V33+W33+X33)</f>
        <v>141</v>
      </c>
      <c r="Z33" s="66">
        <f>2+3</f>
        <v>5</v>
      </c>
      <c r="AA33" s="66"/>
      <c r="AB33" s="66"/>
      <c r="AC33" s="71"/>
      <c r="AD33" s="51">
        <f t="shared" si="6"/>
        <v>1.6666666666666666E-2</v>
      </c>
      <c r="AE33" s="52">
        <f t="shared" si="4"/>
        <v>0.14099999999999999</v>
      </c>
      <c r="AF33" s="51">
        <f t="shared" si="3"/>
        <v>8.3333333333333329E-2</v>
      </c>
      <c r="AG33" s="52">
        <f t="shared" si="2"/>
        <v>0.70499999999999996</v>
      </c>
    </row>
    <row r="34" spans="1:33" ht="58.2" customHeight="1" x14ac:dyDescent="0.3">
      <c r="A34" s="247"/>
      <c r="B34" s="248"/>
      <c r="C34" s="249"/>
      <c r="D34" s="251"/>
      <c r="E34" s="70" t="s">
        <v>239</v>
      </c>
      <c r="F34" s="70" t="s">
        <v>248</v>
      </c>
      <c r="G34" s="69" t="s">
        <v>257</v>
      </c>
      <c r="H34" s="70" t="s">
        <v>277</v>
      </c>
      <c r="I34" s="71" t="s">
        <v>283</v>
      </c>
      <c r="J34" s="75" t="s">
        <v>301</v>
      </c>
      <c r="K34" s="32" t="s">
        <v>325</v>
      </c>
      <c r="L34" s="73">
        <v>0.35</v>
      </c>
      <c r="M34" s="71"/>
      <c r="N34" s="66" t="s">
        <v>333</v>
      </c>
      <c r="O34" s="32" t="s">
        <v>344</v>
      </c>
      <c r="P34" s="32">
        <v>60000</v>
      </c>
      <c r="Q34" s="32">
        <f>60000/4</f>
        <v>15000</v>
      </c>
      <c r="R34" s="32">
        <f>60000/4</f>
        <v>15000</v>
      </c>
      <c r="S34" s="32">
        <f>60000/4</f>
        <v>15000</v>
      </c>
      <c r="T34" s="32">
        <f>250*4</f>
        <v>1000</v>
      </c>
      <c r="U34" s="32">
        <v>20000</v>
      </c>
      <c r="V34" s="66">
        <v>192376</v>
      </c>
      <c r="W34" s="66">
        <f t="shared" si="5"/>
        <v>10598</v>
      </c>
      <c r="X34" s="66"/>
      <c r="Y34" s="66">
        <f>(U34+V34+W34+X34)</f>
        <v>222974</v>
      </c>
      <c r="Z34" s="66">
        <f>896+160+9321+191+30</f>
        <v>10598</v>
      </c>
      <c r="AA34" s="66"/>
      <c r="AB34" s="66"/>
      <c r="AC34" s="71"/>
      <c r="AD34" s="51">
        <f t="shared" si="6"/>
        <v>0.24728666666666665</v>
      </c>
      <c r="AE34" s="52">
        <v>0.35</v>
      </c>
      <c r="AF34" s="51">
        <f t="shared" si="3"/>
        <v>0.70653333333333335</v>
      </c>
      <c r="AG34" s="52">
        <v>1</v>
      </c>
    </row>
    <row r="35" spans="1:33" ht="96.6" x14ac:dyDescent="0.3">
      <c r="A35" s="247"/>
      <c r="B35" s="248"/>
      <c r="C35" s="249"/>
      <c r="D35" s="251"/>
      <c r="E35" s="70" t="s">
        <v>241</v>
      </c>
      <c r="F35" s="70" t="s">
        <v>248</v>
      </c>
      <c r="G35" s="69" t="s">
        <v>257</v>
      </c>
      <c r="H35" s="70" t="s">
        <v>278</v>
      </c>
      <c r="I35" s="71" t="s">
        <v>283</v>
      </c>
      <c r="J35" s="32" t="s">
        <v>302</v>
      </c>
      <c r="K35" s="32" t="s">
        <v>326</v>
      </c>
      <c r="L35" s="73">
        <v>0.2</v>
      </c>
      <c r="M35" s="71"/>
      <c r="N35" s="66" t="s">
        <v>333</v>
      </c>
      <c r="O35" s="32" t="s">
        <v>347</v>
      </c>
      <c r="P35" s="32">
        <v>96</v>
      </c>
      <c r="Q35" s="32">
        <v>25</v>
      </c>
      <c r="R35" s="32">
        <v>25</v>
      </c>
      <c r="S35" s="32">
        <v>25</v>
      </c>
      <c r="T35" s="32">
        <f t="shared" si="0"/>
        <v>13</v>
      </c>
      <c r="U35" s="32">
        <v>35</v>
      </c>
      <c r="V35" s="66">
        <v>23</v>
      </c>
      <c r="W35" s="66">
        <f t="shared" si="5"/>
        <v>0</v>
      </c>
      <c r="X35" s="66"/>
      <c r="Y35" s="66">
        <f>(U35+V35+W35+X35)</f>
        <v>58</v>
      </c>
      <c r="Z35" s="66">
        <v>0</v>
      </c>
      <c r="AA35" s="66"/>
      <c r="AB35" s="66"/>
      <c r="AC35" s="71"/>
      <c r="AD35" s="51">
        <f t="shared" si="6"/>
        <v>0</v>
      </c>
      <c r="AE35" s="52">
        <f t="shared" si="4"/>
        <v>0.12083333333333333</v>
      </c>
      <c r="AF35" s="51">
        <f t="shared" si="3"/>
        <v>0</v>
      </c>
      <c r="AG35" s="52">
        <f t="shared" si="2"/>
        <v>0.60416666666666663</v>
      </c>
    </row>
    <row r="36" spans="1:33" ht="66" customHeight="1" x14ac:dyDescent="0.3">
      <c r="A36" s="247"/>
      <c r="B36" s="248"/>
      <c r="C36" s="249"/>
      <c r="D36" s="251"/>
      <c r="E36" s="70" t="s">
        <v>241</v>
      </c>
      <c r="F36" s="70" t="s">
        <v>248</v>
      </c>
      <c r="G36" s="69" t="s">
        <v>257</v>
      </c>
      <c r="H36" s="70" t="s">
        <v>279</v>
      </c>
      <c r="I36" s="71" t="s">
        <v>283</v>
      </c>
      <c r="J36" s="75" t="s">
        <v>303</v>
      </c>
      <c r="K36" s="32" t="s">
        <v>327</v>
      </c>
      <c r="L36" s="73">
        <v>0.25</v>
      </c>
      <c r="M36" s="71"/>
      <c r="N36" s="66" t="s">
        <v>333</v>
      </c>
      <c r="O36" s="32" t="s">
        <v>348</v>
      </c>
      <c r="P36" s="32">
        <v>65000</v>
      </c>
      <c r="Q36" s="32">
        <v>17000</v>
      </c>
      <c r="R36" s="32">
        <v>17000</v>
      </c>
      <c r="S36" s="32">
        <v>18000</v>
      </c>
      <c r="T36" s="32">
        <f>250*13</f>
        <v>3250</v>
      </c>
      <c r="U36" s="32">
        <v>32636</v>
      </c>
      <c r="V36" s="66">
        <v>31911</v>
      </c>
      <c r="W36" s="66">
        <f t="shared" si="5"/>
        <v>0</v>
      </c>
      <c r="X36" s="66"/>
      <c r="Y36" s="66">
        <f>(U36+V36+W36+X36)</f>
        <v>64547</v>
      </c>
      <c r="Z36" s="66">
        <v>0</v>
      </c>
      <c r="AA36" s="66"/>
      <c r="AB36" s="66"/>
      <c r="AC36" s="71"/>
      <c r="AD36" s="51">
        <f t="shared" si="6"/>
        <v>0</v>
      </c>
      <c r="AE36" s="52">
        <f t="shared" si="4"/>
        <v>0.24825769230769232</v>
      </c>
      <c r="AF36" s="51">
        <f t="shared" si="3"/>
        <v>0</v>
      </c>
      <c r="AG36" s="52">
        <f t="shared" si="2"/>
        <v>0.99303076923076927</v>
      </c>
    </row>
    <row r="37" spans="1:33" ht="66" customHeight="1" x14ac:dyDescent="0.3">
      <c r="A37" s="247"/>
      <c r="B37" s="248"/>
      <c r="C37" s="249"/>
      <c r="D37" s="251"/>
      <c r="E37" s="234" t="s">
        <v>907</v>
      </c>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6"/>
      <c r="AD37" s="52">
        <f>SUM(AD33:AD36)</f>
        <v>0.26395333333333332</v>
      </c>
      <c r="AE37" s="52">
        <f>SUM(AE33:AE36)</f>
        <v>0.86009102564102569</v>
      </c>
      <c r="AF37" s="52">
        <f>AVERAGE(AF33:AF36)</f>
        <v>0.19746666666666668</v>
      </c>
      <c r="AG37" s="52">
        <f>AVERAGE(AG33:AG36)</f>
        <v>0.82554935897435899</v>
      </c>
    </row>
    <row r="38" spans="1:33" ht="82.8" x14ac:dyDescent="0.3">
      <c r="A38" s="247"/>
      <c r="B38" s="248"/>
      <c r="C38" s="249"/>
      <c r="D38" s="251"/>
      <c r="E38" s="68" t="s">
        <v>239</v>
      </c>
      <c r="F38" s="68" t="s">
        <v>249</v>
      </c>
      <c r="G38" s="69" t="s">
        <v>258</v>
      </c>
      <c r="H38" s="70" t="s">
        <v>280</v>
      </c>
      <c r="I38" s="71" t="s">
        <v>283</v>
      </c>
      <c r="J38" s="71" t="s">
        <v>294</v>
      </c>
      <c r="K38" s="32" t="s">
        <v>328</v>
      </c>
      <c r="L38" s="73">
        <v>0.5</v>
      </c>
      <c r="M38" s="71"/>
      <c r="N38" s="66" t="s">
        <v>333</v>
      </c>
      <c r="O38" s="32" t="s">
        <v>346</v>
      </c>
      <c r="P38" s="32">
        <v>4</v>
      </c>
      <c r="Q38" s="32">
        <v>1</v>
      </c>
      <c r="R38" s="32">
        <v>1</v>
      </c>
      <c r="S38" s="32">
        <v>1</v>
      </c>
      <c r="T38" s="32">
        <f t="shared" si="0"/>
        <v>2</v>
      </c>
      <c r="U38" s="32">
        <v>0</v>
      </c>
      <c r="V38" s="66">
        <v>1</v>
      </c>
      <c r="W38" s="66">
        <f t="shared" si="5"/>
        <v>0</v>
      </c>
      <c r="X38" s="66"/>
      <c r="Y38" s="66">
        <f t="shared" ref="Y38:Y41" si="7">(U38+V38+W38+X38)</f>
        <v>1</v>
      </c>
      <c r="Z38" s="66">
        <v>0</v>
      </c>
      <c r="AA38" s="66"/>
      <c r="AB38" s="66"/>
      <c r="AC38" s="71"/>
      <c r="AD38" s="51">
        <f t="shared" si="6"/>
        <v>0</v>
      </c>
      <c r="AE38" s="52">
        <f t="shared" si="4"/>
        <v>0.125</v>
      </c>
      <c r="AF38" s="51">
        <f t="shared" si="3"/>
        <v>0</v>
      </c>
      <c r="AG38" s="52">
        <f t="shared" si="2"/>
        <v>0.25</v>
      </c>
    </row>
    <row r="39" spans="1:33" ht="69" x14ac:dyDescent="0.3">
      <c r="A39" s="247"/>
      <c r="B39" s="248"/>
      <c r="C39" s="249"/>
      <c r="D39" s="251"/>
      <c r="E39" s="68" t="s">
        <v>239</v>
      </c>
      <c r="F39" s="68" t="s">
        <v>249</v>
      </c>
      <c r="G39" s="69" t="s">
        <v>259</v>
      </c>
      <c r="H39" s="68" t="s">
        <v>281</v>
      </c>
      <c r="I39" s="71" t="s">
        <v>283</v>
      </c>
      <c r="J39" s="71" t="s">
        <v>294</v>
      </c>
      <c r="K39" s="32" t="s">
        <v>329</v>
      </c>
      <c r="L39" s="73">
        <v>0.5</v>
      </c>
      <c r="M39" s="71"/>
      <c r="N39" s="66" t="s">
        <v>333</v>
      </c>
      <c r="O39" s="32" t="s">
        <v>346</v>
      </c>
      <c r="P39" s="32">
        <v>4</v>
      </c>
      <c r="Q39" s="32">
        <v>1</v>
      </c>
      <c r="R39" s="32">
        <v>1</v>
      </c>
      <c r="S39" s="32">
        <v>1</v>
      </c>
      <c r="T39" s="32">
        <f t="shared" si="0"/>
        <v>2</v>
      </c>
      <c r="U39" s="32">
        <v>0</v>
      </c>
      <c r="V39" s="66">
        <v>1</v>
      </c>
      <c r="W39" s="66">
        <f t="shared" si="5"/>
        <v>0</v>
      </c>
      <c r="X39" s="66"/>
      <c r="Y39" s="66">
        <f t="shared" si="7"/>
        <v>1</v>
      </c>
      <c r="Z39" s="66">
        <v>0</v>
      </c>
      <c r="AA39" s="66"/>
      <c r="AB39" s="66"/>
      <c r="AC39" s="71"/>
      <c r="AD39" s="51">
        <f t="shared" si="6"/>
        <v>0</v>
      </c>
      <c r="AE39" s="52">
        <f t="shared" si="4"/>
        <v>0.125</v>
      </c>
      <c r="AF39" s="51">
        <f t="shared" si="3"/>
        <v>0</v>
      </c>
      <c r="AG39" s="52">
        <f t="shared" si="2"/>
        <v>0.25</v>
      </c>
    </row>
    <row r="40" spans="1:33" ht="75.599999999999994" customHeight="1" x14ac:dyDescent="0.3">
      <c r="A40" s="247"/>
      <c r="B40" s="248"/>
      <c r="C40" s="249"/>
      <c r="D40" s="251"/>
      <c r="E40" s="234" t="s">
        <v>908</v>
      </c>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6"/>
      <c r="AD40" s="53">
        <f>SUM(AD38:AD39)</f>
        <v>0</v>
      </c>
      <c r="AE40" s="53">
        <f>SUM(AE38:AE39)</f>
        <v>0.25</v>
      </c>
      <c r="AF40" s="53">
        <f>AVERAGE(AF38:AF39)</f>
        <v>0</v>
      </c>
      <c r="AG40" s="53">
        <f>AVERAGE(AG38:AG39)</f>
        <v>0.25</v>
      </c>
    </row>
    <row r="41" spans="1:33" ht="77.400000000000006" customHeight="1" x14ac:dyDescent="0.3">
      <c r="A41" s="247"/>
      <c r="B41" s="248"/>
      <c r="C41" s="249"/>
      <c r="D41" s="251"/>
      <c r="E41" s="68" t="s">
        <v>239</v>
      </c>
      <c r="F41" s="70" t="s">
        <v>250</v>
      </c>
      <c r="G41" s="69" t="s">
        <v>260</v>
      </c>
      <c r="H41" s="70" t="s">
        <v>282</v>
      </c>
      <c r="I41" s="71" t="s">
        <v>283</v>
      </c>
      <c r="J41" s="70" t="s">
        <v>304</v>
      </c>
      <c r="K41" s="70" t="s">
        <v>330</v>
      </c>
      <c r="L41" s="73">
        <v>1</v>
      </c>
      <c r="M41" s="71"/>
      <c r="N41" s="66" t="s">
        <v>333</v>
      </c>
      <c r="O41" s="32" t="s">
        <v>346</v>
      </c>
      <c r="P41" s="32">
        <v>4</v>
      </c>
      <c r="Q41" s="32">
        <v>1</v>
      </c>
      <c r="R41" s="32">
        <v>1</v>
      </c>
      <c r="S41" s="32">
        <v>2</v>
      </c>
      <c r="T41" s="32">
        <f t="shared" si="0"/>
        <v>1</v>
      </c>
      <c r="U41" s="32">
        <v>0</v>
      </c>
      <c r="V41" s="66">
        <v>1</v>
      </c>
      <c r="W41" s="66">
        <f>+SUM(Z41:AC41)</f>
        <v>0</v>
      </c>
      <c r="X41" s="66"/>
      <c r="Y41" s="66">
        <f t="shared" si="7"/>
        <v>1</v>
      </c>
      <c r="Z41" s="67">
        <v>0</v>
      </c>
      <c r="AA41" s="66"/>
      <c r="AB41" s="66"/>
      <c r="AC41" s="71"/>
      <c r="AD41" s="51">
        <f t="shared" si="6"/>
        <v>0</v>
      </c>
      <c r="AE41" s="52">
        <f t="shared" si="4"/>
        <v>0.25</v>
      </c>
      <c r="AF41" s="51">
        <f t="shared" si="3"/>
        <v>0</v>
      </c>
      <c r="AG41" s="52">
        <f>+Y41/P41</f>
        <v>0.25</v>
      </c>
    </row>
    <row r="42" spans="1:33" ht="54.75" customHeight="1" x14ac:dyDescent="0.3">
      <c r="E42" s="237" t="s">
        <v>909</v>
      </c>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9"/>
      <c r="AD42" s="82">
        <f>SUM(AD41)</f>
        <v>0</v>
      </c>
      <c r="AE42" s="82">
        <f>SUM(AE41)</f>
        <v>0.25</v>
      </c>
      <c r="AF42" s="82">
        <f>AVERAGE(AF41)</f>
        <v>0</v>
      </c>
      <c r="AG42" s="82">
        <f>AVERAGE(AG41)</f>
        <v>0.25</v>
      </c>
    </row>
    <row r="43" spans="1:33" ht="73.5" customHeight="1" x14ac:dyDescent="0.3">
      <c r="AD43" s="86">
        <f>AVERAGE(AD14,AD17,AD20,AD27,AD29,AD32,AD37,AD40,AD42)</f>
        <v>0.18379502118840932</v>
      </c>
      <c r="AE43" s="86">
        <f>AVERAGE(AE14,AE17,AE20,AE27,AE29,AE32,AE37,AE40,AE42)</f>
        <v>0.5576308717605154</v>
      </c>
      <c r="AF43" s="86">
        <f>AVERAGE(AF14,AF17,AF20,AF27,AF29,AF32,AF37,AF40,AF42)</f>
        <v>0.17540750414884462</v>
      </c>
      <c r="AG43" s="86">
        <f>AVERAGE(AG14,AG17,AG20,AG27,AG29,AG32,AG37,AG40,AG42)</f>
        <v>0.5621783499067291</v>
      </c>
    </row>
  </sheetData>
  <mergeCells count="57">
    <mergeCell ref="A8:A9"/>
    <mergeCell ref="B8:B9"/>
    <mergeCell ref="C8:C9"/>
    <mergeCell ref="D8:D9"/>
    <mergeCell ref="E8:E9"/>
    <mergeCell ref="A10:A41"/>
    <mergeCell ref="B10:B41"/>
    <mergeCell ref="C10:C41"/>
    <mergeCell ref="D10:D41"/>
    <mergeCell ref="A5:B5"/>
    <mergeCell ref="A6:AC6"/>
    <mergeCell ref="C5:AC5"/>
    <mergeCell ref="A7:P7"/>
    <mergeCell ref="Q7:T7"/>
    <mergeCell ref="U7:Y7"/>
    <mergeCell ref="Z7:AC7"/>
    <mergeCell ref="M8:N8"/>
    <mergeCell ref="G8:G9"/>
    <mergeCell ref="H8:H9"/>
    <mergeCell ref="I8:I9"/>
    <mergeCell ref="J8:J9"/>
    <mergeCell ref="A1:B4"/>
    <mergeCell ref="C1:AC1"/>
    <mergeCell ref="C2:AC2"/>
    <mergeCell ref="C3:AC3"/>
    <mergeCell ref="C4:AC4"/>
    <mergeCell ref="AF8:AF9"/>
    <mergeCell ref="AG8:AG9"/>
    <mergeCell ref="AB8:AB9"/>
    <mergeCell ref="AC8:AC9"/>
    <mergeCell ref="W8:W9"/>
    <mergeCell ref="X8:X9"/>
    <mergeCell ref="Y8:Y9"/>
    <mergeCell ref="Z8:Z9"/>
    <mergeCell ref="AA8:AA9"/>
    <mergeCell ref="E14:AC14"/>
    <mergeCell ref="E17:AC17"/>
    <mergeCell ref="E20:AC20"/>
    <mergeCell ref="AD8:AD9"/>
    <mergeCell ref="AE8:AE9"/>
    <mergeCell ref="R8:R9"/>
    <mergeCell ref="S8:S9"/>
    <mergeCell ref="T8:T9"/>
    <mergeCell ref="U8:U9"/>
    <mergeCell ref="V8:V9"/>
    <mergeCell ref="K8:K9"/>
    <mergeCell ref="L8:L9"/>
    <mergeCell ref="O8:O9"/>
    <mergeCell ref="P8:P9"/>
    <mergeCell ref="Q8:Q9"/>
    <mergeCell ref="F8:F9"/>
    <mergeCell ref="E37:AC37"/>
    <mergeCell ref="E40:AC40"/>
    <mergeCell ref="E42:AC42"/>
    <mergeCell ref="E27:AC27"/>
    <mergeCell ref="E29:AC29"/>
    <mergeCell ref="E32:AC32"/>
  </mergeCells>
  <phoneticPr fontId="15" type="noConversion"/>
  <dataValidations count="2">
    <dataValidation type="list" allowBlank="1" showInputMessage="1" showErrorMessage="1" sqref="N10:N13" xr:uid="{00000000-0002-0000-0100-000000000000}">
      <formula1>$AE$10:$AE$11</formula1>
    </dataValidation>
    <dataValidation type="list" allowBlank="1" showInputMessage="1" showErrorMessage="1" sqref="M41 M15:M16 M18:M19 M21:M26 M28 M30:M31 M33:M36 M38:M39 M43:N243" xr:uid="{00000000-0002-0000-0100-000001000000}">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N36"/>
  <sheetViews>
    <sheetView topLeftCell="J1" zoomScale="70" zoomScaleNormal="70" workbookViewId="0">
      <selection activeCell="Q1" sqref="Q1:Q1048576"/>
    </sheetView>
  </sheetViews>
  <sheetFormatPr baseColWidth="10" defaultRowHeight="14.4" x14ac:dyDescent="0.3"/>
  <cols>
    <col min="1" max="1" width="20.88671875" customWidth="1"/>
    <col min="2" max="2" width="30.5546875" customWidth="1"/>
    <col min="3" max="3" width="33.5546875" customWidth="1"/>
    <col min="4" max="4" width="32" customWidth="1"/>
    <col min="5" max="6" width="28.5546875" customWidth="1"/>
    <col min="7" max="7" width="33.109375" bestFit="1" customWidth="1"/>
    <col min="8" max="8" width="33.109375" customWidth="1"/>
    <col min="9" max="9" width="34" bestFit="1" customWidth="1"/>
    <col min="10" max="10" width="30.109375" customWidth="1"/>
    <col min="11" max="11" width="29.44140625" customWidth="1"/>
    <col min="12" max="12" width="34" customWidth="1"/>
    <col min="13" max="13" width="50.44140625" customWidth="1"/>
    <col min="14" max="14" width="63.109375" customWidth="1"/>
    <col min="15" max="15" width="30.44140625" customWidth="1"/>
    <col min="16" max="16" width="18" customWidth="1"/>
    <col min="17" max="17" width="6.44140625" customWidth="1"/>
  </cols>
  <sheetData>
    <row r="1" spans="1:14" s="1" customFormat="1" ht="22.5" customHeight="1" x14ac:dyDescent="0.3">
      <c r="A1" s="269"/>
      <c r="B1" s="270"/>
      <c r="C1" s="275" t="s">
        <v>1</v>
      </c>
      <c r="D1" s="276"/>
      <c r="E1" s="276"/>
      <c r="F1" s="276"/>
      <c r="G1" s="276"/>
      <c r="H1" s="276"/>
      <c r="I1" s="276"/>
      <c r="J1" s="276"/>
      <c r="K1" s="276"/>
      <c r="L1" s="276"/>
      <c r="M1" s="277"/>
      <c r="N1" s="22" t="s">
        <v>204</v>
      </c>
    </row>
    <row r="2" spans="1:14" s="1" customFormat="1" ht="22.5" customHeight="1" x14ac:dyDescent="0.3">
      <c r="A2" s="271"/>
      <c r="B2" s="272"/>
      <c r="C2" s="275" t="s">
        <v>2</v>
      </c>
      <c r="D2" s="276"/>
      <c r="E2" s="276"/>
      <c r="F2" s="276"/>
      <c r="G2" s="276"/>
      <c r="H2" s="276"/>
      <c r="I2" s="276"/>
      <c r="J2" s="276"/>
      <c r="K2" s="276"/>
      <c r="L2" s="276"/>
      <c r="M2" s="277"/>
      <c r="N2" s="22" t="s">
        <v>3</v>
      </c>
    </row>
    <row r="3" spans="1:14" s="1" customFormat="1" ht="22.5" customHeight="1" x14ac:dyDescent="0.3">
      <c r="A3" s="271"/>
      <c r="B3" s="272"/>
      <c r="C3" s="275" t="s">
        <v>4</v>
      </c>
      <c r="D3" s="276"/>
      <c r="E3" s="276"/>
      <c r="F3" s="276"/>
      <c r="G3" s="276"/>
      <c r="H3" s="276"/>
      <c r="I3" s="276"/>
      <c r="J3" s="276"/>
      <c r="K3" s="276"/>
      <c r="L3" s="276"/>
      <c r="M3" s="277"/>
      <c r="N3" s="22" t="s">
        <v>203</v>
      </c>
    </row>
    <row r="4" spans="1:14" s="1" customFormat="1" ht="22.5" customHeight="1" x14ac:dyDescent="0.3">
      <c r="A4" s="273"/>
      <c r="B4" s="274"/>
      <c r="C4" s="275" t="s">
        <v>233</v>
      </c>
      <c r="D4" s="276"/>
      <c r="E4" s="276"/>
      <c r="F4" s="276"/>
      <c r="G4" s="276"/>
      <c r="H4" s="276"/>
      <c r="I4" s="276"/>
      <c r="J4" s="276"/>
      <c r="K4" s="276"/>
      <c r="L4" s="276"/>
      <c r="M4" s="277"/>
      <c r="N4" s="22" t="s">
        <v>205</v>
      </c>
    </row>
    <row r="5" spans="1:14" s="1" customFormat="1" ht="26.25" customHeight="1" x14ac:dyDescent="0.3">
      <c r="A5" s="267" t="s">
        <v>5</v>
      </c>
      <c r="B5" s="268"/>
      <c r="C5" s="267"/>
      <c r="D5" s="278"/>
      <c r="E5" s="278"/>
      <c r="F5" s="278"/>
      <c r="G5" s="278"/>
      <c r="H5" s="278"/>
      <c r="I5" s="278"/>
      <c r="J5" s="278"/>
      <c r="K5" s="278"/>
      <c r="L5" s="278"/>
      <c r="M5" s="278"/>
      <c r="N5" s="278"/>
    </row>
    <row r="6" spans="1:14" s="1" customFormat="1" ht="15" customHeight="1" x14ac:dyDescent="0.3">
      <c r="A6" s="263" t="s">
        <v>148</v>
      </c>
      <c r="B6" s="263"/>
      <c r="C6" s="263"/>
      <c r="D6" s="263"/>
      <c r="E6" s="263"/>
      <c r="F6" s="263"/>
      <c r="G6" s="263"/>
      <c r="H6" s="263"/>
      <c r="I6" s="263"/>
      <c r="J6" s="263"/>
      <c r="K6" s="263"/>
      <c r="L6" s="264"/>
      <c r="M6" s="259" t="s">
        <v>90</v>
      </c>
      <c r="N6" s="260"/>
    </row>
    <row r="7" spans="1:14" s="1" customFormat="1" x14ac:dyDescent="0.3">
      <c r="A7" s="265"/>
      <c r="B7" s="265"/>
      <c r="C7" s="265"/>
      <c r="D7" s="265"/>
      <c r="E7" s="265"/>
      <c r="F7" s="265"/>
      <c r="G7" s="265"/>
      <c r="H7" s="265"/>
      <c r="I7" s="265"/>
      <c r="J7" s="265"/>
      <c r="K7" s="265"/>
      <c r="L7" s="266"/>
      <c r="M7" s="261"/>
      <c r="N7" s="262"/>
    </row>
    <row r="8" spans="1:14" s="16" customFormat="1" ht="66.75" customHeight="1" x14ac:dyDescent="0.3">
      <c r="A8" s="2" t="s">
        <v>94</v>
      </c>
      <c r="B8" s="2" t="s">
        <v>181</v>
      </c>
      <c r="C8" s="2" t="s">
        <v>164</v>
      </c>
      <c r="D8" s="2" t="s">
        <v>84</v>
      </c>
      <c r="E8" s="2" t="s">
        <v>85</v>
      </c>
      <c r="F8" s="2" t="s">
        <v>86</v>
      </c>
      <c r="G8" s="2" t="s">
        <v>159</v>
      </c>
      <c r="H8" s="2" t="s">
        <v>161</v>
      </c>
      <c r="I8" s="2" t="s">
        <v>160</v>
      </c>
      <c r="J8" s="2" t="s">
        <v>151</v>
      </c>
      <c r="K8" s="2" t="s">
        <v>91</v>
      </c>
      <c r="L8" s="2" t="s">
        <v>87</v>
      </c>
      <c r="M8" s="2" t="s">
        <v>26</v>
      </c>
      <c r="N8" s="2" t="s">
        <v>27</v>
      </c>
    </row>
    <row r="9" spans="1:14" ht="180" x14ac:dyDescent="0.3">
      <c r="A9" s="32" t="s">
        <v>238</v>
      </c>
      <c r="B9" s="33" t="s">
        <v>552</v>
      </c>
      <c r="C9" s="33" t="s">
        <v>553</v>
      </c>
      <c r="D9" s="34" t="s">
        <v>554</v>
      </c>
      <c r="E9" s="35" t="s">
        <v>420</v>
      </c>
      <c r="F9" s="34" t="s">
        <v>555</v>
      </c>
      <c r="G9" s="36" t="s">
        <v>556</v>
      </c>
      <c r="H9" s="37" t="s">
        <v>557</v>
      </c>
      <c r="I9" s="38" t="s">
        <v>558</v>
      </c>
      <c r="J9" s="38" t="s">
        <v>559</v>
      </c>
      <c r="K9" s="34" t="s">
        <v>560</v>
      </c>
      <c r="L9" s="34" t="s">
        <v>561</v>
      </c>
      <c r="M9" s="34" t="s">
        <v>562</v>
      </c>
      <c r="N9" s="34" t="s">
        <v>563</v>
      </c>
    </row>
    <row r="10" spans="1:14" ht="180" x14ac:dyDescent="0.3">
      <c r="A10" s="32" t="s">
        <v>238</v>
      </c>
      <c r="B10" s="33" t="s">
        <v>552</v>
      </c>
      <c r="C10" s="33" t="s">
        <v>553</v>
      </c>
      <c r="D10" s="34" t="s">
        <v>554</v>
      </c>
      <c r="E10" s="35" t="s">
        <v>420</v>
      </c>
      <c r="F10" s="34" t="s">
        <v>555</v>
      </c>
      <c r="G10" s="36" t="s">
        <v>556</v>
      </c>
      <c r="H10" s="37" t="s">
        <v>557</v>
      </c>
      <c r="I10" s="38" t="s">
        <v>558</v>
      </c>
      <c r="J10" s="38" t="s">
        <v>559</v>
      </c>
      <c r="K10" s="34" t="s">
        <v>560</v>
      </c>
      <c r="L10" s="34" t="s">
        <v>561</v>
      </c>
      <c r="M10" s="34" t="s">
        <v>564</v>
      </c>
      <c r="N10" s="34" t="s">
        <v>565</v>
      </c>
    </row>
    <row r="11" spans="1:14" ht="180" x14ac:dyDescent="0.3">
      <c r="A11" s="32" t="s">
        <v>238</v>
      </c>
      <c r="B11" s="33" t="s">
        <v>552</v>
      </c>
      <c r="C11" s="33" t="s">
        <v>553</v>
      </c>
      <c r="D11" s="34" t="s">
        <v>554</v>
      </c>
      <c r="E11" s="35" t="s">
        <v>420</v>
      </c>
      <c r="F11" s="34" t="s">
        <v>555</v>
      </c>
      <c r="G11" s="36" t="s">
        <v>556</v>
      </c>
      <c r="H11" s="37" t="s">
        <v>557</v>
      </c>
      <c r="I11" s="38" t="s">
        <v>558</v>
      </c>
      <c r="J11" s="35" t="s">
        <v>559</v>
      </c>
      <c r="K11" s="34" t="s">
        <v>560</v>
      </c>
      <c r="L11" s="34" t="s">
        <v>561</v>
      </c>
      <c r="M11" s="34" t="s">
        <v>566</v>
      </c>
      <c r="N11" s="34" t="s">
        <v>567</v>
      </c>
    </row>
    <row r="12" spans="1:14" ht="180" x14ac:dyDescent="0.3">
      <c r="A12" s="32" t="s">
        <v>238</v>
      </c>
      <c r="B12" s="33" t="s">
        <v>552</v>
      </c>
      <c r="C12" s="33" t="s">
        <v>553</v>
      </c>
      <c r="D12" s="34" t="s">
        <v>554</v>
      </c>
      <c r="E12" s="35" t="s">
        <v>420</v>
      </c>
      <c r="F12" s="34" t="s">
        <v>555</v>
      </c>
      <c r="G12" s="36" t="s">
        <v>556</v>
      </c>
      <c r="H12" s="37" t="s">
        <v>557</v>
      </c>
      <c r="I12" s="38" t="s">
        <v>558</v>
      </c>
      <c r="J12" s="35" t="s">
        <v>559</v>
      </c>
      <c r="K12" s="34" t="s">
        <v>560</v>
      </c>
      <c r="L12" s="34" t="s">
        <v>561</v>
      </c>
      <c r="M12" s="34" t="s">
        <v>568</v>
      </c>
      <c r="N12" s="34" t="s">
        <v>569</v>
      </c>
    </row>
    <row r="13" spans="1:14" ht="180" x14ac:dyDescent="0.3">
      <c r="A13" s="32" t="s">
        <v>238</v>
      </c>
      <c r="B13" s="33" t="s">
        <v>552</v>
      </c>
      <c r="C13" s="33" t="s">
        <v>553</v>
      </c>
      <c r="D13" s="34" t="s">
        <v>554</v>
      </c>
      <c r="E13" s="35" t="s">
        <v>420</v>
      </c>
      <c r="F13" s="34" t="s">
        <v>555</v>
      </c>
      <c r="G13" s="36" t="s">
        <v>570</v>
      </c>
      <c r="H13" s="36" t="s">
        <v>571</v>
      </c>
      <c r="I13" s="38" t="s">
        <v>558</v>
      </c>
      <c r="J13" s="38" t="s">
        <v>559</v>
      </c>
      <c r="K13" s="34" t="s">
        <v>560</v>
      </c>
      <c r="L13" s="34" t="s">
        <v>561</v>
      </c>
      <c r="M13" s="34" t="s">
        <v>572</v>
      </c>
      <c r="N13" s="34" t="s">
        <v>573</v>
      </c>
    </row>
    <row r="14" spans="1:14" ht="180" x14ac:dyDescent="0.3">
      <c r="A14" s="32" t="s">
        <v>238</v>
      </c>
      <c r="B14" s="33" t="s">
        <v>552</v>
      </c>
      <c r="C14" s="33" t="s">
        <v>553</v>
      </c>
      <c r="D14" s="34" t="s">
        <v>554</v>
      </c>
      <c r="E14" s="35" t="s">
        <v>420</v>
      </c>
      <c r="F14" s="34" t="s">
        <v>555</v>
      </c>
      <c r="G14" s="36" t="s">
        <v>570</v>
      </c>
      <c r="H14" s="36" t="s">
        <v>571</v>
      </c>
      <c r="I14" s="38" t="s">
        <v>558</v>
      </c>
      <c r="J14" s="38" t="s">
        <v>559</v>
      </c>
      <c r="K14" s="34" t="s">
        <v>560</v>
      </c>
      <c r="L14" s="34" t="s">
        <v>561</v>
      </c>
      <c r="M14" s="39" t="s">
        <v>574</v>
      </c>
      <c r="N14" s="34" t="s">
        <v>575</v>
      </c>
    </row>
    <row r="15" spans="1:14" ht="180" x14ac:dyDescent="0.3">
      <c r="A15" s="32" t="s">
        <v>395</v>
      </c>
      <c r="B15" s="33" t="s">
        <v>552</v>
      </c>
      <c r="C15" s="33" t="s">
        <v>553</v>
      </c>
      <c r="D15" s="34" t="s">
        <v>554</v>
      </c>
      <c r="E15" s="35" t="s">
        <v>420</v>
      </c>
      <c r="F15" s="34" t="s">
        <v>555</v>
      </c>
      <c r="G15" s="37" t="s">
        <v>576</v>
      </c>
      <c r="H15" s="36" t="s">
        <v>577</v>
      </c>
      <c r="I15" s="38" t="s">
        <v>558</v>
      </c>
      <c r="J15" s="38" t="s">
        <v>559</v>
      </c>
      <c r="K15" s="34" t="s">
        <v>560</v>
      </c>
      <c r="L15" s="34" t="s">
        <v>561</v>
      </c>
      <c r="M15" s="34" t="s">
        <v>578</v>
      </c>
      <c r="N15" s="34" t="s">
        <v>579</v>
      </c>
    </row>
    <row r="16" spans="1:14" ht="255" x14ac:dyDescent="0.3">
      <c r="A16" s="32" t="s">
        <v>239</v>
      </c>
      <c r="B16" s="40" t="s">
        <v>552</v>
      </c>
      <c r="C16" s="40" t="s">
        <v>553</v>
      </c>
      <c r="D16" s="41" t="s">
        <v>580</v>
      </c>
      <c r="E16" s="41" t="s">
        <v>420</v>
      </c>
      <c r="F16" s="42" t="s">
        <v>581</v>
      </c>
      <c r="G16" s="43" t="s">
        <v>582</v>
      </c>
      <c r="H16" s="44" t="s">
        <v>583</v>
      </c>
      <c r="I16" s="41" t="s">
        <v>584</v>
      </c>
      <c r="J16" s="41" t="s">
        <v>559</v>
      </c>
      <c r="K16" s="42" t="s">
        <v>585</v>
      </c>
      <c r="L16" s="34" t="s">
        <v>561</v>
      </c>
      <c r="M16" s="40" t="s">
        <v>586</v>
      </c>
      <c r="N16" s="40" t="s">
        <v>587</v>
      </c>
    </row>
    <row r="17" spans="1:14" ht="255" x14ac:dyDescent="0.3">
      <c r="A17" s="32" t="s">
        <v>239</v>
      </c>
      <c r="B17" s="45" t="s">
        <v>552</v>
      </c>
      <c r="C17" s="40" t="s">
        <v>553</v>
      </c>
      <c r="D17" s="41" t="s">
        <v>580</v>
      </c>
      <c r="E17" s="41" t="s">
        <v>420</v>
      </c>
      <c r="F17" s="42" t="s">
        <v>581</v>
      </c>
      <c r="G17" s="43" t="s">
        <v>588</v>
      </c>
      <c r="H17" s="44" t="s">
        <v>589</v>
      </c>
      <c r="I17" s="41" t="s">
        <v>584</v>
      </c>
      <c r="J17" s="41" t="s">
        <v>559</v>
      </c>
      <c r="K17" s="42" t="s">
        <v>585</v>
      </c>
      <c r="L17" s="34" t="s">
        <v>561</v>
      </c>
      <c r="M17" s="40" t="s">
        <v>586</v>
      </c>
      <c r="N17" s="40" t="s">
        <v>587</v>
      </c>
    </row>
    <row r="18" spans="1:14" ht="255" x14ac:dyDescent="0.3">
      <c r="A18" s="32" t="s">
        <v>239</v>
      </c>
      <c r="B18" s="40" t="s">
        <v>552</v>
      </c>
      <c r="C18" s="40" t="s">
        <v>553</v>
      </c>
      <c r="D18" s="41" t="s">
        <v>580</v>
      </c>
      <c r="E18" s="41" t="s">
        <v>420</v>
      </c>
      <c r="F18" s="42" t="s">
        <v>581</v>
      </c>
      <c r="G18" s="43" t="s">
        <v>590</v>
      </c>
      <c r="H18" s="44" t="s">
        <v>591</v>
      </c>
      <c r="I18" s="41" t="s">
        <v>584</v>
      </c>
      <c r="J18" s="41" t="s">
        <v>559</v>
      </c>
      <c r="K18" s="42" t="s">
        <v>585</v>
      </c>
      <c r="L18" s="34" t="s">
        <v>561</v>
      </c>
      <c r="M18" s="40" t="s">
        <v>586</v>
      </c>
      <c r="N18" s="42" t="s">
        <v>587</v>
      </c>
    </row>
    <row r="19" spans="1:14" ht="135.6" x14ac:dyDescent="0.3">
      <c r="A19" s="32" t="s">
        <v>240</v>
      </c>
      <c r="B19" s="42" t="s">
        <v>552</v>
      </c>
      <c r="C19" s="45" t="s">
        <v>553</v>
      </c>
      <c r="D19" s="40" t="s">
        <v>592</v>
      </c>
      <c r="E19" s="41" t="s">
        <v>420</v>
      </c>
      <c r="F19" s="46" t="s">
        <v>593</v>
      </c>
      <c r="G19" s="47" t="s">
        <v>594</v>
      </c>
      <c r="H19" s="44" t="s">
        <v>595</v>
      </c>
      <c r="I19" s="41" t="s">
        <v>596</v>
      </c>
      <c r="J19" s="41" t="s">
        <v>597</v>
      </c>
      <c r="K19" s="42" t="s">
        <v>598</v>
      </c>
      <c r="L19" s="34" t="s">
        <v>561</v>
      </c>
      <c r="M19" s="40" t="s">
        <v>599</v>
      </c>
      <c r="N19" s="40" t="s">
        <v>600</v>
      </c>
    </row>
    <row r="20" spans="1:14" ht="135" x14ac:dyDescent="0.3">
      <c r="A20" s="32" t="s">
        <v>240</v>
      </c>
      <c r="B20" s="42" t="s">
        <v>552</v>
      </c>
      <c r="C20" s="45" t="s">
        <v>553</v>
      </c>
      <c r="D20" s="40" t="s">
        <v>592</v>
      </c>
      <c r="E20" s="41" t="s">
        <v>420</v>
      </c>
      <c r="F20" s="46" t="s">
        <v>581</v>
      </c>
      <c r="G20" s="47" t="s">
        <v>601</v>
      </c>
      <c r="H20" s="44" t="s">
        <v>602</v>
      </c>
      <c r="I20" s="41" t="s">
        <v>558</v>
      </c>
      <c r="J20" s="41" t="s">
        <v>597</v>
      </c>
      <c r="K20" s="42" t="s">
        <v>598</v>
      </c>
      <c r="L20" s="34" t="s">
        <v>561</v>
      </c>
      <c r="M20" s="40" t="s">
        <v>599</v>
      </c>
      <c r="N20" s="40" t="s">
        <v>600</v>
      </c>
    </row>
    <row r="21" spans="1:14" ht="120" x14ac:dyDescent="0.3">
      <c r="A21" s="32" t="s">
        <v>239</v>
      </c>
      <c r="B21" s="48" t="s">
        <v>552</v>
      </c>
      <c r="C21" s="40" t="s">
        <v>553</v>
      </c>
      <c r="D21" s="41" t="s">
        <v>580</v>
      </c>
      <c r="E21" s="41" t="s">
        <v>420</v>
      </c>
      <c r="F21" s="42" t="s">
        <v>581</v>
      </c>
      <c r="G21" s="47" t="s">
        <v>603</v>
      </c>
      <c r="H21" s="44" t="s">
        <v>604</v>
      </c>
      <c r="I21" s="42" t="s">
        <v>584</v>
      </c>
      <c r="J21" s="41" t="s">
        <v>597</v>
      </c>
      <c r="K21" s="42" t="s">
        <v>605</v>
      </c>
      <c r="L21" s="34" t="s">
        <v>561</v>
      </c>
      <c r="M21" s="40" t="s">
        <v>606</v>
      </c>
      <c r="N21" s="40" t="s">
        <v>607</v>
      </c>
    </row>
    <row r="22" spans="1:14" ht="120" x14ac:dyDescent="0.3">
      <c r="A22" s="32" t="s">
        <v>239</v>
      </c>
      <c r="B22" s="48" t="s">
        <v>552</v>
      </c>
      <c r="C22" s="40" t="s">
        <v>553</v>
      </c>
      <c r="D22" s="41" t="s">
        <v>580</v>
      </c>
      <c r="E22" s="41" t="s">
        <v>420</v>
      </c>
      <c r="F22" s="42" t="s">
        <v>581</v>
      </c>
      <c r="G22" s="47" t="s">
        <v>608</v>
      </c>
      <c r="H22" s="44" t="s">
        <v>609</v>
      </c>
      <c r="I22" s="42" t="s">
        <v>584</v>
      </c>
      <c r="J22" s="41" t="s">
        <v>597</v>
      </c>
      <c r="K22" s="42" t="s">
        <v>605</v>
      </c>
      <c r="L22" s="34" t="s">
        <v>561</v>
      </c>
      <c r="M22" s="40" t="s">
        <v>606</v>
      </c>
      <c r="N22" s="40" t="s">
        <v>607</v>
      </c>
    </row>
    <row r="23" spans="1:14" ht="150" x14ac:dyDescent="0.3">
      <c r="A23" s="32" t="s">
        <v>239</v>
      </c>
      <c r="B23" s="42" t="s">
        <v>552</v>
      </c>
      <c r="C23" s="41" t="s">
        <v>553</v>
      </c>
      <c r="D23" s="42" t="s">
        <v>610</v>
      </c>
      <c r="E23" s="41" t="s">
        <v>420</v>
      </c>
      <c r="F23" s="42" t="s">
        <v>581</v>
      </c>
      <c r="G23" s="42" t="s">
        <v>611</v>
      </c>
      <c r="H23" s="42" t="s">
        <v>612</v>
      </c>
      <c r="I23" s="41" t="s">
        <v>584</v>
      </c>
      <c r="J23" s="41" t="s">
        <v>597</v>
      </c>
      <c r="K23" s="40" t="s">
        <v>613</v>
      </c>
      <c r="L23" s="34" t="s">
        <v>561</v>
      </c>
      <c r="M23" s="42" t="s">
        <v>614</v>
      </c>
      <c r="N23" s="42" t="s">
        <v>615</v>
      </c>
    </row>
    <row r="24" spans="1:14" ht="255" x14ac:dyDescent="0.3">
      <c r="A24" s="32" t="s">
        <v>239</v>
      </c>
      <c r="B24" s="42" t="s">
        <v>552</v>
      </c>
      <c r="C24" s="41" t="s">
        <v>553</v>
      </c>
      <c r="D24" s="41" t="s">
        <v>580</v>
      </c>
      <c r="E24" s="42" t="s">
        <v>420</v>
      </c>
      <c r="F24" s="42" t="s">
        <v>581</v>
      </c>
      <c r="G24" s="40" t="s">
        <v>616</v>
      </c>
      <c r="H24" s="40" t="s">
        <v>617</v>
      </c>
      <c r="I24" s="41" t="s">
        <v>584</v>
      </c>
      <c r="J24" s="49" t="s">
        <v>597</v>
      </c>
      <c r="K24" s="40" t="s">
        <v>613</v>
      </c>
      <c r="L24" s="34" t="s">
        <v>561</v>
      </c>
      <c r="M24" s="42" t="s">
        <v>618</v>
      </c>
      <c r="N24" s="42" t="s">
        <v>619</v>
      </c>
    </row>
    <row r="25" spans="1:14" ht="110.4" x14ac:dyDescent="0.3">
      <c r="A25" s="32" t="s">
        <v>239</v>
      </c>
      <c r="B25" s="42" t="s">
        <v>552</v>
      </c>
      <c r="C25" s="41" t="s">
        <v>553</v>
      </c>
      <c r="D25" s="41" t="s">
        <v>580</v>
      </c>
      <c r="E25" s="42" t="s">
        <v>420</v>
      </c>
      <c r="F25" s="42" t="s">
        <v>581</v>
      </c>
      <c r="G25" s="40" t="s">
        <v>616</v>
      </c>
      <c r="H25" s="40" t="s">
        <v>617</v>
      </c>
      <c r="I25" s="41" t="s">
        <v>584</v>
      </c>
      <c r="J25" s="49" t="s">
        <v>597</v>
      </c>
      <c r="K25" s="40" t="s">
        <v>613</v>
      </c>
      <c r="L25" s="34" t="s">
        <v>561</v>
      </c>
      <c r="M25" s="40" t="s">
        <v>620</v>
      </c>
      <c r="N25" s="42" t="s">
        <v>621</v>
      </c>
    </row>
    <row r="26" spans="1:14" ht="120" x14ac:dyDescent="0.3">
      <c r="A26" s="32" t="s">
        <v>239</v>
      </c>
      <c r="B26" s="42" t="s">
        <v>552</v>
      </c>
      <c r="C26" s="42" t="s">
        <v>553</v>
      </c>
      <c r="D26" s="41" t="s">
        <v>580</v>
      </c>
      <c r="E26" s="41" t="s">
        <v>420</v>
      </c>
      <c r="F26" s="42" t="s">
        <v>581</v>
      </c>
      <c r="G26" s="42" t="s">
        <v>622</v>
      </c>
      <c r="H26" s="42" t="s">
        <v>623</v>
      </c>
      <c r="I26" s="41" t="s">
        <v>584</v>
      </c>
      <c r="J26" s="41" t="s">
        <v>597</v>
      </c>
      <c r="K26" s="42" t="s">
        <v>624</v>
      </c>
      <c r="L26" s="34" t="s">
        <v>561</v>
      </c>
      <c r="M26" s="40" t="s">
        <v>625</v>
      </c>
      <c r="N26" s="42" t="s">
        <v>626</v>
      </c>
    </row>
    <row r="27" spans="1:14" ht="195" x14ac:dyDescent="0.3">
      <c r="A27" s="32" t="s">
        <v>241</v>
      </c>
      <c r="B27" s="42" t="s">
        <v>552</v>
      </c>
      <c r="C27" s="42" t="s">
        <v>553</v>
      </c>
      <c r="D27" s="42" t="s">
        <v>627</v>
      </c>
      <c r="E27" s="41" t="s">
        <v>420</v>
      </c>
      <c r="F27" s="50" t="s">
        <v>628</v>
      </c>
      <c r="G27" s="42" t="s">
        <v>629</v>
      </c>
      <c r="H27" s="42" t="s">
        <v>630</v>
      </c>
      <c r="I27" s="41" t="s">
        <v>584</v>
      </c>
      <c r="J27" s="41" t="s">
        <v>597</v>
      </c>
      <c r="K27" s="42" t="s">
        <v>631</v>
      </c>
      <c r="L27" s="34" t="s">
        <v>561</v>
      </c>
      <c r="M27" s="40" t="s">
        <v>632</v>
      </c>
      <c r="N27" s="47" t="s">
        <v>633</v>
      </c>
    </row>
    <row r="28" spans="1:14" ht="195" x14ac:dyDescent="0.3">
      <c r="A28" s="32" t="s">
        <v>241</v>
      </c>
      <c r="B28" s="42" t="s">
        <v>552</v>
      </c>
      <c r="C28" s="42" t="s">
        <v>553</v>
      </c>
      <c r="D28" s="42" t="s">
        <v>627</v>
      </c>
      <c r="E28" s="41" t="s">
        <v>420</v>
      </c>
      <c r="F28" s="42" t="s">
        <v>634</v>
      </c>
      <c r="G28" s="42" t="s">
        <v>635</v>
      </c>
      <c r="H28" s="42" t="s">
        <v>636</v>
      </c>
      <c r="I28" s="41" t="s">
        <v>584</v>
      </c>
      <c r="J28" s="41" t="s">
        <v>597</v>
      </c>
      <c r="K28" s="42" t="s">
        <v>637</v>
      </c>
      <c r="L28" s="34" t="s">
        <v>561</v>
      </c>
      <c r="M28" s="42" t="s">
        <v>638</v>
      </c>
      <c r="N28" s="47" t="s">
        <v>639</v>
      </c>
    </row>
    <row r="29" spans="1:14" ht="110.4" x14ac:dyDescent="0.3">
      <c r="A29" s="32" t="s">
        <v>239</v>
      </c>
      <c r="B29" s="40" t="s">
        <v>640</v>
      </c>
      <c r="C29" s="49" t="s">
        <v>553</v>
      </c>
      <c r="D29" s="41" t="s">
        <v>580</v>
      </c>
      <c r="E29" s="40" t="s">
        <v>420</v>
      </c>
      <c r="F29" s="40" t="s">
        <v>581</v>
      </c>
      <c r="G29" s="42" t="s">
        <v>641</v>
      </c>
      <c r="H29" s="40" t="s">
        <v>642</v>
      </c>
      <c r="I29" s="49" t="s">
        <v>584</v>
      </c>
      <c r="J29" s="49" t="s">
        <v>597</v>
      </c>
      <c r="K29" s="42" t="s">
        <v>643</v>
      </c>
      <c r="L29" s="34" t="s">
        <v>561</v>
      </c>
      <c r="M29" s="40" t="s">
        <v>644</v>
      </c>
      <c r="N29" s="42" t="s">
        <v>645</v>
      </c>
    </row>
    <row r="30" spans="1:14" ht="110.4" x14ac:dyDescent="0.3">
      <c r="A30" s="32" t="s">
        <v>239</v>
      </c>
      <c r="B30" s="40" t="s">
        <v>640</v>
      </c>
      <c r="C30" s="49" t="s">
        <v>553</v>
      </c>
      <c r="D30" s="41" t="s">
        <v>580</v>
      </c>
      <c r="E30" s="40" t="s">
        <v>420</v>
      </c>
      <c r="F30" s="40" t="s">
        <v>581</v>
      </c>
      <c r="G30" s="42" t="s">
        <v>641</v>
      </c>
      <c r="H30" s="40" t="s">
        <v>642</v>
      </c>
      <c r="I30" s="49" t="s">
        <v>584</v>
      </c>
      <c r="J30" s="49" t="s">
        <v>597</v>
      </c>
      <c r="K30" s="42" t="s">
        <v>643</v>
      </c>
      <c r="L30" s="34" t="s">
        <v>561</v>
      </c>
      <c r="M30" s="40" t="s">
        <v>646</v>
      </c>
      <c r="N30" s="42" t="s">
        <v>647</v>
      </c>
    </row>
    <row r="31" spans="1:14" ht="195" x14ac:dyDescent="0.3">
      <c r="A31" s="32" t="s">
        <v>241</v>
      </c>
      <c r="B31" s="40" t="s">
        <v>640</v>
      </c>
      <c r="C31" s="49" t="s">
        <v>553</v>
      </c>
      <c r="D31" s="40" t="s">
        <v>627</v>
      </c>
      <c r="E31" s="41" t="s">
        <v>420</v>
      </c>
      <c r="F31" s="40" t="s">
        <v>634</v>
      </c>
      <c r="G31" s="40" t="s">
        <v>648</v>
      </c>
      <c r="H31" s="40" t="s">
        <v>649</v>
      </c>
      <c r="I31" s="49" t="s">
        <v>584</v>
      </c>
      <c r="J31" s="49" t="s">
        <v>597</v>
      </c>
      <c r="K31" s="42" t="s">
        <v>643</v>
      </c>
      <c r="L31" s="34" t="s">
        <v>561</v>
      </c>
      <c r="M31" s="40" t="s">
        <v>530</v>
      </c>
      <c r="N31" s="42" t="s">
        <v>639</v>
      </c>
    </row>
    <row r="32" spans="1:14" ht="195" x14ac:dyDescent="0.3">
      <c r="A32" s="32" t="s">
        <v>241</v>
      </c>
      <c r="B32" s="40" t="s">
        <v>640</v>
      </c>
      <c r="C32" s="49" t="s">
        <v>553</v>
      </c>
      <c r="D32" s="42" t="s">
        <v>627</v>
      </c>
      <c r="E32" s="41" t="s">
        <v>420</v>
      </c>
      <c r="F32" s="40" t="s">
        <v>634</v>
      </c>
      <c r="G32" s="40" t="s">
        <v>648</v>
      </c>
      <c r="H32" s="40" t="s">
        <v>649</v>
      </c>
      <c r="I32" s="49" t="s">
        <v>584</v>
      </c>
      <c r="J32" s="49" t="s">
        <v>597</v>
      </c>
      <c r="K32" s="42" t="s">
        <v>643</v>
      </c>
      <c r="L32" s="34" t="s">
        <v>561</v>
      </c>
      <c r="M32" s="40" t="s">
        <v>531</v>
      </c>
      <c r="N32" s="42" t="s">
        <v>639</v>
      </c>
    </row>
    <row r="33" spans="1:14" ht="195" x14ac:dyDescent="0.3">
      <c r="A33" s="32" t="s">
        <v>241</v>
      </c>
      <c r="B33" s="40" t="s">
        <v>640</v>
      </c>
      <c r="C33" s="49" t="s">
        <v>553</v>
      </c>
      <c r="D33" s="42" t="s">
        <v>627</v>
      </c>
      <c r="E33" s="41" t="s">
        <v>420</v>
      </c>
      <c r="F33" s="40" t="s">
        <v>634</v>
      </c>
      <c r="G33" s="42" t="s">
        <v>650</v>
      </c>
      <c r="H33" s="42" t="s">
        <v>651</v>
      </c>
      <c r="I33" s="41" t="s">
        <v>584</v>
      </c>
      <c r="J33" s="41" t="s">
        <v>597</v>
      </c>
      <c r="K33" s="42" t="s">
        <v>643</v>
      </c>
      <c r="L33" s="34" t="s">
        <v>561</v>
      </c>
      <c r="M33" s="40" t="s">
        <v>652</v>
      </c>
      <c r="N33" s="42" t="s">
        <v>639</v>
      </c>
    </row>
    <row r="34" spans="1:14" ht="135" x14ac:dyDescent="0.3">
      <c r="A34" s="32" t="s">
        <v>239</v>
      </c>
      <c r="B34" s="42" t="s">
        <v>640</v>
      </c>
      <c r="C34" s="41" t="s">
        <v>553</v>
      </c>
      <c r="D34" s="41" t="s">
        <v>580</v>
      </c>
      <c r="E34" s="41" t="s">
        <v>420</v>
      </c>
      <c r="F34" s="42" t="s">
        <v>581</v>
      </c>
      <c r="G34" s="42" t="s">
        <v>622</v>
      </c>
      <c r="H34" s="42" t="s">
        <v>653</v>
      </c>
      <c r="I34" s="41" t="s">
        <v>584</v>
      </c>
      <c r="J34" s="41" t="s">
        <v>597</v>
      </c>
      <c r="K34" s="41" t="s">
        <v>654</v>
      </c>
      <c r="L34" s="34" t="s">
        <v>561</v>
      </c>
      <c r="M34" s="42" t="s">
        <v>655</v>
      </c>
      <c r="N34" s="42" t="s">
        <v>656</v>
      </c>
    </row>
    <row r="35" spans="1:14" ht="135" x14ac:dyDescent="0.3">
      <c r="A35" s="32" t="s">
        <v>239</v>
      </c>
      <c r="B35" s="42" t="s">
        <v>640</v>
      </c>
      <c r="C35" s="42" t="s">
        <v>553</v>
      </c>
      <c r="D35" s="41" t="s">
        <v>580</v>
      </c>
      <c r="E35" s="41" t="s">
        <v>420</v>
      </c>
      <c r="F35" s="42" t="s">
        <v>581</v>
      </c>
      <c r="G35" s="42" t="s">
        <v>622</v>
      </c>
      <c r="H35" s="42" t="s">
        <v>653</v>
      </c>
      <c r="I35" s="41" t="s">
        <v>584</v>
      </c>
      <c r="J35" s="41" t="s">
        <v>597</v>
      </c>
      <c r="K35" s="41" t="s">
        <v>654</v>
      </c>
      <c r="L35" s="34" t="s">
        <v>561</v>
      </c>
      <c r="M35" s="42" t="s">
        <v>655</v>
      </c>
      <c r="N35" s="42" t="s">
        <v>656</v>
      </c>
    </row>
    <row r="36" spans="1:14" ht="135" x14ac:dyDescent="0.3">
      <c r="A36" s="32" t="s">
        <v>239</v>
      </c>
      <c r="B36" s="42" t="s">
        <v>640</v>
      </c>
      <c r="C36" s="42" t="s">
        <v>553</v>
      </c>
      <c r="D36" s="41" t="s">
        <v>580</v>
      </c>
      <c r="E36" s="41" t="s">
        <v>420</v>
      </c>
      <c r="F36" s="42" t="s">
        <v>581</v>
      </c>
      <c r="G36" s="42" t="s">
        <v>622</v>
      </c>
      <c r="H36" s="42" t="s">
        <v>653</v>
      </c>
      <c r="I36" s="41" t="s">
        <v>584</v>
      </c>
      <c r="J36" s="41" t="s">
        <v>597</v>
      </c>
      <c r="K36" s="41" t="s">
        <v>657</v>
      </c>
      <c r="L36" s="34" t="s">
        <v>561</v>
      </c>
      <c r="M36" s="42" t="s">
        <v>658</v>
      </c>
      <c r="N36" s="42" t="s">
        <v>659</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37:K80" xr:uid="{00000000-0002-0000-0200-000000000000}">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BA158"/>
  <sheetViews>
    <sheetView tabSelected="1" topLeftCell="B8" zoomScale="62" zoomScaleNormal="100" workbookViewId="0">
      <pane xSplit="1" ySplit="1" topLeftCell="AH156" activePane="bottomRight" state="frozen"/>
      <selection activeCell="B8" sqref="B8"/>
      <selection pane="topRight" activeCell="C8" sqref="C8"/>
      <selection pane="bottomLeft" activeCell="B9" sqref="B9"/>
      <selection pane="bottomRight" activeCell="AP161" sqref="AP161"/>
    </sheetView>
  </sheetViews>
  <sheetFormatPr baseColWidth="10" defaultColWidth="25.88671875" defaultRowHeight="48" customHeight="1" x14ac:dyDescent="0.3"/>
  <cols>
    <col min="1" max="4" width="25.88671875" style="84"/>
    <col min="5" max="5" width="27.6640625" style="156" customWidth="1"/>
    <col min="6" max="6" width="23" style="84" customWidth="1"/>
    <col min="7" max="7" width="25.88671875" style="84"/>
    <col min="8" max="8" width="0" style="84" hidden="1" customWidth="1"/>
    <col min="9" max="9" width="25.88671875" style="84"/>
    <col min="10" max="10" width="19.109375" style="84" hidden="1" customWidth="1"/>
    <col min="11" max="12" width="25.88671875" style="84"/>
    <col min="13" max="13" width="38.109375" style="84" customWidth="1"/>
    <col min="14" max="14" width="25.88671875" style="157"/>
    <col min="15" max="15" width="25.88671875" style="84" customWidth="1"/>
    <col min="16" max="16" width="31.109375" style="84" customWidth="1"/>
    <col min="17" max="17" width="28" style="84" customWidth="1"/>
    <col min="18" max="18" width="27" style="84" customWidth="1"/>
    <col min="19" max="20" width="35.109375" style="84" customWidth="1"/>
    <col min="21" max="21" width="28.109375" style="84" customWidth="1"/>
    <col min="22" max="22" width="26.88671875" style="84" customWidth="1"/>
    <col min="23" max="23" width="27.5546875" style="84" customWidth="1"/>
    <col min="24" max="24" width="30.44140625" style="84" customWidth="1"/>
    <col min="25" max="25" width="30.33203125" style="84" customWidth="1"/>
    <col min="26" max="26" width="25.109375" style="84" customWidth="1"/>
    <col min="27" max="27" width="24.109375" style="84" customWidth="1"/>
    <col min="28" max="28" width="35.5546875" style="84" customWidth="1"/>
    <col min="29" max="29" width="24" style="84" customWidth="1"/>
    <col min="30" max="30" width="53" style="84" customWidth="1"/>
    <col min="31" max="31" width="24.88671875" style="158" customWidth="1"/>
    <col min="32" max="32" width="26.6640625" style="159" customWidth="1"/>
    <col min="33" max="33" width="27.6640625" style="159" customWidth="1"/>
    <col min="34" max="34" width="31.33203125" style="84" customWidth="1"/>
    <col min="35" max="35" width="30.33203125" style="84" customWidth="1"/>
    <col min="36" max="36" width="33.6640625" style="84" customWidth="1"/>
    <col min="37" max="37" width="0.109375" style="84" customWidth="1"/>
    <col min="38" max="38" width="36.88671875" style="84" hidden="1" customWidth="1"/>
    <col min="39" max="39" width="0.109375" style="84" customWidth="1"/>
    <col min="40" max="40" width="35.33203125" style="84" customWidth="1"/>
    <col min="41" max="41" width="27.6640625" style="84" customWidth="1"/>
    <col min="42" max="43" width="30.109375" style="84" customWidth="1"/>
    <col min="44" max="44" width="31.33203125" style="84" customWidth="1"/>
    <col min="45" max="45" width="31.109375" style="84" customWidth="1"/>
    <col min="46" max="46" width="0.44140625" style="84" hidden="1" customWidth="1"/>
    <col min="47" max="47" width="31.44140625" style="84" hidden="1" customWidth="1"/>
    <col min="48" max="48" width="34.44140625" style="84" hidden="1" customWidth="1"/>
    <col min="49" max="49" width="0.109375" style="84" hidden="1" customWidth="1"/>
    <col min="50" max="50" width="37.6640625" style="84" hidden="1" customWidth="1"/>
    <col min="51" max="51" width="0.33203125" style="84" customWidth="1"/>
    <col min="52" max="52" width="139.5546875" style="160" customWidth="1"/>
    <col min="53" max="16384" width="25.88671875" style="84"/>
  </cols>
  <sheetData>
    <row r="1" spans="1:53" ht="48" customHeight="1" x14ac:dyDescent="0.3">
      <c r="A1" s="194" t="s">
        <v>0</v>
      </c>
      <c r="B1" s="194"/>
      <c r="C1" s="199" t="s">
        <v>1</v>
      </c>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87" t="s">
        <v>204</v>
      </c>
      <c r="BA1" s="88"/>
    </row>
    <row r="2" spans="1:53" ht="48" customHeight="1" x14ac:dyDescent="0.3">
      <c r="A2" s="194"/>
      <c r="B2" s="194"/>
      <c r="C2" s="199" t="s">
        <v>2</v>
      </c>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87" t="s">
        <v>3</v>
      </c>
      <c r="BA2" s="88"/>
    </row>
    <row r="3" spans="1:53" ht="48" customHeight="1" x14ac:dyDescent="0.3">
      <c r="A3" s="194"/>
      <c r="B3" s="194"/>
      <c r="C3" s="199" t="s">
        <v>4</v>
      </c>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87" t="s">
        <v>203</v>
      </c>
      <c r="BA3" s="88"/>
    </row>
    <row r="4" spans="1:53" ht="48" customHeight="1" x14ac:dyDescent="0.3">
      <c r="A4" s="194"/>
      <c r="B4" s="194"/>
      <c r="C4" s="199" t="s">
        <v>232</v>
      </c>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87" t="s">
        <v>207</v>
      </c>
      <c r="BA4" s="88"/>
    </row>
    <row r="5" spans="1:53" ht="48" customHeight="1" x14ac:dyDescent="0.3">
      <c r="A5" s="193" t="s">
        <v>5</v>
      </c>
      <c r="B5" s="193"/>
      <c r="C5" s="193" t="s">
        <v>231</v>
      </c>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3"/>
      <c r="BA5" s="89"/>
    </row>
    <row r="6" spans="1:53" ht="48" customHeight="1" x14ac:dyDescent="0.3">
      <c r="A6" s="201" t="s">
        <v>162</v>
      </c>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2"/>
      <c r="AC6" s="195" t="s">
        <v>89</v>
      </c>
      <c r="AD6" s="196"/>
      <c r="AE6" s="196"/>
      <c r="AF6" s="196"/>
      <c r="AG6" s="196"/>
      <c r="AH6" s="196"/>
      <c r="AI6" s="200" t="s">
        <v>6</v>
      </c>
      <c r="AJ6" s="200"/>
      <c r="AK6" s="200"/>
      <c r="AL6" s="200"/>
      <c r="AM6" s="200"/>
      <c r="AN6" s="200"/>
      <c r="AO6" s="200"/>
      <c r="AP6" s="200"/>
      <c r="AQ6" s="200"/>
      <c r="AR6" s="200"/>
      <c r="AS6" s="200"/>
      <c r="AT6" s="200"/>
      <c r="AU6" s="200"/>
      <c r="AV6" s="200"/>
      <c r="AW6" s="200"/>
      <c r="AX6" s="200"/>
      <c r="AY6" s="200"/>
      <c r="AZ6" s="200"/>
      <c r="BA6" s="90"/>
    </row>
    <row r="7" spans="1:53" ht="48" customHeight="1" thickBot="1" x14ac:dyDescent="0.35">
      <c r="A7" s="203"/>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4"/>
      <c r="AC7" s="197"/>
      <c r="AD7" s="198"/>
      <c r="AE7" s="198"/>
      <c r="AF7" s="198"/>
      <c r="AG7" s="198"/>
      <c r="AH7" s="198"/>
      <c r="AI7" s="200"/>
      <c r="AJ7" s="200"/>
      <c r="AK7" s="200"/>
      <c r="AL7" s="200"/>
      <c r="AM7" s="200"/>
      <c r="AN7" s="200"/>
      <c r="AO7" s="200"/>
      <c r="AP7" s="200"/>
      <c r="AQ7" s="200"/>
      <c r="AR7" s="200"/>
      <c r="AS7" s="200"/>
      <c r="AT7" s="200"/>
      <c r="AU7" s="200"/>
      <c r="AV7" s="200"/>
      <c r="AW7" s="200"/>
      <c r="AX7" s="200"/>
      <c r="AY7" s="200"/>
      <c r="AZ7" s="200"/>
      <c r="BA7" s="90"/>
    </row>
    <row r="8" spans="1:53" ht="79.5" customHeight="1" x14ac:dyDescent="0.3">
      <c r="A8" s="59" t="s">
        <v>97</v>
      </c>
      <c r="B8" s="60" t="s">
        <v>928</v>
      </c>
      <c r="C8" s="60" t="s">
        <v>184</v>
      </c>
      <c r="D8" s="59" t="s">
        <v>670</v>
      </c>
      <c r="E8" s="59" t="s">
        <v>10</v>
      </c>
      <c r="F8" s="60" t="s">
        <v>11</v>
      </c>
      <c r="G8" s="59" t="s">
        <v>143</v>
      </c>
      <c r="H8" s="59" t="s">
        <v>187</v>
      </c>
      <c r="I8" s="59" t="s">
        <v>144</v>
      </c>
      <c r="J8" s="59" t="s">
        <v>192</v>
      </c>
      <c r="K8" s="91" t="s">
        <v>182</v>
      </c>
      <c r="L8" s="91" t="s">
        <v>199</v>
      </c>
      <c r="M8" s="91" t="s">
        <v>12</v>
      </c>
      <c r="N8" s="60" t="s">
        <v>669</v>
      </c>
      <c r="O8" s="92" t="s">
        <v>664</v>
      </c>
      <c r="P8" s="92" t="s">
        <v>665</v>
      </c>
      <c r="Q8" s="92" t="s">
        <v>666</v>
      </c>
      <c r="R8" s="92" t="s">
        <v>667</v>
      </c>
      <c r="S8" s="92" t="s">
        <v>668</v>
      </c>
      <c r="T8" s="54" t="s">
        <v>913</v>
      </c>
      <c r="U8" s="91" t="s">
        <v>145</v>
      </c>
      <c r="V8" s="91" t="s">
        <v>146</v>
      </c>
      <c r="W8" s="60" t="s">
        <v>16</v>
      </c>
      <c r="X8" s="60" t="s">
        <v>17</v>
      </c>
      <c r="Y8" s="60" t="s">
        <v>157</v>
      </c>
      <c r="Z8" s="60" t="s">
        <v>35</v>
      </c>
      <c r="AA8" s="60" t="s">
        <v>99</v>
      </c>
      <c r="AB8" s="60" t="s">
        <v>100</v>
      </c>
      <c r="AC8" s="59" t="s">
        <v>22</v>
      </c>
      <c r="AD8" s="59" t="s">
        <v>147</v>
      </c>
      <c r="AE8" s="93" t="s">
        <v>197</v>
      </c>
      <c r="AF8" s="59" t="s">
        <v>23</v>
      </c>
      <c r="AG8" s="59" t="s">
        <v>24</v>
      </c>
      <c r="AH8" s="59" t="s">
        <v>25</v>
      </c>
      <c r="AI8" s="60" t="s">
        <v>19</v>
      </c>
      <c r="AJ8" s="60" t="s">
        <v>222</v>
      </c>
      <c r="AK8" s="60" t="s">
        <v>219</v>
      </c>
      <c r="AL8" s="60" t="s">
        <v>220</v>
      </c>
      <c r="AM8" s="60" t="s">
        <v>221</v>
      </c>
      <c r="AN8" s="60" t="s">
        <v>18</v>
      </c>
      <c r="AO8" s="60" t="s">
        <v>20</v>
      </c>
      <c r="AP8" s="60" t="s">
        <v>213</v>
      </c>
      <c r="AQ8" s="62" t="s">
        <v>915</v>
      </c>
      <c r="AR8" s="60" t="s">
        <v>215</v>
      </c>
      <c r="AS8" s="62" t="s">
        <v>914</v>
      </c>
      <c r="AT8" s="60" t="s">
        <v>214</v>
      </c>
      <c r="AU8" s="60" t="s">
        <v>216</v>
      </c>
      <c r="AV8" s="60" t="s">
        <v>910</v>
      </c>
      <c r="AW8" s="60" t="s">
        <v>911</v>
      </c>
      <c r="AX8" s="60" t="s">
        <v>217</v>
      </c>
      <c r="AY8" s="60" t="s">
        <v>218</v>
      </c>
      <c r="AZ8" s="94" t="s">
        <v>847</v>
      </c>
      <c r="BA8" s="62"/>
    </row>
    <row r="9" spans="1:53" ht="87" customHeight="1" x14ac:dyDescent="0.3">
      <c r="A9" s="32" t="s">
        <v>238</v>
      </c>
      <c r="B9" s="32" t="s">
        <v>242</v>
      </c>
      <c r="C9" s="95" t="s">
        <v>251</v>
      </c>
      <c r="D9" s="32" t="s">
        <v>305</v>
      </c>
      <c r="E9" s="96" t="s">
        <v>349</v>
      </c>
      <c r="F9" s="97">
        <v>2024130010112</v>
      </c>
      <c r="G9" s="98" t="s">
        <v>360</v>
      </c>
      <c r="H9" s="32" t="s">
        <v>361</v>
      </c>
      <c r="I9" s="32" t="s">
        <v>261</v>
      </c>
      <c r="J9" s="99">
        <v>0.25</v>
      </c>
      <c r="K9" s="98" t="s">
        <v>398</v>
      </c>
      <c r="L9" s="71"/>
      <c r="M9" s="70" t="s">
        <v>382</v>
      </c>
      <c r="N9" s="100">
        <v>5</v>
      </c>
      <c r="O9" s="71">
        <v>2</v>
      </c>
      <c r="P9" s="71"/>
      <c r="Q9" s="71"/>
      <c r="R9" s="71"/>
      <c r="S9" s="71">
        <f>+SUM(O9:R9)</f>
        <v>2</v>
      </c>
      <c r="T9" s="101">
        <f>+S9/N9</f>
        <v>0.4</v>
      </c>
      <c r="U9" s="102">
        <v>46027</v>
      </c>
      <c r="V9" s="102">
        <v>46387</v>
      </c>
      <c r="W9" s="103">
        <f>+V9-U9</f>
        <v>360</v>
      </c>
      <c r="X9" s="71">
        <v>500000</v>
      </c>
      <c r="Y9" s="70" t="s">
        <v>406</v>
      </c>
      <c r="Z9" s="70" t="s">
        <v>407</v>
      </c>
      <c r="AA9" s="70" t="s">
        <v>408</v>
      </c>
      <c r="AB9" s="70" t="s">
        <v>409</v>
      </c>
      <c r="AC9" s="66" t="s">
        <v>410</v>
      </c>
      <c r="AD9" s="70" t="s">
        <v>411</v>
      </c>
      <c r="AE9" s="104">
        <v>382300000</v>
      </c>
      <c r="AF9" s="70" t="s">
        <v>76</v>
      </c>
      <c r="AG9" s="70" t="s">
        <v>685</v>
      </c>
      <c r="AH9" s="102">
        <v>46027</v>
      </c>
      <c r="AI9" s="175">
        <v>24047337615</v>
      </c>
      <c r="AJ9" s="175">
        <v>24047337614.259998</v>
      </c>
      <c r="AK9" s="175"/>
      <c r="AL9" s="175"/>
      <c r="AM9" s="175"/>
      <c r="AN9" s="190" t="s">
        <v>679</v>
      </c>
      <c r="AO9" s="70" t="s">
        <v>349</v>
      </c>
      <c r="AP9" s="175">
        <v>13750386578.190001</v>
      </c>
      <c r="AQ9" s="162">
        <f>+AP9/AJ9</f>
        <v>0.57180494567664997</v>
      </c>
      <c r="AR9" s="175">
        <v>3029909887.2399998</v>
      </c>
      <c r="AS9" s="175">
        <f>+AR9/AJ9</f>
        <v>0.12599772730945785</v>
      </c>
      <c r="AT9" s="175"/>
      <c r="AU9" s="175"/>
      <c r="AV9" s="175"/>
      <c r="AW9" s="175"/>
      <c r="AX9" s="175"/>
      <c r="AY9" s="175"/>
      <c r="AZ9" s="178" t="s">
        <v>883</v>
      </c>
    </row>
    <row r="10" spans="1:53" ht="130.5" customHeight="1" x14ac:dyDescent="0.3">
      <c r="A10" s="32" t="s">
        <v>238</v>
      </c>
      <c r="B10" s="32" t="s">
        <v>242</v>
      </c>
      <c r="C10" s="95" t="s">
        <v>251</v>
      </c>
      <c r="D10" s="32" t="s">
        <v>305</v>
      </c>
      <c r="E10" s="96" t="s">
        <v>349</v>
      </c>
      <c r="F10" s="97">
        <v>2024130010112</v>
      </c>
      <c r="G10" s="98" t="s">
        <v>360</v>
      </c>
      <c r="H10" s="32" t="s">
        <v>361</v>
      </c>
      <c r="I10" s="32" t="s">
        <v>261</v>
      </c>
      <c r="J10" s="99">
        <v>0.25</v>
      </c>
      <c r="K10" s="98" t="s">
        <v>398</v>
      </c>
      <c r="L10" s="71"/>
      <c r="M10" s="70" t="s">
        <v>382</v>
      </c>
      <c r="N10" s="100">
        <v>5</v>
      </c>
      <c r="O10" s="71">
        <v>2</v>
      </c>
      <c r="P10" s="71"/>
      <c r="Q10" s="71"/>
      <c r="R10" s="71"/>
      <c r="S10" s="71">
        <f t="shared" ref="S10:S80" si="0">+SUM(O10:R10)</f>
        <v>2</v>
      </c>
      <c r="T10" s="101">
        <f t="shared" ref="T10:T73" si="1">+S10/N10</f>
        <v>0.4</v>
      </c>
      <c r="U10" s="102">
        <v>46027</v>
      </c>
      <c r="V10" s="102">
        <v>46387</v>
      </c>
      <c r="W10" s="103">
        <f>+V10-U10</f>
        <v>360</v>
      </c>
      <c r="X10" s="71">
        <v>500000</v>
      </c>
      <c r="Y10" s="70" t="s">
        <v>406</v>
      </c>
      <c r="Z10" s="70" t="s">
        <v>407</v>
      </c>
      <c r="AA10" s="70" t="s">
        <v>408</v>
      </c>
      <c r="AB10" s="70" t="s">
        <v>409</v>
      </c>
      <c r="AC10" s="66" t="s">
        <v>410</v>
      </c>
      <c r="AD10" s="70" t="s">
        <v>412</v>
      </c>
      <c r="AE10" s="104">
        <v>4339788788</v>
      </c>
      <c r="AF10" s="70" t="s">
        <v>54</v>
      </c>
      <c r="AG10" s="70" t="s">
        <v>685</v>
      </c>
      <c r="AH10" s="102">
        <v>46027</v>
      </c>
      <c r="AI10" s="176"/>
      <c r="AJ10" s="176"/>
      <c r="AK10" s="176"/>
      <c r="AL10" s="176"/>
      <c r="AM10" s="176"/>
      <c r="AN10" s="192"/>
      <c r="AO10" s="70" t="s">
        <v>349</v>
      </c>
      <c r="AP10" s="176"/>
      <c r="AQ10" s="168"/>
      <c r="AR10" s="176"/>
      <c r="AS10" s="176"/>
      <c r="AT10" s="176"/>
      <c r="AU10" s="176"/>
      <c r="AV10" s="176"/>
      <c r="AW10" s="176"/>
      <c r="AX10" s="176"/>
      <c r="AY10" s="176"/>
      <c r="AZ10" s="179"/>
    </row>
    <row r="11" spans="1:53" ht="173.25" customHeight="1" x14ac:dyDescent="0.3">
      <c r="A11" s="32" t="s">
        <v>238</v>
      </c>
      <c r="B11" s="32" t="s">
        <v>242</v>
      </c>
      <c r="C11" s="95" t="s">
        <v>251</v>
      </c>
      <c r="D11" s="32" t="s">
        <v>305</v>
      </c>
      <c r="E11" s="96" t="s">
        <v>349</v>
      </c>
      <c r="F11" s="97">
        <v>2024130010112</v>
      </c>
      <c r="G11" s="98" t="s">
        <v>360</v>
      </c>
      <c r="H11" s="32" t="s">
        <v>361</v>
      </c>
      <c r="I11" s="32" t="s">
        <v>261</v>
      </c>
      <c r="J11" s="99">
        <v>0.25</v>
      </c>
      <c r="K11" s="98" t="s">
        <v>397</v>
      </c>
      <c r="M11" s="70" t="s">
        <v>671</v>
      </c>
      <c r="N11" s="100">
        <v>5</v>
      </c>
      <c r="O11" s="71">
        <v>5</v>
      </c>
      <c r="P11" s="71"/>
      <c r="Q11" s="71"/>
      <c r="R11" s="71"/>
      <c r="S11" s="71">
        <f t="shared" si="0"/>
        <v>5</v>
      </c>
      <c r="T11" s="101">
        <f t="shared" si="1"/>
        <v>1</v>
      </c>
      <c r="U11" s="102">
        <v>46027</v>
      </c>
      <c r="V11" s="102">
        <v>46387</v>
      </c>
      <c r="W11" s="103">
        <f t="shared" ref="W11:W38" si="2">+V11-U11</f>
        <v>360</v>
      </c>
      <c r="X11" s="71">
        <v>500000</v>
      </c>
      <c r="Y11" s="70" t="s">
        <v>406</v>
      </c>
      <c r="Z11" s="70" t="s">
        <v>407</v>
      </c>
      <c r="AA11" s="70" t="s">
        <v>408</v>
      </c>
      <c r="AB11" s="70" t="s">
        <v>409</v>
      </c>
      <c r="AC11" s="66" t="s">
        <v>410</v>
      </c>
      <c r="AD11" s="70" t="s">
        <v>411</v>
      </c>
      <c r="AE11" s="104">
        <v>272300000</v>
      </c>
      <c r="AF11" s="70" t="s">
        <v>76</v>
      </c>
      <c r="AG11" s="70" t="s">
        <v>685</v>
      </c>
      <c r="AH11" s="102">
        <v>46027</v>
      </c>
      <c r="AI11" s="176"/>
      <c r="AJ11" s="176"/>
      <c r="AK11" s="176"/>
      <c r="AL11" s="176"/>
      <c r="AM11" s="176"/>
      <c r="AN11" s="192"/>
      <c r="AO11" s="70" t="s">
        <v>349</v>
      </c>
      <c r="AP11" s="176"/>
      <c r="AQ11" s="168"/>
      <c r="AR11" s="176"/>
      <c r="AS11" s="176"/>
      <c r="AT11" s="176"/>
      <c r="AU11" s="176"/>
      <c r="AV11" s="176"/>
      <c r="AW11" s="176"/>
      <c r="AX11" s="176"/>
      <c r="AY11" s="176"/>
      <c r="AZ11" s="110" t="s">
        <v>876</v>
      </c>
    </row>
    <row r="12" spans="1:53" ht="48" customHeight="1" x14ac:dyDescent="0.3">
      <c r="A12" s="32" t="s">
        <v>238</v>
      </c>
      <c r="B12" s="32" t="s">
        <v>242</v>
      </c>
      <c r="C12" s="95" t="s">
        <v>251</v>
      </c>
      <c r="D12" s="32" t="s">
        <v>306</v>
      </c>
      <c r="E12" s="96" t="s">
        <v>349</v>
      </c>
      <c r="F12" s="97">
        <v>2024130010112</v>
      </c>
      <c r="G12" s="98" t="s">
        <v>360</v>
      </c>
      <c r="H12" s="32" t="s">
        <v>361</v>
      </c>
      <c r="I12" s="32" t="s">
        <v>262</v>
      </c>
      <c r="J12" s="99">
        <v>0.25</v>
      </c>
      <c r="K12" s="98" t="s">
        <v>399</v>
      </c>
      <c r="L12" s="71"/>
      <c r="M12" s="98" t="s">
        <v>383</v>
      </c>
      <c r="N12" s="100">
        <v>1</v>
      </c>
      <c r="O12" s="71">
        <v>0.09</v>
      </c>
      <c r="P12" s="71"/>
      <c r="Q12" s="71"/>
      <c r="R12" s="71"/>
      <c r="S12" s="71">
        <f t="shared" si="0"/>
        <v>0.09</v>
      </c>
      <c r="T12" s="101">
        <f t="shared" si="1"/>
        <v>0.09</v>
      </c>
      <c r="U12" s="102">
        <v>46027</v>
      </c>
      <c r="V12" s="102">
        <v>46387</v>
      </c>
      <c r="W12" s="103">
        <f t="shared" si="2"/>
        <v>360</v>
      </c>
      <c r="X12" s="71">
        <v>500000</v>
      </c>
      <c r="Y12" s="70" t="s">
        <v>406</v>
      </c>
      <c r="Z12" s="70" t="s">
        <v>407</v>
      </c>
      <c r="AA12" s="111" t="s">
        <v>413</v>
      </c>
      <c r="AB12" s="112" t="s">
        <v>414</v>
      </c>
      <c r="AC12" s="66" t="s">
        <v>410</v>
      </c>
      <c r="AD12" s="70" t="s">
        <v>411</v>
      </c>
      <c r="AE12" s="104">
        <v>20000000</v>
      </c>
      <c r="AF12" s="70" t="s">
        <v>76</v>
      </c>
      <c r="AG12" s="70" t="s">
        <v>685</v>
      </c>
      <c r="AH12" s="102">
        <v>46027</v>
      </c>
      <c r="AI12" s="176"/>
      <c r="AJ12" s="176"/>
      <c r="AK12" s="176"/>
      <c r="AL12" s="176"/>
      <c r="AM12" s="176"/>
      <c r="AN12" s="192"/>
      <c r="AO12" s="70" t="s">
        <v>349</v>
      </c>
      <c r="AP12" s="176"/>
      <c r="AQ12" s="168"/>
      <c r="AR12" s="176"/>
      <c r="AS12" s="176"/>
      <c r="AT12" s="176"/>
      <c r="AU12" s="176"/>
      <c r="AV12" s="176"/>
      <c r="AW12" s="176"/>
      <c r="AX12" s="176"/>
      <c r="AY12" s="176"/>
      <c r="AZ12" s="110" t="s">
        <v>877</v>
      </c>
    </row>
    <row r="13" spans="1:53" ht="48" customHeight="1" x14ac:dyDescent="0.3">
      <c r="A13" s="32" t="s">
        <v>238</v>
      </c>
      <c r="B13" s="32" t="s">
        <v>242</v>
      </c>
      <c r="C13" s="95" t="s">
        <v>251</v>
      </c>
      <c r="D13" s="32" t="s">
        <v>307</v>
      </c>
      <c r="E13" s="96" t="s">
        <v>349</v>
      </c>
      <c r="F13" s="97">
        <v>2024130010112</v>
      </c>
      <c r="G13" s="98" t="s">
        <v>360</v>
      </c>
      <c r="H13" s="32" t="s">
        <v>361</v>
      </c>
      <c r="I13" s="111" t="s">
        <v>263</v>
      </c>
      <c r="J13" s="99">
        <v>0.25</v>
      </c>
      <c r="K13" s="98" t="s">
        <v>672</v>
      </c>
      <c r="L13" s="71"/>
      <c r="M13" s="70" t="s">
        <v>384</v>
      </c>
      <c r="N13" s="100">
        <v>6</v>
      </c>
      <c r="O13" s="71">
        <v>0</v>
      </c>
      <c r="P13" s="71"/>
      <c r="Q13" s="71"/>
      <c r="R13" s="71"/>
      <c r="S13" s="71">
        <f t="shared" si="0"/>
        <v>0</v>
      </c>
      <c r="T13" s="101">
        <f t="shared" si="1"/>
        <v>0</v>
      </c>
      <c r="U13" s="102">
        <v>46027</v>
      </c>
      <c r="V13" s="102">
        <v>46387</v>
      </c>
      <c r="W13" s="103">
        <f t="shared" si="2"/>
        <v>360</v>
      </c>
      <c r="X13" s="71">
        <v>500000</v>
      </c>
      <c r="Y13" s="70" t="s">
        <v>406</v>
      </c>
      <c r="Z13" s="70" t="s">
        <v>407</v>
      </c>
      <c r="AA13" s="111" t="s">
        <v>413</v>
      </c>
      <c r="AB13" s="112" t="s">
        <v>414</v>
      </c>
      <c r="AC13" s="66" t="s">
        <v>410</v>
      </c>
      <c r="AD13" s="70" t="s">
        <v>415</v>
      </c>
      <c r="AE13" s="104">
        <v>1080739635</v>
      </c>
      <c r="AF13" s="70" t="s">
        <v>54</v>
      </c>
      <c r="AG13" s="70" t="s">
        <v>685</v>
      </c>
      <c r="AH13" s="102">
        <v>46027</v>
      </c>
      <c r="AI13" s="176"/>
      <c r="AJ13" s="176"/>
      <c r="AK13" s="176"/>
      <c r="AL13" s="176"/>
      <c r="AM13" s="176"/>
      <c r="AN13" s="192"/>
      <c r="AO13" s="70" t="s">
        <v>349</v>
      </c>
      <c r="AP13" s="176"/>
      <c r="AQ13" s="168"/>
      <c r="AR13" s="176"/>
      <c r="AS13" s="176"/>
      <c r="AT13" s="176"/>
      <c r="AU13" s="176"/>
      <c r="AV13" s="176"/>
      <c r="AW13" s="176"/>
      <c r="AX13" s="176"/>
      <c r="AY13" s="176"/>
      <c r="AZ13" s="110" t="s">
        <v>878</v>
      </c>
    </row>
    <row r="14" spans="1:53" ht="96.75" customHeight="1" x14ac:dyDescent="0.3">
      <c r="A14" s="32" t="s">
        <v>395</v>
      </c>
      <c r="B14" s="32" t="s">
        <v>242</v>
      </c>
      <c r="C14" s="95" t="s">
        <v>251</v>
      </c>
      <c r="D14" s="32" t="s">
        <v>308</v>
      </c>
      <c r="E14" s="96" t="s">
        <v>349</v>
      </c>
      <c r="F14" s="97">
        <v>2024130010112</v>
      </c>
      <c r="G14" s="98" t="s">
        <v>360</v>
      </c>
      <c r="H14" s="32" t="s">
        <v>396</v>
      </c>
      <c r="I14" s="113" t="s">
        <v>362</v>
      </c>
      <c r="J14" s="99">
        <v>0.25</v>
      </c>
      <c r="K14" s="98" t="s">
        <v>400</v>
      </c>
      <c r="L14" s="71"/>
      <c r="M14" s="70" t="s">
        <v>676</v>
      </c>
      <c r="N14" s="100">
        <v>1</v>
      </c>
      <c r="O14" s="71">
        <v>2</v>
      </c>
      <c r="P14" s="71"/>
      <c r="Q14" s="71"/>
      <c r="R14" s="71"/>
      <c r="S14" s="71">
        <f t="shared" si="0"/>
        <v>2</v>
      </c>
      <c r="T14" s="101">
        <v>1</v>
      </c>
      <c r="U14" s="102">
        <v>46027</v>
      </c>
      <c r="V14" s="102">
        <v>46387</v>
      </c>
      <c r="W14" s="103">
        <f t="shared" si="2"/>
        <v>360</v>
      </c>
      <c r="X14" s="71">
        <v>500000</v>
      </c>
      <c r="Y14" s="70" t="s">
        <v>406</v>
      </c>
      <c r="Z14" s="70" t="s">
        <v>407</v>
      </c>
      <c r="AA14" s="70" t="s">
        <v>416</v>
      </c>
      <c r="AB14" s="70" t="s">
        <v>417</v>
      </c>
      <c r="AC14" s="66" t="s">
        <v>410</v>
      </c>
      <c r="AD14" s="70" t="s">
        <v>411</v>
      </c>
      <c r="AE14" s="104">
        <v>364186000</v>
      </c>
      <c r="AF14" s="70" t="s">
        <v>76</v>
      </c>
      <c r="AG14" s="70" t="s">
        <v>685</v>
      </c>
      <c r="AH14" s="102">
        <v>46027</v>
      </c>
      <c r="AI14" s="176"/>
      <c r="AJ14" s="176"/>
      <c r="AK14" s="176"/>
      <c r="AL14" s="176"/>
      <c r="AM14" s="176"/>
      <c r="AN14" s="192"/>
      <c r="AO14" s="70" t="s">
        <v>349</v>
      </c>
      <c r="AP14" s="176"/>
      <c r="AQ14" s="168"/>
      <c r="AR14" s="176"/>
      <c r="AS14" s="176"/>
      <c r="AT14" s="176"/>
      <c r="AU14" s="176"/>
      <c r="AV14" s="176"/>
      <c r="AW14" s="176"/>
      <c r="AX14" s="176"/>
      <c r="AY14" s="176"/>
      <c r="AZ14" s="110" t="s">
        <v>879</v>
      </c>
    </row>
    <row r="15" spans="1:53" ht="96.75" customHeight="1" x14ac:dyDescent="0.3">
      <c r="A15" s="114" t="s">
        <v>395</v>
      </c>
      <c r="B15" s="32" t="s">
        <v>242</v>
      </c>
      <c r="C15" s="95" t="s">
        <v>251</v>
      </c>
      <c r="D15" s="32" t="s">
        <v>308</v>
      </c>
      <c r="E15" s="96" t="s">
        <v>349</v>
      </c>
      <c r="F15" s="97">
        <v>2024130010112</v>
      </c>
      <c r="G15" s="98" t="s">
        <v>360</v>
      </c>
      <c r="H15" s="32" t="s">
        <v>396</v>
      </c>
      <c r="I15" s="113" t="s">
        <v>362</v>
      </c>
      <c r="J15" s="99">
        <v>0.25</v>
      </c>
      <c r="K15" s="70" t="s">
        <v>401</v>
      </c>
      <c r="L15" s="71"/>
      <c r="M15" s="70" t="s">
        <v>389</v>
      </c>
      <c r="N15" s="100">
        <v>40</v>
      </c>
      <c r="O15" s="71">
        <v>28</v>
      </c>
      <c r="P15" s="71"/>
      <c r="Q15" s="71"/>
      <c r="R15" s="71"/>
      <c r="S15" s="71">
        <f t="shared" si="0"/>
        <v>28</v>
      </c>
      <c r="T15" s="101">
        <f t="shared" si="1"/>
        <v>0.7</v>
      </c>
      <c r="U15" s="102">
        <v>46027</v>
      </c>
      <c r="V15" s="102">
        <v>46387</v>
      </c>
      <c r="W15" s="103">
        <f t="shared" si="2"/>
        <v>360</v>
      </c>
      <c r="X15" s="71">
        <v>500000</v>
      </c>
      <c r="Y15" s="70" t="s">
        <v>406</v>
      </c>
      <c r="Z15" s="70" t="s">
        <v>407</v>
      </c>
      <c r="AA15" s="70" t="s">
        <v>416</v>
      </c>
      <c r="AB15" s="70" t="s">
        <v>417</v>
      </c>
      <c r="AC15" s="66" t="s">
        <v>410</v>
      </c>
      <c r="AD15" s="70" t="s">
        <v>411</v>
      </c>
      <c r="AE15" s="104">
        <v>191920392</v>
      </c>
      <c r="AF15" s="70" t="s">
        <v>76</v>
      </c>
      <c r="AG15" s="70" t="s">
        <v>685</v>
      </c>
      <c r="AH15" s="102">
        <v>46027</v>
      </c>
      <c r="AI15" s="176"/>
      <c r="AJ15" s="176"/>
      <c r="AK15" s="176"/>
      <c r="AL15" s="176"/>
      <c r="AM15" s="176"/>
      <c r="AN15" s="192"/>
      <c r="AO15" s="70" t="s">
        <v>349</v>
      </c>
      <c r="AP15" s="176"/>
      <c r="AQ15" s="168"/>
      <c r="AR15" s="176"/>
      <c r="AS15" s="176"/>
      <c r="AT15" s="176"/>
      <c r="AU15" s="176"/>
      <c r="AV15" s="176"/>
      <c r="AW15" s="176"/>
      <c r="AX15" s="176"/>
      <c r="AY15" s="176"/>
      <c r="AZ15" s="110" t="s">
        <v>880</v>
      </c>
    </row>
    <row r="16" spans="1:53" ht="134.25" customHeight="1" x14ac:dyDescent="0.3">
      <c r="A16" s="114" t="s">
        <v>395</v>
      </c>
      <c r="B16" s="32" t="s">
        <v>242</v>
      </c>
      <c r="C16" s="95" t="s">
        <v>251</v>
      </c>
      <c r="D16" s="32" t="s">
        <v>308</v>
      </c>
      <c r="E16" s="96" t="s">
        <v>349</v>
      </c>
      <c r="F16" s="97">
        <v>2024130010112</v>
      </c>
      <c r="G16" s="98" t="s">
        <v>360</v>
      </c>
      <c r="H16" s="32" t="s">
        <v>396</v>
      </c>
      <c r="I16" s="111" t="s">
        <v>362</v>
      </c>
      <c r="J16" s="99">
        <v>0.25</v>
      </c>
      <c r="K16" s="70" t="s">
        <v>402</v>
      </c>
      <c r="L16" s="71"/>
      <c r="M16" s="70" t="s">
        <v>677</v>
      </c>
      <c r="N16" s="100">
        <v>3</v>
      </c>
      <c r="O16" s="71">
        <v>8</v>
      </c>
      <c r="P16" s="71"/>
      <c r="Q16" s="71"/>
      <c r="R16" s="71"/>
      <c r="S16" s="71">
        <f t="shared" si="0"/>
        <v>8</v>
      </c>
      <c r="T16" s="101">
        <v>1</v>
      </c>
      <c r="U16" s="102">
        <v>46027</v>
      </c>
      <c r="V16" s="102">
        <v>46387</v>
      </c>
      <c r="W16" s="103">
        <f t="shared" si="2"/>
        <v>360</v>
      </c>
      <c r="X16" s="71">
        <v>500000</v>
      </c>
      <c r="Y16" s="70" t="s">
        <v>406</v>
      </c>
      <c r="Z16" s="70" t="s">
        <v>407</v>
      </c>
      <c r="AA16" s="70" t="s">
        <v>416</v>
      </c>
      <c r="AB16" s="70" t="s">
        <v>417</v>
      </c>
      <c r="AC16" s="66" t="s">
        <v>410</v>
      </c>
      <c r="AD16" s="70" t="s">
        <v>411</v>
      </c>
      <c r="AE16" s="104">
        <v>323200000</v>
      </c>
      <c r="AF16" s="70" t="s">
        <v>76</v>
      </c>
      <c r="AG16" s="70" t="s">
        <v>685</v>
      </c>
      <c r="AH16" s="102">
        <v>46027</v>
      </c>
      <c r="AI16" s="176"/>
      <c r="AJ16" s="176"/>
      <c r="AK16" s="176"/>
      <c r="AL16" s="176"/>
      <c r="AM16" s="176"/>
      <c r="AN16" s="192"/>
      <c r="AO16" s="70" t="s">
        <v>349</v>
      </c>
      <c r="AP16" s="176"/>
      <c r="AQ16" s="168"/>
      <c r="AR16" s="176"/>
      <c r="AS16" s="176"/>
      <c r="AT16" s="176"/>
      <c r="AU16" s="176"/>
      <c r="AV16" s="176"/>
      <c r="AW16" s="176"/>
      <c r="AX16" s="176"/>
      <c r="AY16" s="176"/>
      <c r="AZ16" s="110" t="s">
        <v>881</v>
      </c>
    </row>
    <row r="17" spans="1:52" ht="48" customHeight="1" x14ac:dyDescent="0.3">
      <c r="A17" s="114" t="s">
        <v>395</v>
      </c>
      <c r="B17" s="32" t="s">
        <v>242</v>
      </c>
      <c r="C17" s="95" t="s">
        <v>251</v>
      </c>
      <c r="D17" s="32" t="s">
        <v>308</v>
      </c>
      <c r="E17" s="96" t="s">
        <v>349</v>
      </c>
      <c r="F17" s="97">
        <v>2024130010112</v>
      </c>
      <c r="G17" s="98" t="s">
        <v>360</v>
      </c>
      <c r="H17" s="32" t="s">
        <v>396</v>
      </c>
      <c r="I17" s="111" t="s">
        <v>362</v>
      </c>
      <c r="J17" s="99">
        <v>0.25</v>
      </c>
      <c r="K17" s="70" t="s">
        <v>403</v>
      </c>
      <c r="L17" s="71"/>
      <c r="M17" s="70" t="s">
        <v>678</v>
      </c>
      <c r="N17" s="100">
        <v>500000</v>
      </c>
      <c r="O17" s="81">
        <v>253975</v>
      </c>
      <c r="P17" s="66"/>
      <c r="Q17" s="66"/>
      <c r="R17" s="71"/>
      <c r="S17" s="71">
        <f t="shared" si="0"/>
        <v>253975</v>
      </c>
      <c r="T17" s="101">
        <f t="shared" si="1"/>
        <v>0.50795000000000001</v>
      </c>
      <c r="U17" s="102">
        <v>46027</v>
      </c>
      <c r="V17" s="102">
        <v>46387</v>
      </c>
      <c r="W17" s="103">
        <f t="shared" si="2"/>
        <v>360</v>
      </c>
      <c r="X17" s="71">
        <v>500000</v>
      </c>
      <c r="Y17" s="70" t="s">
        <v>406</v>
      </c>
      <c r="Z17" s="70" t="s">
        <v>407</v>
      </c>
      <c r="AA17" s="70" t="s">
        <v>416</v>
      </c>
      <c r="AB17" s="70" t="s">
        <v>417</v>
      </c>
      <c r="AC17" s="66" t="s">
        <v>410</v>
      </c>
      <c r="AD17" s="70" t="s">
        <v>411</v>
      </c>
      <c r="AE17" s="104">
        <v>1737125000</v>
      </c>
      <c r="AF17" s="70" t="s">
        <v>76</v>
      </c>
      <c r="AG17" s="70" t="s">
        <v>685</v>
      </c>
      <c r="AH17" s="102">
        <v>46027</v>
      </c>
      <c r="AI17" s="176"/>
      <c r="AJ17" s="176"/>
      <c r="AK17" s="176"/>
      <c r="AL17" s="176"/>
      <c r="AM17" s="176"/>
      <c r="AN17" s="192"/>
      <c r="AO17" s="70" t="s">
        <v>349</v>
      </c>
      <c r="AP17" s="176"/>
      <c r="AQ17" s="168"/>
      <c r="AR17" s="176"/>
      <c r="AS17" s="176"/>
      <c r="AT17" s="176"/>
      <c r="AU17" s="176"/>
      <c r="AV17" s="176"/>
      <c r="AW17" s="176"/>
      <c r="AX17" s="176"/>
      <c r="AY17" s="176"/>
      <c r="AZ17" s="178" t="s">
        <v>882</v>
      </c>
    </row>
    <row r="18" spans="1:52" ht="48" customHeight="1" x14ac:dyDescent="0.3">
      <c r="A18" s="114" t="s">
        <v>395</v>
      </c>
      <c r="B18" s="32" t="s">
        <v>242</v>
      </c>
      <c r="C18" s="95" t="s">
        <v>251</v>
      </c>
      <c r="D18" s="32" t="s">
        <v>308</v>
      </c>
      <c r="E18" s="96" t="s">
        <v>349</v>
      </c>
      <c r="F18" s="97">
        <v>2024130010112</v>
      </c>
      <c r="G18" s="98" t="s">
        <v>360</v>
      </c>
      <c r="H18" s="32" t="s">
        <v>396</v>
      </c>
      <c r="I18" s="111" t="s">
        <v>362</v>
      </c>
      <c r="J18" s="99">
        <v>0.25</v>
      </c>
      <c r="K18" s="70" t="s">
        <v>403</v>
      </c>
      <c r="L18" s="71"/>
      <c r="M18" s="70" t="s">
        <v>678</v>
      </c>
      <c r="N18" s="100">
        <v>500000</v>
      </c>
      <c r="O18" s="81">
        <v>253975</v>
      </c>
      <c r="P18" s="66"/>
      <c r="Q18" s="66"/>
      <c r="R18" s="71"/>
      <c r="S18" s="71">
        <f t="shared" si="0"/>
        <v>253975</v>
      </c>
      <c r="T18" s="101">
        <f t="shared" si="1"/>
        <v>0.50795000000000001</v>
      </c>
      <c r="U18" s="102">
        <v>46027</v>
      </c>
      <c r="V18" s="102">
        <v>46387</v>
      </c>
      <c r="W18" s="103">
        <f t="shared" si="2"/>
        <v>360</v>
      </c>
      <c r="X18" s="71">
        <v>500000</v>
      </c>
      <c r="Y18" s="70" t="s">
        <v>406</v>
      </c>
      <c r="Z18" s="70" t="s">
        <v>407</v>
      </c>
      <c r="AA18" s="70" t="s">
        <v>416</v>
      </c>
      <c r="AB18" s="70" t="s">
        <v>417</v>
      </c>
      <c r="AC18" s="66" t="s">
        <v>410</v>
      </c>
      <c r="AD18" s="70" t="s">
        <v>418</v>
      </c>
      <c r="AE18" s="104">
        <v>350000000</v>
      </c>
      <c r="AF18" s="70" t="s">
        <v>64</v>
      </c>
      <c r="AG18" s="70" t="s">
        <v>685</v>
      </c>
      <c r="AH18" s="102">
        <v>46027</v>
      </c>
      <c r="AI18" s="176"/>
      <c r="AJ18" s="176"/>
      <c r="AK18" s="176"/>
      <c r="AL18" s="176"/>
      <c r="AM18" s="176"/>
      <c r="AN18" s="192"/>
      <c r="AO18" s="70" t="s">
        <v>349</v>
      </c>
      <c r="AP18" s="176"/>
      <c r="AQ18" s="168"/>
      <c r="AR18" s="176"/>
      <c r="AS18" s="176"/>
      <c r="AT18" s="176"/>
      <c r="AU18" s="176"/>
      <c r="AV18" s="176"/>
      <c r="AW18" s="176"/>
      <c r="AX18" s="176"/>
      <c r="AY18" s="176"/>
      <c r="AZ18" s="180"/>
    </row>
    <row r="19" spans="1:52" ht="48" customHeight="1" x14ac:dyDescent="0.3">
      <c r="A19" s="114" t="s">
        <v>395</v>
      </c>
      <c r="B19" s="32" t="s">
        <v>242</v>
      </c>
      <c r="C19" s="95" t="s">
        <v>251</v>
      </c>
      <c r="D19" s="32" t="s">
        <v>308</v>
      </c>
      <c r="E19" s="96" t="s">
        <v>349</v>
      </c>
      <c r="F19" s="97">
        <v>2024130010112</v>
      </c>
      <c r="G19" s="98" t="s">
        <v>360</v>
      </c>
      <c r="H19" s="32" t="s">
        <v>396</v>
      </c>
      <c r="I19" s="111" t="s">
        <v>362</v>
      </c>
      <c r="J19" s="99">
        <v>0.25</v>
      </c>
      <c r="K19" s="70" t="s">
        <v>403</v>
      </c>
      <c r="L19" s="71"/>
      <c r="M19" s="70" t="s">
        <v>678</v>
      </c>
      <c r="N19" s="100">
        <v>500000</v>
      </c>
      <c r="O19" s="81">
        <v>253975</v>
      </c>
      <c r="P19" s="66"/>
      <c r="Q19" s="66"/>
      <c r="R19" s="71"/>
      <c r="S19" s="71">
        <f t="shared" si="0"/>
        <v>253975</v>
      </c>
      <c r="T19" s="101">
        <f t="shared" si="1"/>
        <v>0.50795000000000001</v>
      </c>
      <c r="U19" s="102">
        <v>46027</v>
      </c>
      <c r="V19" s="102">
        <v>46387</v>
      </c>
      <c r="W19" s="103">
        <f t="shared" si="2"/>
        <v>360</v>
      </c>
      <c r="X19" s="71">
        <v>500000</v>
      </c>
      <c r="Y19" s="70" t="s">
        <v>406</v>
      </c>
      <c r="Z19" s="70" t="s">
        <v>407</v>
      </c>
      <c r="AA19" s="70" t="s">
        <v>416</v>
      </c>
      <c r="AB19" s="70" t="s">
        <v>417</v>
      </c>
      <c r="AC19" s="66" t="s">
        <v>410</v>
      </c>
      <c r="AD19" s="70" t="s">
        <v>419</v>
      </c>
      <c r="AE19" s="104">
        <v>3200000000</v>
      </c>
      <c r="AF19" s="70" t="s">
        <v>420</v>
      </c>
      <c r="AG19" s="70" t="s">
        <v>685</v>
      </c>
      <c r="AH19" s="102">
        <v>46027</v>
      </c>
      <c r="AI19" s="176"/>
      <c r="AJ19" s="176"/>
      <c r="AK19" s="176"/>
      <c r="AL19" s="176"/>
      <c r="AM19" s="176"/>
      <c r="AN19" s="192"/>
      <c r="AO19" s="70" t="s">
        <v>349</v>
      </c>
      <c r="AP19" s="176"/>
      <c r="AQ19" s="168"/>
      <c r="AR19" s="176"/>
      <c r="AS19" s="176"/>
      <c r="AT19" s="176"/>
      <c r="AU19" s="176"/>
      <c r="AV19" s="176"/>
      <c r="AW19" s="176"/>
      <c r="AX19" s="176"/>
      <c r="AY19" s="176"/>
      <c r="AZ19" s="180"/>
    </row>
    <row r="20" spans="1:52" ht="48" customHeight="1" x14ac:dyDescent="0.3">
      <c r="A20" s="114" t="s">
        <v>395</v>
      </c>
      <c r="B20" s="32" t="s">
        <v>242</v>
      </c>
      <c r="C20" s="95" t="s">
        <v>251</v>
      </c>
      <c r="D20" s="32" t="s">
        <v>308</v>
      </c>
      <c r="E20" s="96" t="s">
        <v>349</v>
      </c>
      <c r="F20" s="97">
        <v>2024130010112</v>
      </c>
      <c r="G20" s="98" t="s">
        <v>360</v>
      </c>
      <c r="H20" s="32" t="s">
        <v>396</v>
      </c>
      <c r="I20" s="111" t="s">
        <v>362</v>
      </c>
      <c r="J20" s="99">
        <v>0.25</v>
      </c>
      <c r="K20" s="70" t="s">
        <v>403</v>
      </c>
      <c r="L20" s="71"/>
      <c r="M20" s="70" t="s">
        <v>678</v>
      </c>
      <c r="N20" s="100">
        <v>500000</v>
      </c>
      <c r="O20" s="81">
        <v>253975</v>
      </c>
      <c r="P20" s="66"/>
      <c r="Q20" s="66"/>
      <c r="R20" s="71"/>
      <c r="S20" s="71">
        <f t="shared" si="0"/>
        <v>253975</v>
      </c>
      <c r="T20" s="101">
        <f t="shared" si="1"/>
        <v>0.50795000000000001</v>
      </c>
      <c r="U20" s="102">
        <v>46027</v>
      </c>
      <c r="V20" s="102">
        <v>46387</v>
      </c>
      <c r="W20" s="103">
        <f t="shared" si="2"/>
        <v>360</v>
      </c>
      <c r="X20" s="71">
        <v>500000</v>
      </c>
      <c r="Y20" s="70" t="s">
        <v>406</v>
      </c>
      <c r="Z20" s="70" t="s">
        <v>407</v>
      </c>
      <c r="AA20" s="70" t="s">
        <v>416</v>
      </c>
      <c r="AB20" s="70" t="s">
        <v>417</v>
      </c>
      <c r="AC20" s="66" t="s">
        <v>410</v>
      </c>
      <c r="AD20" s="70" t="s">
        <v>673</v>
      </c>
      <c r="AE20" s="104">
        <v>3250000000</v>
      </c>
      <c r="AF20" s="70" t="s">
        <v>54</v>
      </c>
      <c r="AG20" s="70" t="s">
        <v>685</v>
      </c>
      <c r="AH20" s="102">
        <v>46027</v>
      </c>
      <c r="AI20" s="176"/>
      <c r="AJ20" s="176"/>
      <c r="AK20" s="176"/>
      <c r="AL20" s="176"/>
      <c r="AM20" s="176"/>
      <c r="AN20" s="192"/>
      <c r="AO20" s="70" t="s">
        <v>349</v>
      </c>
      <c r="AP20" s="176"/>
      <c r="AQ20" s="168"/>
      <c r="AR20" s="176"/>
      <c r="AS20" s="176"/>
      <c r="AT20" s="176"/>
      <c r="AU20" s="176"/>
      <c r="AV20" s="176"/>
      <c r="AW20" s="176"/>
      <c r="AX20" s="176"/>
      <c r="AY20" s="176"/>
      <c r="AZ20" s="179"/>
    </row>
    <row r="21" spans="1:52" ht="48" customHeight="1" x14ac:dyDescent="0.3">
      <c r="A21" s="114" t="s">
        <v>395</v>
      </c>
      <c r="B21" s="32" t="s">
        <v>242</v>
      </c>
      <c r="C21" s="95" t="s">
        <v>251</v>
      </c>
      <c r="D21" s="32" t="s">
        <v>308</v>
      </c>
      <c r="E21" s="96" t="s">
        <v>349</v>
      </c>
      <c r="F21" s="97">
        <v>2024130010112</v>
      </c>
      <c r="G21" s="98" t="s">
        <v>360</v>
      </c>
      <c r="H21" s="32" t="s">
        <v>396</v>
      </c>
      <c r="I21" s="111" t="s">
        <v>362</v>
      </c>
      <c r="J21" s="99">
        <v>0.25</v>
      </c>
      <c r="K21" s="70" t="s">
        <v>404</v>
      </c>
      <c r="L21" s="71"/>
      <c r="M21" s="70" t="s">
        <v>873</v>
      </c>
      <c r="N21" s="100">
        <v>300</v>
      </c>
      <c r="O21" s="66">
        <v>47</v>
      </c>
      <c r="P21" s="66"/>
      <c r="Q21" s="66"/>
      <c r="R21" s="71"/>
      <c r="S21" s="71">
        <f t="shared" si="0"/>
        <v>47</v>
      </c>
      <c r="T21" s="101">
        <f t="shared" si="1"/>
        <v>0.15666666666666668</v>
      </c>
      <c r="U21" s="102">
        <v>46027</v>
      </c>
      <c r="V21" s="102">
        <v>46387</v>
      </c>
      <c r="W21" s="103">
        <f t="shared" si="2"/>
        <v>360</v>
      </c>
      <c r="X21" s="71">
        <v>500000</v>
      </c>
      <c r="Y21" s="70" t="s">
        <v>406</v>
      </c>
      <c r="Z21" s="70" t="s">
        <v>407</v>
      </c>
      <c r="AA21" s="70" t="s">
        <v>416</v>
      </c>
      <c r="AB21" s="70" t="s">
        <v>417</v>
      </c>
      <c r="AC21" s="66" t="s">
        <v>410</v>
      </c>
      <c r="AD21" s="70" t="s">
        <v>411</v>
      </c>
      <c r="AE21" s="104">
        <v>641500000</v>
      </c>
      <c r="AF21" s="70" t="s">
        <v>76</v>
      </c>
      <c r="AG21" s="70" t="s">
        <v>685</v>
      </c>
      <c r="AH21" s="102">
        <v>46027</v>
      </c>
      <c r="AI21" s="176"/>
      <c r="AJ21" s="176"/>
      <c r="AK21" s="176"/>
      <c r="AL21" s="176"/>
      <c r="AM21" s="176"/>
      <c r="AN21" s="192"/>
      <c r="AO21" s="70" t="s">
        <v>349</v>
      </c>
      <c r="AP21" s="176"/>
      <c r="AQ21" s="168"/>
      <c r="AR21" s="176"/>
      <c r="AS21" s="176"/>
      <c r="AT21" s="176"/>
      <c r="AU21" s="176"/>
      <c r="AV21" s="176"/>
      <c r="AW21" s="176"/>
      <c r="AX21" s="176"/>
      <c r="AY21" s="176"/>
      <c r="AZ21" s="110" t="s">
        <v>875</v>
      </c>
    </row>
    <row r="22" spans="1:52" ht="48" customHeight="1" x14ac:dyDescent="0.3">
      <c r="A22" s="114" t="s">
        <v>395</v>
      </c>
      <c r="B22" s="32" t="s">
        <v>242</v>
      </c>
      <c r="C22" s="95" t="s">
        <v>251</v>
      </c>
      <c r="D22" s="32" t="s">
        <v>308</v>
      </c>
      <c r="E22" s="96" t="s">
        <v>349</v>
      </c>
      <c r="F22" s="97">
        <v>2024130010112</v>
      </c>
      <c r="G22" s="98" t="s">
        <v>360</v>
      </c>
      <c r="H22" s="32" t="s">
        <v>396</v>
      </c>
      <c r="I22" s="111" t="s">
        <v>362</v>
      </c>
      <c r="J22" s="99">
        <v>0.25</v>
      </c>
      <c r="K22" s="70" t="s">
        <v>405</v>
      </c>
      <c r="L22" s="71"/>
      <c r="M22" s="70" t="s">
        <v>675</v>
      </c>
      <c r="N22" s="100">
        <v>300</v>
      </c>
      <c r="O22" s="66">
        <v>164</v>
      </c>
      <c r="P22" s="66"/>
      <c r="Q22" s="66"/>
      <c r="R22" s="71"/>
      <c r="S22" s="71">
        <f t="shared" si="0"/>
        <v>164</v>
      </c>
      <c r="T22" s="101">
        <f t="shared" si="1"/>
        <v>0.54666666666666663</v>
      </c>
      <c r="U22" s="102">
        <v>46027</v>
      </c>
      <c r="V22" s="102">
        <v>46387</v>
      </c>
      <c r="W22" s="103">
        <f t="shared" si="2"/>
        <v>360</v>
      </c>
      <c r="X22" s="71">
        <v>500000</v>
      </c>
      <c r="Y22" s="70" t="s">
        <v>406</v>
      </c>
      <c r="Z22" s="70" t="s">
        <v>407</v>
      </c>
      <c r="AA22" s="70" t="s">
        <v>416</v>
      </c>
      <c r="AB22" s="70" t="s">
        <v>417</v>
      </c>
      <c r="AC22" s="66" t="s">
        <v>410</v>
      </c>
      <c r="AD22" s="70" t="s">
        <v>411</v>
      </c>
      <c r="AE22" s="104">
        <v>2067468608</v>
      </c>
      <c r="AF22" s="70" t="s">
        <v>76</v>
      </c>
      <c r="AG22" s="70" t="s">
        <v>685</v>
      </c>
      <c r="AH22" s="102">
        <v>46027</v>
      </c>
      <c r="AI22" s="176"/>
      <c r="AJ22" s="176"/>
      <c r="AK22" s="176"/>
      <c r="AL22" s="176"/>
      <c r="AM22" s="176"/>
      <c r="AN22" s="192"/>
      <c r="AO22" s="70" t="s">
        <v>349</v>
      </c>
      <c r="AP22" s="176"/>
      <c r="AQ22" s="168"/>
      <c r="AR22" s="176"/>
      <c r="AS22" s="176"/>
      <c r="AT22" s="176"/>
      <c r="AU22" s="176"/>
      <c r="AV22" s="176"/>
      <c r="AW22" s="176"/>
      <c r="AX22" s="176"/>
      <c r="AY22" s="176"/>
      <c r="AZ22" s="178" t="s">
        <v>874</v>
      </c>
    </row>
    <row r="23" spans="1:52" ht="48" customHeight="1" x14ac:dyDescent="0.3">
      <c r="A23" s="114" t="s">
        <v>395</v>
      </c>
      <c r="B23" s="32" t="s">
        <v>242</v>
      </c>
      <c r="C23" s="95" t="s">
        <v>251</v>
      </c>
      <c r="D23" s="32" t="s">
        <v>308</v>
      </c>
      <c r="E23" s="96" t="s">
        <v>349</v>
      </c>
      <c r="F23" s="97">
        <v>2024130010112</v>
      </c>
      <c r="G23" s="98" t="s">
        <v>360</v>
      </c>
      <c r="H23" s="32" t="s">
        <v>396</v>
      </c>
      <c r="I23" s="111" t="s">
        <v>362</v>
      </c>
      <c r="J23" s="99">
        <v>0.25</v>
      </c>
      <c r="K23" s="70" t="s">
        <v>405</v>
      </c>
      <c r="L23" s="71"/>
      <c r="M23" s="70" t="s">
        <v>675</v>
      </c>
      <c r="N23" s="100">
        <v>300</v>
      </c>
      <c r="O23" s="66">
        <v>164</v>
      </c>
      <c r="P23" s="66"/>
      <c r="Q23" s="66"/>
      <c r="R23" s="71"/>
      <c r="S23" s="71">
        <f t="shared" si="0"/>
        <v>164</v>
      </c>
      <c r="T23" s="101">
        <f t="shared" si="1"/>
        <v>0.54666666666666663</v>
      </c>
      <c r="U23" s="102">
        <v>46027</v>
      </c>
      <c r="V23" s="102">
        <v>46387</v>
      </c>
      <c r="W23" s="103">
        <f t="shared" si="2"/>
        <v>360</v>
      </c>
      <c r="X23" s="71">
        <v>500000</v>
      </c>
      <c r="Y23" s="70" t="s">
        <v>406</v>
      </c>
      <c r="Z23" s="70" t="s">
        <v>407</v>
      </c>
      <c r="AA23" s="70" t="s">
        <v>416</v>
      </c>
      <c r="AB23" s="70" t="s">
        <v>417</v>
      </c>
      <c r="AC23" s="66" t="s">
        <v>410</v>
      </c>
      <c r="AD23" s="70" t="s">
        <v>421</v>
      </c>
      <c r="AE23" s="104">
        <v>180000000</v>
      </c>
      <c r="AF23" s="70" t="s">
        <v>77</v>
      </c>
      <c r="AG23" s="70" t="s">
        <v>685</v>
      </c>
      <c r="AH23" s="102">
        <v>46027</v>
      </c>
      <c r="AI23" s="176"/>
      <c r="AJ23" s="176"/>
      <c r="AK23" s="176"/>
      <c r="AL23" s="176"/>
      <c r="AM23" s="176"/>
      <c r="AN23" s="192"/>
      <c r="AO23" s="70" t="s">
        <v>349</v>
      </c>
      <c r="AP23" s="176"/>
      <c r="AQ23" s="168"/>
      <c r="AR23" s="176"/>
      <c r="AS23" s="176"/>
      <c r="AT23" s="176"/>
      <c r="AU23" s="176"/>
      <c r="AV23" s="176"/>
      <c r="AW23" s="176"/>
      <c r="AX23" s="176"/>
      <c r="AY23" s="176"/>
      <c r="AZ23" s="180"/>
    </row>
    <row r="24" spans="1:52" ht="48" customHeight="1" x14ac:dyDescent="0.3">
      <c r="A24" s="114" t="s">
        <v>395</v>
      </c>
      <c r="B24" s="32" t="s">
        <v>242</v>
      </c>
      <c r="C24" s="95" t="s">
        <v>251</v>
      </c>
      <c r="D24" s="32" t="s">
        <v>308</v>
      </c>
      <c r="E24" s="96" t="s">
        <v>349</v>
      </c>
      <c r="F24" s="97">
        <v>2024130010112</v>
      </c>
      <c r="G24" s="98" t="s">
        <v>360</v>
      </c>
      <c r="H24" s="32" t="s">
        <v>396</v>
      </c>
      <c r="I24" s="111" t="s">
        <v>362</v>
      </c>
      <c r="J24" s="99">
        <v>0.25</v>
      </c>
      <c r="K24" s="70" t="s">
        <v>405</v>
      </c>
      <c r="L24" s="71"/>
      <c r="M24" s="70" t="s">
        <v>675</v>
      </c>
      <c r="N24" s="100">
        <v>300</v>
      </c>
      <c r="O24" s="66">
        <v>164</v>
      </c>
      <c r="P24" s="66"/>
      <c r="Q24" s="66"/>
      <c r="R24" s="71"/>
      <c r="S24" s="71">
        <f t="shared" si="0"/>
        <v>164</v>
      </c>
      <c r="T24" s="101">
        <f t="shared" si="1"/>
        <v>0.54666666666666663</v>
      </c>
      <c r="U24" s="102">
        <v>46027</v>
      </c>
      <c r="V24" s="102">
        <v>46387</v>
      </c>
      <c r="W24" s="103">
        <f t="shared" si="2"/>
        <v>360</v>
      </c>
      <c r="X24" s="71">
        <v>500000</v>
      </c>
      <c r="Y24" s="70" t="s">
        <v>406</v>
      </c>
      <c r="Z24" s="70" t="s">
        <v>407</v>
      </c>
      <c r="AA24" s="70" t="s">
        <v>416</v>
      </c>
      <c r="AB24" s="70" t="s">
        <v>417</v>
      </c>
      <c r="AC24" s="66" t="s">
        <v>410</v>
      </c>
      <c r="AD24" s="70" t="s">
        <v>424</v>
      </c>
      <c r="AE24" s="104">
        <v>82306339</v>
      </c>
      <c r="AF24" s="70" t="s">
        <v>77</v>
      </c>
      <c r="AG24" s="70" t="s">
        <v>685</v>
      </c>
      <c r="AH24" s="102">
        <v>46027</v>
      </c>
      <c r="AI24" s="176"/>
      <c r="AJ24" s="176"/>
      <c r="AK24" s="176"/>
      <c r="AL24" s="176"/>
      <c r="AM24" s="176"/>
      <c r="AN24" s="192"/>
      <c r="AO24" s="70" t="s">
        <v>349</v>
      </c>
      <c r="AP24" s="176"/>
      <c r="AQ24" s="168"/>
      <c r="AR24" s="176"/>
      <c r="AS24" s="176"/>
      <c r="AT24" s="176"/>
      <c r="AU24" s="176"/>
      <c r="AV24" s="176"/>
      <c r="AW24" s="176"/>
      <c r="AX24" s="176"/>
      <c r="AY24" s="176"/>
      <c r="AZ24" s="180"/>
    </row>
    <row r="25" spans="1:52" ht="48" customHeight="1" x14ac:dyDescent="0.3">
      <c r="A25" s="114" t="s">
        <v>395</v>
      </c>
      <c r="B25" s="32" t="s">
        <v>242</v>
      </c>
      <c r="C25" s="95" t="s">
        <v>251</v>
      </c>
      <c r="D25" s="32" t="s">
        <v>308</v>
      </c>
      <c r="E25" s="96" t="s">
        <v>349</v>
      </c>
      <c r="F25" s="97">
        <v>2024130010112</v>
      </c>
      <c r="G25" s="98" t="s">
        <v>360</v>
      </c>
      <c r="H25" s="32" t="s">
        <v>396</v>
      </c>
      <c r="I25" s="111" t="s">
        <v>362</v>
      </c>
      <c r="J25" s="99">
        <v>0.25</v>
      </c>
      <c r="K25" s="70" t="s">
        <v>405</v>
      </c>
      <c r="L25" s="71"/>
      <c r="M25" s="70" t="s">
        <v>675</v>
      </c>
      <c r="N25" s="100">
        <v>300</v>
      </c>
      <c r="O25" s="66">
        <v>164</v>
      </c>
      <c r="P25" s="66"/>
      <c r="Q25" s="66"/>
      <c r="R25" s="71"/>
      <c r="S25" s="71">
        <f t="shared" si="0"/>
        <v>164</v>
      </c>
      <c r="T25" s="101">
        <f t="shared" si="1"/>
        <v>0.54666666666666663</v>
      </c>
      <c r="U25" s="102">
        <v>46027</v>
      </c>
      <c r="V25" s="102">
        <v>46387</v>
      </c>
      <c r="W25" s="103">
        <f t="shared" si="2"/>
        <v>360</v>
      </c>
      <c r="X25" s="71">
        <v>500000</v>
      </c>
      <c r="Y25" s="70" t="s">
        <v>406</v>
      </c>
      <c r="Z25" s="70" t="s">
        <v>407</v>
      </c>
      <c r="AA25" s="70" t="s">
        <v>416</v>
      </c>
      <c r="AB25" s="70" t="s">
        <v>417</v>
      </c>
      <c r="AC25" s="66" t="s">
        <v>410</v>
      </c>
      <c r="AD25" s="70" t="s">
        <v>425</v>
      </c>
      <c r="AE25" s="104">
        <v>250000000</v>
      </c>
      <c r="AF25" s="70" t="s">
        <v>77</v>
      </c>
      <c r="AG25" s="70" t="s">
        <v>685</v>
      </c>
      <c r="AH25" s="102">
        <v>46027</v>
      </c>
      <c r="AI25" s="176"/>
      <c r="AJ25" s="176"/>
      <c r="AK25" s="176"/>
      <c r="AL25" s="176"/>
      <c r="AM25" s="176"/>
      <c r="AN25" s="192"/>
      <c r="AO25" s="70" t="s">
        <v>349</v>
      </c>
      <c r="AP25" s="176"/>
      <c r="AQ25" s="168"/>
      <c r="AR25" s="176"/>
      <c r="AS25" s="176"/>
      <c r="AT25" s="176"/>
      <c r="AU25" s="176"/>
      <c r="AV25" s="176"/>
      <c r="AW25" s="176"/>
      <c r="AX25" s="176"/>
      <c r="AY25" s="176"/>
      <c r="AZ25" s="180"/>
    </row>
    <row r="26" spans="1:52" ht="48" customHeight="1" x14ac:dyDescent="0.3">
      <c r="A26" s="114" t="s">
        <v>395</v>
      </c>
      <c r="B26" s="32" t="s">
        <v>242</v>
      </c>
      <c r="C26" s="95" t="s">
        <v>251</v>
      </c>
      <c r="D26" s="32" t="s">
        <v>308</v>
      </c>
      <c r="E26" s="96" t="s">
        <v>349</v>
      </c>
      <c r="F26" s="97">
        <v>2024130010112</v>
      </c>
      <c r="G26" s="98" t="s">
        <v>360</v>
      </c>
      <c r="H26" s="32" t="s">
        <v>396</v>
      </c>
      <c r="I26" s="111" t="s">
        <v>362</v>
      </c>
      <c r="J26" s="99">
        <v>0.25</v>
      </c>
      <c r="K26" s="70" t="s">
        <v>405</v>
      </c>
      <c r="L26" s="71"/>
      <c r="M26" s="70" t="s">
        <v>675</v>
      </c>
      <c r="N26" s="100">
        <v>300</v>
      </c>
      <c r="O26" s="66">
        <v>164</v>
      </c>
      <c r="P26" s="66"/>
      <c r="Q26" s="66"/>
      <c r="R26" s="71"/>
      <c r="S26" s="71">
        <f t="shared" si="0"/>
        <v>164</v>
      </c>
      <c r="T26" s="101">
        <f t="shared" si="1"/>
        <v>0.54666666666666663</v>
      </c>
      <c r="U26" s="102">
        <v>46027</v>
      </c>
      <c r="V26" s="102">
        <v>46387</v>
      </c>
      <c r="W26" s="103">
        <f t="shared" si="2"/>
        <v>360</v>
      </c>
      <c r="X26" s="71">
        <v>500000</v>
      </c>
      <c r="Y26" s="70" t="s">
        <v>406</v>
      </c>
      <c r="Z26" s="70" t="s">
        <v>407</v>
      </c>
      <c r="AA26" s="70" t="s">
        <v>416</v>
      </c>
      <c r="AB26" s="70" t="s">
        <v>417</v>
      </c>
      <c r="AC26" s="66" t="s">
        <v>410</v>
      </c>
      <c r="AD26" s="70" t="s">
        <v>426</v>
      </c>
      <c r="AE26" s="104">
        <v>250000000</v>
      </c>
      <c r="AF26" s="70" t="s">
        <v>77</v>
      </c>
      <c r="AG26" s="70" t="s">
        <v>685</v>
      </c>
      <c r="AH26" s="102">
        <v>46027</v>
      </c>
      <c r="AI26" s="176"/>
      <c r="AJ26" s="176"/>
      <c r="AK26" s="176"/>
      <c r="AL26" s="176"/>
      <c r="AM26" s="176"/>
      <c r="AN26" s="192"/>
      <c r="AO26" s="70" t="s">
        <v>349</v>
      </c>
      <c r="AP26" s="176"/>
      <c r="AQ26" s="168"/>
      <c r="AR26" s="176"/>
      <c r="AS26" s="176"/>
      <c r="AT26" s="176"/>
      <c r="AU26" s="176"/>
      <c r="AV26" s="176"/>
      <c r="AW26" s="176"/>
      <c r="AX26" s="176"/>
      <c r="AY26" s="176"/>
      <c r="AZ26" s="180"/>
    </row>
    <row r="27" spans="1:52" ht="48" customHeight="1" x14ac:dyDescent="0.3">
      <c r="A27" s="114" t="s">
        <v>395</v>
      </c>
      <c r="B27" s="32" t="s">
        <v>242</v>
      </c>
      <c r="C27" s="95" t="s">
        <v>251</v>
      </c>
      <c r="D27" s="32" t="s">
        <v>308</v>
      </c>
      <c r="E27" s="96" t="s">
        <v>349</v>
      </c>
      <c r="F27" s="97">
        <v>2024130010112</v>
      </c>
      <c r="G27" s="98" t="s">
        <v>360</v>
      </c>
      <c r="H27" s="32" t="s">
        <v>396</v>
      </c>
      <c r="I27" s="111" t="s">
        <v>362</v>
      </c>
      <c r="J27" s="99">
        <v>0.25</v>
      </c>
      <c r="K27" s="70" t="s">
        <v>405</v>
      </c>
      <c r="L27" s="71"/>
      <c r="M27" s="70" t="s">
        <v>675</v>
      </c>
      <c r="N27" s="100">
        <v>300</v>
      </c>
      <c r="O27" s="66">
        <v>164</v>
      </c>
      <c r="P27" s="66"/>
      <c r="Q27" s="66"/>
      <c r="R27" s="71"/>
      <c r="S27" s="71">
        <f t="shared" si="0"/>
        <v>164</v>
      </c>
      <c r="T27" s="101">
        <f t="shared" si="1"/>
        <v>0.54666666666666663</v>
      </c>
      <c r="U27" s="102">
        <v>46027</v>
      </c>
      <c r="V27" s="102">
        <v>46387</v>
      </c>
      <c r="W27" s="103">
        <f t="shared" si="2"/>
        <v>360</v>
      </c>
      <c r="X27" s="71">
        <v>500000</v>
      </c>
      <c r="Y27" s="70" t="s">
        <v>406</v>
      </c>
      <c r="Z27" s="70" t="s">
        <v>407</v>
      </c>
      <c r="AA27" s="70" t="s">
        <v>416</v>
      </c>
      <c r="AB27" s="70" t="s">
        <v>417</v>
      </c>
      <c r="AC27" s="66" t="s">
        <v>410</v>
      </c>
      <c r="AD27" s="70" t="s">
        <v>430</v>
      </c>
      <c r="AE27" s="104">
        <v>224471833</v>
      </c>
      <c r="AF27" s="70" t="s">
        <v>64</v>
      </c>
      <c r="AG27" s="70" t="s">
        <v>685</v>
      </c>
      <c r="AH27" s="102">
        <v>46027</v>
      </c>
      <c r="AI27" s="176"/>
      <c r="AJ27" s="176"/>
      <c r="AK27" s="176"/>
      <c r="AL27" s="176"/>
      <c r="AM27" s="176"/>
      <c r="AN27" s="192"/>
      <c r="AO27" s="70" t="s">
        <v>349</v>
      </c>
      <c r="AP27" s="176"/>
      <c r="AQ27" s="168"/>
      <c r="AR27" s="176"/>
      <c r="AS27" s="176"/>
      <c r="AT27" s="176"/>
      <c r="AU27" s="176"/>
      <c r="AV27" s="176"/>
      <c r="AW27" s="176"/>
      <c r="AX27" s="176"/>
      <c r="AY27" s="176"/>
      <c r="AZ27" s="180"/>
    </row>
    <row r="28" spans="1:52" ht="48" customHeight="1" x14ac:dyDescent="0.3">
      <c r="A28" s="32" t="s">
        <v>395</v>
      </c>
      <c r="B28" s="32" t="s">
        <v>242</v>
      </c>
      <c r="C28" s="95" t="s">
        <v>251</v>
      </c>
      <c r="D28" s="32" t="s">
        <v>308</v>
      </c>
      <c r="E28" s="96" t="s">
        <v>349</v>
      </c>
      <c r="F28" s="97">
        <v>2024130010112</v>
      </c>
      <c r="G28" s="98" t="s">
        <v>360</v>
      </c>
      <c r="H28" s="32" t="s">
        <v>396</v>
      </c>
      <c r="I28" s="111" t="s">
        <v>362</v>
      </c>
      <c r="J28" s="99">
        <v>0.25</v>
      </c>
      <c r="K28" s="70" t="s">
        <v>405</v>
      </c>
      <c r="L28" s="71"/>
      <c r="M28" s="70" t="s">
        <v>675</v>
      </c>
      <c r="N28" s="100">
        <v>300</v>
      </c>
      <c r="O28" s="66">
        <v>164</v>
      </c>
      <c r="P28" s="66"/>
      <c r="Q28" s="66"/>
      <c r="R28" s="71"/>
      <c r="S28" s="71">
        <f t="shared" si="0"/>
        <v>164</v>
      </c>
      <c r="T28" s="101">
        <f t="shared" si="1"/>
        <v>0.54666666666666663</v>
      </c>
      <c r="U28" s="102">
        <v>46027</v>
      </c>
      <c r="V28" s="102">
        <v>46387</v>
      </c>
      <c r="W28" s="103">
        <f t="shared" si="2"/>
        <v>360</v>
      </c>
      <c r="X28" s="71">
        <v>500000</v>
      </c>
      <c r="Y28" s="70" t="s">
        <v>406</v>
      </c>
      <c r="Z28" s="70" t="s">
        <v>407</v>
      </c>
      <c r="AA28" s="70" t="s">
        <v>416</v>
      </c>
      <c r="AB28" s="70" t="s">
        <v>417</v>
      </c>
      <c r="AC28" s="66" t="s">
        <v>410</v>
      </c>
      <c r="AD28" s="70" t="s">
        <v>433</v>
      </c>
      <c r="AE28" s="104">
        <v>14964788</v>
      </c>
      <c r="AF28" s="70" t="s">
        <v>77</v>
      </c>
      <c r="AG28" s="70" t="s">
        <v>685</v>
      </c>
      <c r="AH28" s="102">
        <v>46027</v>
      </c>
      <c r="AI28" s="176"/>
      <c r="AJ28" s="176"/>
      <c r="AK28" s="176"/>
      <c r="AL28" s="176"/>
      <c r="AM28" s="176"/>
      <c r="AN28" s="192"/>
      <c r="AO28" s="70" t="s">
        <v>349</v>
      </c>
      <c r="AP28" s="176"/>
      <c r="AQ28" s="168"/>
      <c r="AR28" s="176"/>
      <c r="AS28" s="176"/>
      <c r="AT28" s="176"/>
      <c r="AU28" s="176"/>
      <c r="AV28" s="176"/>
      <c r="AW28" s="176"/>
      <c r="AX28" s="176"/>
      <c r="AY28" s="176"/>
      <c r="AZ28" s="180"/>
    </row>
    <row r="29" spans="1:52" ht="48" customHeight="1" x14ac:dyDescent="0.3">
      <c r="A29" s="114" t="s">
        <v>395</v>
      </c>
      <c r="B29" s="32" t="s">
        <v>242</v>
      </c>
      <c r="C29" s="95" t="s">
        <v>251</v>
      </c>
      <c r="D29" s="32" t="s">
        <v>308</v>
      </c>
      <c r="E29" s="96" t="s">
        <v>349</v>
      </c>
      <c r="F29" s="97">
        <v>2024130010112</v>
      </c>
      <c r="G29" s="98" t="s">
        <v>360</v>
      </c>
      <c r="H29" s="32" t="s">
        <v>396</v>
      </c>
      <c r="I29" s="111" t="s">
        <v>362</v>
      </c>
      <c r="J29" s="99">
        <v>0.25</v>
      </c>
      <c r="K29" s="70" t="s">
        <v>405</v>
      </c>
      <c r="L29" s="71"/>
      <c r="M29" s="70" t="s">
        <v>675</v>
      </c>
      <c r="N29" s="100">
        <v>300</v>
      </c>
      <c r="O29" s="66">
        <v>164</v>
      </c>
      <c r="P29" s="66"/>
      <c r="Q29" s="66"/>
      <c r="R29" s="71"/>
      <c r="S29" s="71">
        <f t="shared" si="0"/>
        <v>164</v>
      </c>
      <c r="T29" s="101">
        <f t="shared" si="1"/>
        <v>0.54666666666666663</v>
      </c>
      <c r="U29" s="102">
        <v>46027</v>
      </c>
      <c r="V29" s="102">
        <v>46387</v>
      </c>
      <c r="W29" s="103">
        <f t="shared" si="2"/>
        <v>360</v>
      </c>
      <c r="X29" s="71">
        <v>500000</v>
      </c>
      <c r="Y29" s="70" t="s">
        <v>406</v>
      </c>
      <c r="Z29" s="70" t="s">
        <v>407</v>
      </c>
      <c r="AA29" s="70" t="s">
        <v>416</v>
      </c>
      <c r="AB29" s="70" t="s">
        <v>417</v>
      </c>
      <c r="AC29" s="66" t="s">
        <v>410</v>
      </c>
      <c r="AD29" s="70" t="s">
        <v>434</v>
      </c>
      <c r="AE29" s="104">
        <v>74823944</v>
      </c>
      <c r="AF29" s="70" t="s">
        <v>77</v>
      </c>
      <c r="AG29" s="70" t="s">
        <v>685</v>
      </c>
      <c r="AH29" s="102">
        <v>46027</v>
      </c>
      <c r="AI29" s="176"/>
      <c r="AJ29" s="176"/>
      <c r="AK29" s="176"/>
      <c r="AL29" s="176"/>
      <c r="AM29" s="176"/>
      <c r="AN29" s="192"/>
      <c r="AO29" s="70" t="s">
        <v>349</v>
      </c>
      <c r="AP29" s="176"/>
      <c r="AQ29" s="168"/>
      <c r="AR29" s="176"/>
      <c r="AS29" s="176"/>
      <c r="AT29" s="176"/>
      <c r="AU29" s="176"/>
      <c r="AV29" s="176"/>
      <c r="AW29" s="176"/>
      <c r="AX29" s="176"/>
      <c r="AY29" s="176"/>
      <c r="AZ29" s="180"/>
    </row>
    <row r="30" spans="1:52" ht="48" customHeight="1" x14ac:dyDescent="0.3">
      <c r="A30" s="114" t="s">
        <v>395</v>
      </c>
      <c r="B30" s="32" t="s">
        <v>242</v>
      </c>
      <c r="C30" s="95" t="s">
        <v>251</v>
      </c>
      <c r="D30" s="32" t="s">
        <v>308</v>
      </c>
      <c r="E30" s="96" t="s">
        <v>349</v>
      </c>
      <c r="F30" s="97">
        <v>2024130010112</v>
      </c>
      <c r="G30" s="98" t="s">
        <v>360</v>
      </c>
      <c r="H30" s="32" t="s">
        <v>396</v>
      </c>
      <c r="I30" s="111" t="s">
        <v>362</v>
      </c>
      <c r="J30" s="99">
        <v>0.25</v>
      </c>
      <c r="K30" s="70" t="s">
        <v>405</v>
      </c>
      <c r="L30" s="71"/>
      <c r="M30" s="70" t="s">
        <v>675</v>
      </c>
      <c r="N30" s="100">
        <v>300</v>
      </c>
      <c r="O30" s="66">
        <v>164</v>
      </c>
      <c r="P30" s="66"/>
      <c r="Q30" s="66"/>
      <c r="R30" s="71"/>
      <c r="S30" s="71">
        <f t="shared" si="0"/>
        <v>164</v>
      </c>
      <c r="T30" s="101">
        <f t="shared" si="1"/>
        <v>0.54666666666666663</v>
      </c>
      <c r="U30" s="102">
        <v>46027</v>
      </c>
      <c r="V30" s="102">
        <v>46387</v>
      </c>
      <c r="W30" s="103">
        <f t="shared" si="2"/>
        <v>360</v>
      </c>
      <c r="X30" s="71">
        <v>500000</v>
      </c>
      <c r="Y30" s="70" t="s">
        <v>406</v>
      </c>
      <c r="Z30" s="70" t="s">
        <v>407</v>
      </c>
      <c r="AA30" s="70" t="s">
        <v>416</v>
      </c>
      <c r="AB30" s="70" t="s">
        <v>417</v>
      </c>
      <c r="AC30" s="66" t="s">
        <v>410</v>
      </c>
      <c r="AD30" s="70" t="s">
        <v>427</v>
      </c>
      <c r="AE30" s="116">
        <v>448943667</v>
      </c>
      <c r="AF30" s="70" t="s">
        <v>64</v>
      </c>
      <c r="AG30" s="70" t="s">
        <v>685</v>
      </c>
      <c r="AH30" s="102">
        <v>46027</v>
      </c>
      <c r="AI30" s="176"/>
      <c r="AJ30" s="176"/>
      <c r="AK30" s="176"/>
      <c r="AL30" s="176"/>
      <c r="AM30" s="176"/>
      <c r="AN30" s="192"/>
      <c r="AO30" s="70" t="s">
        <v>349</v>
      </c>
      <c r="AP30" s="176"/>
      <c r="AQ30" s="168"/>
      <c r="AR30" s="176"/>
      <c r="AS30" s="176"/>
      <c r="AT30" s="176"/>
      <c r="AU30" s="176"/>
      <c r="AV30" s="176"/>
      <c r="AW30" s="176"/>
      <c r="AX30" s="176"/>
      <c r="AY30" s="176"/>
      <c r="AZ30" s="180"/>
    </row>
    <row r="31" spans="1:52" ht="48" customHeight="1" x14ac:dyDescent="0.3">
      <c r="A31" s="114" t="s">
        <v>395</v>
      </c>
      <c r="B31" s="32" t="s">
        <v>242</v>
      </c>
      <c r="C31" s="95" t="s">
        <v>251</v>
      </c>
      <c r="D31" s="32" t="s">
        <v>308</v>
      </c>
      <c r="E31" s="96" t="s">
        <v>349</v>
      </c>
      <c r="F31" s="97">
        <v>2024130010112</v>
      </c>
      <c r="G31" s="98" t="s">
        <v>360</v>
      </c>
      <c r="H31" s="32" t="s">
        <v>396</v>
      </c>
      <c r="I31" s="111" t="s">
        <v>362</v>
      </c>
      <c r="J31" s="99">
        <v>0.25</v>
      </c>
      <c r="K31" s="70" t="s">
        <v>405</v>
      </c>
      <c r="L31" s="71"/>
      <c r="M31" s="70" t="s">
        <v>675</v>
      </c>
      <c r="N31" s="100">
        <v>300</v>
      </c>
      <c r="O31" s="66">
        <v>164</v>
      </c>
      <c r="P31" s="66"/>
      <c r="Q31" s="66"/>
      <c r="R31" s="71"/>
      <c r="S31" s="71">
        <f t="shared" si="0"/>
        <v>164</v>
      </c>
      <c r="T31" s="101">
        <f t="shared" si="1"/>
        <v>0.54666666666666663</v>
      </c>
      <c r="U31" s="102">
        <v>46027</v>
      </c>
      <c r="V31" s="102">
        <v>46387</v>
      </c>
      <c r="W31" s="103">
        <f t="shared" si="2"/>
        <v>360</v>
      </c>
      <c r="X31" s="71">
        <v>500000</v>
      </c>
      <c r="Y31" s="70" t="s">
        <v>406</v>
      </c>
      <c r="Z31" s="70" t="s">
        <v>407</v>
      </c>
      <c r="AA31" s="70" t="s">
        <v>416</v>
      </c>
      <c r="AB31" s="70" t="s">
        <v>417</v>
      </c>
      <c r="AC31" s="66" t="s">
        <v>410</v>
      </c>
      <c r="AD31" s="70" t="s">
        <v>428</v>
      </c>
      <c r="AE31" s="116">
        <v>269366200</v>
      </c>
      <c r="AF31" s="70" t="s">
        <v>64</v>
      </c>
      <c r="AG31" s="70" t="s">
        <v>685</v>
      </c>
      <c r="AH31" s="102">
        <v>46027</v>
      </c>
      <c r="AI31" s="176"/>
      <c r="AJ31" s="176"/>
      <c r="AK31" s="176"/>
      <c r="AL31" s="176"/>
      <c r="AM31" s="176"/>
      <c r="AN31" s="192"/>
      <c r="AO31" s="70" t="s">
        <v>349</v>
      </c>
      <c r="AP31" s="176"/>
      <c r="AQ31" s="168"/>
      <c r="AR31" s="176"/>
      <c r="AS31" s="176"/>
      <c r="AT31" s="176"/>
      <c r="AU31" s="176"/>
      <c r="AV31" s="176"/>
      <c r="AW31" s="176"/>
      <c r="AX31" s="176"/>
      <c r="AY31" s="176"/>
      <c r="AZ31" s="180"/>
    </row>
    <row r="32" spans="1:52" ht="48" customHeight="1" x14ac:dyDescent="0.3">
      <c r="A32" s="114" t="s">
        <v>395</v>
      </c>
      <c r="B32" s="32" t="s">
        <v>242</v>
      </c>
      <c r="C32" s="95" t="s">
        <v>251</v>
      </c>
      <c r="D32" s="32" t="s">
        <v>308</v>
      </c>
      <c r="E32" s="96" t="s">
        <v>349</v>
      </c>
      <c r="F32" s="97">
        <v>2024130010112</v>
      </c>
      <c r="G32" s="98" t="s">
        <v>360</v>
      </c>
      <c r="H32" s="32" t="s">
        <v>396</v>
      </c>
      <c r="I32" s="111" t="s">
        <v>362</v>
      </c>
      <c r="J32" s="99">
        <v>0.25</v>
      </c>
      <c r="K32" s="70" t="s">
        <v>405</v>
      </c>
      <c r="L32" s="71"/>
      <c r="M32" s="70" t="s">
        <v>675</v>
      </c>
      <c r="N32" s="100">
        <v>300</v>
      </c>
      <c r="O32" s="66">
        <v>164</v>
      </c>
      <c r="P32" s="66"/>
      <c r="Q32" s="66"/>
      <c r="R32" s="71"/>
      <c r="S32" s="71">
        <f t="shared" si="0"/>
        <v>164</v>
      </c>
      <c r="T32" s="101">
        <f t="shared" si="1"/>
        <v>0.54666666666666663</v>
      </c>
      <c r="U32" s="102">
        <v>46027</v>
      </c>
      <c r="V32" s="102">
        <v>46387</v>
      </c>
      <c r="W32" s="103">
        <f t="shared" si="2"/>
        <v>360</v>
      </c>
      <c r="X32" s="71">
        <v>500000</v>
      </c>
      <c r="Y32" s="70" t="s">
        <v>406</v>
      </c>
      <c r="Z32" s="70" t="s">
        <v>407</v>
      </c>
      <c r="AA32" s="70" t="s">
        <v>416</v>
      </c>
      <c r="AB32" s="70" t="s">
        <v>417</v>
      </c>
      <c r="AC32" s="66" t="s">
        <v>410</v>
      </c>
      <c r="AD32" s="70" t="s">
        <v>435</v>
      </c>
      <c r="AE32" s="116">
        <v>29929577</v>
      </c>
      <c r="AF32" s="70" t="s">
        <v>77</v>
      </c>
      <c r="AG32" s="70" t="s">
        <v>685</v>
      </c>
      <c r="AH32" s="102">
        <v>46027</v>
      </c>
      <c r="AI32" s="176"/>
      <c r="AJ32" s="176"/>
      <c r="AK32" s="176"/>
      <c r="AL32" s="176"/>
      <c r="AM32" s="176"/>
      <c r="AN32" s="192"/>
      <c r="AO32" s="70" t="s">
        <v>349</v>
      </c>
      <c r="AP32" s="176"/>
      <c r="AQ32" s="168"/>
      <c r="AR32" s="176"/>
      <c r="AS32" s="176"/>
      <c r="AT32" s="176"/>
      <c r="AU32" s="176"/>
      <c r="AV32" s="176"/>
      <c r="AW32" s="176"/>
      <c r="AX32" s="176"/>
      <c r="AY32" s="176"/>
      <c r="AZ32" s="180"/>
    </row>
    <row r="33" spans="1:52" ht="48" customHeight="1" x14ac:dyDescent="0.3">
      <c r="A33" s="114" t="s">
        <v>395</v>
      </c>
      <c r="B33" s="32" t="s">
        <v>242</v>
      </c>
      <c r="C33" s="95" t="s">
        <v>251</v>
      </c>
      <c r="D33" s="32" t="s">
        <v>308</v>
      </c>
      <c r="E33" s="96" t="s">
        <v>349</v>
      </c>
      <c r="F33" s="97">
        <v>2024130010112</v>
      </c>
      <c r="G33" s="98" t="s">
        <v>360</v>
      </c>
      <c r="H33" s="32" t="s">
        <v>396</v>
      </c>
      <c r="I33" s="111" t="s">
        <v>362</v>
      </c>
      <c r="J33" s="99">
        <v>0.25</v>
      </c>
      <c r="K33" s="70" t="s">
        <v>405</v>
      </c>
      <c r="L33" s="71"/>
      <c r="M33" s="70" t="s">
        <v>675</v>
      </c>
      <c r="N33" s="100">
        <v>300</v>
      </c>
      <c r="O33" s="66">
        <v>164</v>
      </c>
      <c r="P33" s="66"/>
      <c r="Q33" s="66"/>
      <c r="R33" s="71"/>
      <c r="S33" s="71">
        <f t="shared" si="0"/>
        <v>164</v>
      </c>
      <c r="T33" s="101">
        <f t="shared" si="1"/>
        <v>0.54666666666666663</v>
      </c>
      <c r="U33" s="102">
        <v>46027</v>
      </c>
      <c r="V33" s="102">
        <v>46387</v>
      </c>
      <c r="W33" s="103">
        <f t="shared" si="2"/>
        <v>360</v>
      </c>
      <c r="X33" s="71">
        <v>500000</v>
      </c>
      <c r="Y33" s="70" t="s">
        <v>406</v>
      </c>
      <c r="Z33" s="70" t="s">
        <v>407</v>
      </c>
      <c r="AA33" s="70" t="s">
        <v>416</v>
      </c>
      <c r="AB33" s="70" t="s">
        <v>417</v>
      </c>
      <c r="AC33" s="66" t="s">
        <v>410</v>
      </c>
      <c r="AD33" s="70" t="s">
        <v>674</v>
      </c>
      <c r="AE33" s="116">
        <v>2379401439</v>
      </c>
      <c r="AF33" s="70" t="s">
        <v>54</v>
      </c>
      <c r="AG33" s="70" t="s">
        <v>687</v>
      </c>
      <c r="AH33" s="102">
        <v>46027</v>
      </c>
      <c r="AI33" s="176"/>
      <c r="AJ33" s="176"/>
      <c r="AK33" s="176"/>
      <c r="AL33" s="176"/>
      <c r="AM33" s="176"/>
      <c r="AN33" s="192"/>
      <c r="AO33" s="70" t="s">
        <v>349</v>
      </c>
      <c r="AP33" s="176"/>
      <c r="AQ33" s="168"/>
      <c r="AR33" s="176"/>
      <c r="AS33" s="176"/>
      <c r="AT33" s="176"/>
      <c r="AU33" s="176"/>
      <c r="AV33" s="176"/>
      <c r="AW33" s="176"/>
      <c r="AX33" s="176"/>
      <c r="AY33" s="176"/>
      <c r="AZ33" s="180"/>
    </row>
    <row r="34" spans="1:52" ht="48" customHeight="1" x14ac:dyDescent="0.3">
      <c r="A34" s="32" t="s">
        <v>395</v>
      </c>
      <c r="B34" s="32" t="s">
        <v>242</v>
      </c>
      <c r="C34" s="95" t="s">
        <v>251</v>
      </c>
      <c r="D34" s="32" t="s">
        <v>308</v>
      </c>
      <c r="E34" s="96" t="s">
        <v>349</v>
      </c>
      <c r="F34" s="97">
        <v>2024130010112</v>
      </c>
      <c r="G34" s="98" t="s">
        <v>360</v>
      </c>
      <c r="H34" s="32" t="s">
        <v>396</v>
      </c>
      <c r="I34" s="111" t="s">
        <v>362</v>
      </c>
      <c r="J34" s="99">
        <v>0.25</v>
      </c>
      <c r="K34" s="70" t="s">
        <v>405</v>
      </c>
      <c r="L34" s="71"/>
      <c r="M34" s="70" t="s">
        <v>675</v>
      </c>
      <c r="N34" s="100">
        <v>300</v>
      </c>
      <c r="O34" s="66">
        <v>164</v>
      </c>
      <c r="P34" s="66"/>
      <c r="Q34" s="66"/>
      <c r="R34" s="71"/>
      <c r="S34" s="71">
        <f t="shared" si="0"/>
        <v>164</v>
      </c>
      <c r="T34" s="101">
        <f t="shared" si="1"/>
        <v>0.54666666666666663</v>
      </c>
      <c r="U34" s="102">
        <v>46027</v>
      </c>
      <c r="V34" s="102">
        <v>46387</v>
      </c>
      <c r="W34" s="103">
        <f t="shared" si="2"/>
        <v>360</v>
      </c>
      <c r="X34" s="71">
        <v>500000</v>
      </c>
      <c r="Y34" s="70" t="s">
        <v>406</v>
      </c>
      <c r="Z34" s="70" t="s">
        <v>407</v>
      </c>
      <c r="AA34" s="70" t="s">
        <v>416</v>
      </c>
      <c r="AB34" s="70" t="s">
        <v>417</v>
      </c>
      <c r="AC34" s="66" t="s">
        <v>410</v>
      </c>
      <c r="AD34" s="70" t="s">
        <v>431</v>
      </c>
      <c r="AE34" s="104">
        <v>844432383</v>
      </c>
      <c r="AF34" s="70" t="s">
        <v>54</v>
      </c>
      <c r="AG34" s="70" t="s">
        <v>685</v>
      </c>
      <c r="AH34" s="102">
        <v>46027</v>
      </c>
      <c r="AI34" s="176"/>
      <c r="AJ34" s="176"/>
      <c r="AK34" s="176"/>
      <c r="AL34" s="176"/>
      <c r="AM34" s="176"/>
      <c r="AN34" s="192"/>
      <c r="AO34" s="70" t="s">
        <v>349</v>
      </c>
      <c r="AP34" s="176"/>
      <c r="AQ34" s="168"/>
      <c r="AR34" s="176"/>
      <c r="AS34" s="176"/>
      <c r="AT34" s="176"/>
      <c r="AU34" s="176"/>
      <c r="AV34" s="176"/>
      <c r="AW34" s="176"/>
      <c r="AX34" s="176"/>
      <c r="AY34" s="176"/>
      <c r="AZ34" s="180"/>
    </row>
    <row r="35" spans="1:52" ht="48" customHeight="1" x14ac:dyDescent="0.3">
      <c r="A35" s="32" t="s">
        <v>395</v>
      </c>
      <c r="B35" s="32" t="s">
        <v>242</v>
      </c>
      <c r="C35" s="95" t="s">
        <v>251</v>
      </c>
      <c r="D35" s="32" t="s">
        <v>308</v>
      </c>
      <c r="E35" s="96" t="s">
        <v>349</v>
      </c>
      <c r="F35" s="97">
        <v>2024130010112</v>
      </c>
      <c r="G35" s="98" t="s">
        <v>360</v>
      </c>
      <c r="H35" s="32" t="s">
        <v>396</v>
      </c>
      <c r="I35" s="111" t="s">
        <v>362</v>
      </c>
      <c r="J35" s="99">
        <v>0.25</v>
      </c>
      <c r="K35" s="70" t="s">
        <v>405</v>
      </c>
      <c r="L35" s="71"/>
      <c r="M35" s="70" t="s">
        <v>675</v>
      </c>
      <c r="N35" s="100">
        <v>300</v>
      </c>
      <c r="O35" s="66">
        <v>164</v>
      </c>
      <c r="P35" s="66"/>
      <c r="Q35" s="66"/>
      <c r="R35" s="71"/>
      <c r="S35" s="71">
        <f t="shared" si="0"/>
        <v>164</v>
      </c>
      <c r="T35" s="101">
        <f t="shared" si="1"/>
        <v>0.54666666666666663</v>
      </c>
      <c r="U35" s="102">
        <v>46027</v>
      </c>
      <c r="V35" s="102">
        <v>46387</v>
      </c>
      <c r="W35" s="103">
        <f t="shared" si="2"/>
        <v>360</v>
      </c>
      <c r="X35" s="71">
        <v>500000</v>
      </c>
      <c r="Y35" s="70" t="s">
        <v>406</v>
      </c>
      <c r="Z35" s="70" t="s">
        <v>407</v>
      </c>
      <c r="AA35" s="70" t="s">
        <v>416</v>
      </c>
      <c r="AB35" s="70" t="s">
        <v>417</v>
      </c>
      <c r="AC35" s="66" t="s">
        <v>410</v>
      </c>
      <c r="AD35" s="70" t="s">
        <v>432</v>
      </c>
      <c r="AE35" s="104">
        <v>179577467</v>
      </c>
      <c r="AF35" s="70" t="s">
        <v>64</v>
      </c>
      <c r="AG35" s="70" t="s">
        <v>685</v>
      </c>
      <c r="AH35" s="102">
        <v>46027</v>
      </c>
      <c r="AI35" s="176"/>
      <c r="AJ35" s="176"/>
      <c r="AK35" s="176"/>
      <c r="AL35" s="176"/>
      <c r="AM35" s="176"/>
      <c r="AN35" s="192"/>
      <c r="AO35" s="70" t="s">
        <v>349</v>
      </c>
      <c r="AP35" s="176"/>
      <c r="AQ35" s="168"/>
      <c r="AR35" s="176"/>
      <c r="AS35" s="176"/>
      <c r="AT35" s="176"/>
      <c r="AU35" s="176"/>
      <c r="AV35" s="176"/>
      <c r="AW35" s="176"/>
      <c r="AX35" s="176"/>
      <c r="AY35" s="176"/>
      <c r="AZ35" s="180"/>
    </row>
    <row r="36" spans="1:52" ht="48" customHeight="1" x14ac:dyDescent="0.3">
      <c r="A36" s="32" t="s">
        <v>395</v>
      </c>
      <c r="B36" s="32" t="s">
        <v>242</v>
      </c>
      <c r="C36" s="95" t="s">
        <v>251</v>
      </c>
      <c r="D36" s="32" t="s">
        <v>308</v>
      </c>
      <c r="E36" s="96" t="s">
        <v>349</v>
      </c>
      <c r="F36" s="97">
        <v>2024130010112</v>
      </c>
      <c r="G36" s="98" t="s">
        <v>360</v>
      </c>
      <c r="H36" s="32" t="s">
        <v>396</v>
      </c>
      <c r="I36" s="111" t="s">
        <v>362</v>
      </c>
      <c r="J36" s="99">
        <v>0.25</v>
      </c>
      <c r="K36" s="70" t="s">
        <v>405</v>
      </c>
      <c r="L36" s="71"/>
      <c r="M36" s="70" t="s">
        <v>675</v>
      </c>
      <c r="N36" s="100">
        <v>300</v>
      </c>
      <c r="O36" s="66">
        <v>164</v>
      </c>
      <c r="P36" s="66"/>
      <c r="Q36" s="66"/>
      <c r="R36" s="71"/>
      <c r="S36" s="71">
        <f t="shared" si="0"/>
        <v>164</v>
      </c>
      <c r="T36" s="101">
        <f t="shared" si="1"/>
        <v>0.54666666666666663</v>
      </c>
      <c r="U36" s="102">
        <v>46027</v>
      </c>
      <c r="V36" s="102">
        <v>46387</v>
      </c>
      <c r="W36" s="103">
        <f t="shared" si="2"/>
        <v>360</v>
      </c>
      <c r="X36" s="71">
        <v>500000</v>
      </c>
      <c r="Y36" s="70" t="s">
        <v>406</v>
      </c>
      <c r="Z36" s="70" t="s">
        <v>407</v>
      </c>
      <c r="AA36" s="70" t="s">
        <v>416</v>
      </c>
      <c r="AB36" s="70" t="s">
        <v>417</v>
      </c>
      <c r="AC36" s="66" t="s">
        <v>410</v>
      </c>
      <c r="AD36" s="70" t="s">
        <v>429</v>
      </c>
      <c r="AE36" s="104">
        <v>508802823</v>
      </c>
      <c r="AF36" s="70" t="s">
        <v>64</v>
      </c>
      <c r="AG36" s="70" t="s">
        <v>685</v>
      </c>
      <c r="AH36" s="102">
        <v>46027</v>
      </c>
      <c r="AI36" s="176"/>
      <c r="AJ36" s="176"/>
      <c r="AK36" s="176"/>
      <c r="AL36" s="176"/>
      <c r="AM36" s="176"/>
      <c r="AN36" s="192"/>
      <c r="AO36" s="70" t="s">
        <v>349</v>
      </c>
      <c r="AP36" s="176"/>
      <c r="AQ36" s="168"/>
      <c r="AR36" s="176"/>
      <c r="AS36" s="176"/>
      <c r="AT36" s="176"/>
      <c r="AU36" s="176"/>
      <c r="AV36" s="176"/>
      <c r="AW36" s="176"/>
      <c r="AX36" s="176"/>
      <c r="AY36" s="176"/>
      <c r="AZ36" s="180"/>
    </row>
    <row r="37" spans="1:52" ht="48" customHeight="1" x14ac:dyDescent="0.3">
      <c r="A37" s="32" t="s">
        <v>395</v>
      </c>
      <c r="B37" s="32" t="s">
        <v>242</v>
      </c>
      <c r="C37" s="95" t="s">
        <v>251</v>
      </c>
      <c r="D37" s="32" t="s">
        <v>308</v>
      </c>
      <c r="E37" s="96" t="s">
        <v>349</v>
      </c>
      <c r="F37" s="97">
        <v>2024130010112</v>
      </c>
      <c r="G37" s="98" t="s">
        <v>360</v>
      </c>
      <c r="H37" s="32" t="s">
        <v>396</v>
      </c>
      <c r="I37" s="111" t="s">
        <v>362</v>
      </c>
      <c r="J37" s="99">
        <v>0.25</v>
      </c>
      <c r="K37" s="70" t="s">
        <v>405</v>
      </c>
      <c r="L37" s="71"/>
      <c r="M37" s="70" t="s">
        <v>675</v>
      </c>
      <c r="N37" s="100">
        <v>300</v>
      </c>
      <c r="O37" s="66">
        <v>164</v>
      </c>
      <c r="P37" s="66"/>
      <c r="Q37" s="66"/>
      <c r="R37" s="71"/>
      <c r="S37" s="71">
        <f t="shared" si="0"/>
        <v>164</v>
      </c>
      <c r="T37" s="101">
        <f t="shared" si="1"/>
        <v>0.54666666666666663</v>
      </c>
      <c r="U37" s="102">
        <v>46027</v>
      </c>
      <c r="V37" s="102">
        <v>46387</v>
      </c>
      <c r="W37" s="103">
        <f t="shared" si="2"/>
        <v>360</v>
      </c>
      <c r="X37" s="71">
        <v>500000</v>
      </c>
      <c r="Y37" s="70" t="s">
        <v>406</v>
      </c>
      <c r="Z37" s="70" t="s">
        <v>407</v>
      </c>
      <c r="AA37" s="70" t="s">
        <v>416</v>
      </c>
      <c r="AB37" s="70" t="s">
        <v>417</v>
      </c>
      <c r="AC37" s="66" t="s">
        <v>410</v>
      </c>
      <c r="AD37" s="70" t="s">
        <v>422</v>
      </c>
      <c r="AE37" s="104">
        <v>74823944</v>
      </c>
      <c r="AF37" s="70" t="s">
        <v>77</v>
      </c>
      <c r="AG37" s="70" t="s">
        <v>685</v>
      </c>
      <c r="AH37" s="102">
        <v>46027</v>
      </c>
      <c r="AI37" s="176"/>
      <c r="AJ37" s="176"/>
      <c r="AK37" s="176"/>
      <c r="AL37" s="176"/>
      <c r="AM37" s="176"/>
      <c r="AN37" s="192"/>
      <c r="AO37" s="70" t="s">
        <v>349</v>
      </c>
      <c r="AP37" s="176"/>
      <c r="AQ37" s="168"/>
      <c r="AR37" s="176"/>
      <c r="AS37" s="176"/>
      <c r="AT37" s="176"/>
      <c r="AU37" s="176"/>
      <c r="AV37" s="176"/>
      <c r="AW37" s="176"/>
      <c r="AX37" s="176"/>
      <c r="AY37" s="176"/>
      <c r="AZ37" s="180"/>
    </row>
    <row r="38" spans="1:52" ht="48" customHeight="1" x14ac:dyDescent="0.3">
      <c r="A38" s="32" t="s">
        <v>395</v>
      </c>
      <c r="B38" s="32" t="s">
        <v>242</v>
      </c>
      <c r="C38" s="95" t="s">
        <v>251</v>
      </c>
      <c r="D38" s="32" t="s">
        <v>308</v>
      </c>
      <c r="E38" s="96" t="s">
        <v>349</v>
      </c>
      <c r="F38" s="97">
        <v>2024130010112</v>
      </c>
      <c r="G38" s="98" t="s">
        <v>360</v>
      </c>
      <c r="H38" s="32" t="s">
        <v>396</v>
      </c>
      <c r="I38" s="111" t="s">
        <v>362</v>
      </c>
      <c r="J38" s="99">
        <v>0.25</v>
      </c>
      <c r="K38" s="70" t="s">
        <v>405</v>
      </c>
      <c r="L38" s="71"/>
      <c r="M38" s="70" t="s">
        <v>675</v>
      </c>
      <c r="N38" s="100">
        <v>300</v>
      </c>
      <c r="O38" s="66">
        <v>164</v>
      </c>
      <c r="P38" s="66"/>
      <c r="Q38" s="66"/>
      <c r="R38" s="71"/>
      <c r="S38" s="71">
        <f t="shared" si="0"/>
        <v>164</v>
      </c>
      <c r="T38" s="101">
        <f t="shared" si="1"/>
        <v>0.54666666666666663</v>
      </c>
      <c r="U38" s="102">
        <v>46027</v>
      </c>
      <c r="V38" s="102">
        <v>46387</v>
      </c>
      <c r="W38" s="103">
        <f t="shared" si="2"/>
        <v>360</v>
      </c>
      <c r="X38" s="71">
        <v>500000</v>
      </c>
      <c r="Y38" s="70" t="s">
        <v>406</v>
      </c>
      <c r="Z38" s="70" t="s">
        <v>407</v>
      </c>
      <c r="AA38" s="70" t="s">
        <v>416</v>
      </c>
      <c r="AB38" s="70" t="s">
        <v>417</v>
      </c>
      <c r="AC38" s="66" t="s">
        <v>410</v>
      </c>
      <c r="AD38" s="70" t="s">
        <v>423</v>
      </c>
      <c r="AE38" s="104">
        <v>14964788</v>
      </c>
      <c r="AF38" s="70" t="s">
        <v>77</v>
      </c>
      <c r="AG38" s="70" t="s">
        <v>685</v>
      </c>
      <c r="AH38" s="102">
        <v>46027</v>
      </c>
      <c r="AI38" s="177"/>
      <c r="AJ38" s="177"/>
      <c r="AK38" s="177"/>
      <c r="AL38" s="177"/>
      <c r="AM38" s="177"/>
      <c r="AN38" s="191"/>
      <c r="AO38" s="70" t="s">
        <v>349</v>
      </c>
      <c r="AP38" s="177"/>
      <c r="AQ38" s="163"/>
      <c r="AR38" s="177"/>
      <c r="AS38" s="177"/>
      <c r="AT38" s="177"/>
      <c r="AU38" s="177"/>
      <c r="AV38" s="177"/>
      <c r="AW38" s="177"/>
      <c r="AX38" s="177"/>
      <c r="AY38" s="177"/>
      <c r="AZ38" s="179"/>
    </row>
    <row r="39" spans="1:52" ht="48" customHeight="1" x14ac:dyDescent="0.3">
      <c r="A39" s="32"/>
      <c r="B39" s="32"/>
      <c r="C39" s="95"/>
      <c r="D39" s="32"/>
      <c r="E39" s="172" t="s">
        <v>912</v>
      </c>
      <c r="F39" s="173"/>
      <c r="G39" s="173"/>
      <c r="H39" s="173"/>
      <c r="I39" s="173"/>
      <c r="J39" s="173"/>
      <c r="K39" s="173"/>
      <c r="L39" s="173"/>
      <c r="M39" s="173"/>
      <c r="N39" s="173"/>
      <c r="O39" s="173"/>
      <c r="P39" s="173"/>
      <c r="Q39" s="174"/>
      <c r="R39" s="71"/>
      <c r="S39" s="71"/>
      <c r="T39" s="55">
        <f>AVERAGE(T9:T38)</f>
        <v>0.5357266666666668</v>
      </c>
      <c r="U39" s="102"/>
      <c r="V39" s="102"/>
      <c r="W39" s="103"/>
      <c r="X39" s="71"/>
      <c r="Y39" s="70"/>
      <c r="Z39" s="70"/>
      <c r="AA39" s="70"/>
      <c r="AB39" s="70"/>
      <c r="AC39" s="66"/>
      <c r="AD39" s="70"/>
      <c r="AE39" s="104"/>
      <c r="AF39" s="70"/>
      <c r="AG39" s="70"/>
      <c r="AH39" s="102"/>
      <c r="AI39" s="107"/>
      <c r="AJ39" s="107"/>
      <c r="AK39" s="107"/>
      <c r="AL39" s="107"/>
      <c r="AM39" s="107"/>
      <c r="AN39" s="108"/>
      <c r="AO39" s="70"/>
      <c r="AP39" s="107"/>
      <c r="AQ39" s="107"/>
      <c r="AR39" s="107"/>
      <c r="AS39" s="107"/>
      <c r="AT39" s="107"/>
      <c r="AU39" s="107"/>
      <c r="AV39" s="107"/>
      <c r="AW39" s="107"/>
      <c r="AX39" s="107"/>
      <c r="AY39" s="107"/>
      <c r="AZ39" s="115"/>
    </row>
    <row r="40" spans="1:52" ht="48" customHeight="1" x14ac:dyDescent="0.3">
      <c r="A40" s="114" t="s">
        <v>239</v>
      </c>
      <c r="B40" s="32" t="s">
        <v>243</v>
      </c>
      <c r="C40" s="95" t="s">
        <v>252</v>
      </c>
      <c r="D40" s="32" t="s">
        <v>436</v>
      </c>
      <c r="E40" s="96" t="s">
        <v>359</v>
      </c>
      <c r="F40" s="97">
        <v>2024130010133</v>
      </c>
      <c r="G40" s="98" t="s">
        <v>437</v>
      </c>
      <c r="H40" s="32" t="s">
        <v>438</v>
      </c>
      <c r="I40" s="113" t="s">
        <v>265</v>
      </c>
      <c r="J40" s="99">
        <v>0.5</v>
      </c>
      <c r="K40" s="32" t="s">
        <v>440</v>
      </c>
      <c r="L40" s="71"/>
      <c r="M40" s="70" t="s">
        <v>825</v>
      </c>
      <c r="N40" s="100">
        <v>1</v>
      </c>
      <c r="O40" s="71">
        <v>0</v>
      </c>
      <c r="P40" s="71"/>
      <c r="Q40" s="71"/>
      <c r="R40" s="71"/>
      <c r="S40" s="71">
        <f t="shared" si="0"/>
        <v>0</v>
      </c>
      <c r="T40" s="101">
        <f t="shared" si="1"/>
        <v>0</v>
      </c>
      <c r="U40" s="102">
        <v>46027</v>
      </c>
      <c r="V40" s="102">
        <v>46387</v>
      </c>
      <c r="W40" s="103">
        <f t="shared" ref="W40:W46" si="3">+V40-U40</f>
        <v>360</v>
      </c>
      <c r="X40" s="71">
        <v>467</v>
      </c>
      <c r="Y40" s="70" t="s">
        <v>406</v>
      </c>
      <c r="Z40" s="71" t="s">
        <v>445</v>
      </c>
      <c r="AA40" s="70" t="s">
        <v>446</v>
      </c>
      <c r="AB40" s="70" t="s">
        <v>447</v>
      </c>
      <c r="AC40" s="66" t="s">
        <v>410</v>
      </c>
      <c r="AD40" s="32" t="s">
        <v>411</v>
      </c>
      <c r="AE40" s="117">
        <v>120000000</v>
      </c>
      <c r="AF40" s="70" t="s">
        <v>76</v>
      </c>
      <c r="AG40" s="70" t="s">
        <v>685</v>
      </c>
      <c r="AH40" s="102">
        <v>46027</v>
      </c>
      <c r="AI40" s="175">
        <v>4450575137</v>
      </c>
      <c r="AJ40" s="175">
        <v>4136914841.21</v>
      </c>
      <c r="AK40" s="175"/>
      <c r="AL40" s="175"/>
      <c r="AM40" s="175"/>
      <c r="AN40" s="190" t="s">
        <v>682</v>
      </c>
      <c r="AO40" s="70" t="s">
        <v>359</v>
      </c>
      <c r="AP40" s="175">
        <v>1022067500</v>
      </c>
      <c r="AQ40" s="162">
        <f>+AP40/AJ40</f>
        <v>0.24706031891656174</v>
      </c>
      <c r="AR40" s="175">
        <v>709622500</v>
      </c>
      <c r="AS40" s="162">
        <f>+AR40/AJ40</f>
        <v>0.17153422954977812</v>
      </c>
      <c r="AT40" s="175"/>
      <c r="AU40" s="175"/>
      <c r="AV40" s="175"/>
      <c r="AW40" s="175"/>
      <c r="AX40" s="175"/>
      <c r="AY40" s="175"/>
      <c r="AZ40" s="178" t="s">
        <v>860</v>
      </c>
    </row>
    <row r="41" spans="1:52" ht="48" customHeight="1" x14ac:dyDescent="0.3">
      <c r="A41" s="114" t="s">
        <v>239</v>
      </c>
      <c r="B41" s="32" t="s">
        <v>243</v>
      </c>
      <c r="C41" s="95" t="s">
        <v>252</v>
      </c>
      <c r="D41" s="32" t="s">
        <v>436</v>
      </c>
      <c r="E41" s="96" t="s">
        <v>359</v>
      </c>
      <c r="F41" s="97">
        <v>2024130010133</v>
      </c>
      <c r="G41" s="98" t="s">
        <v>437</v>
      </c>
      <c r="H41" s="32" t="s">
        <v>438</v>
      </c>
      <c r="I41" s="113" t="s">
        <v>265</v>
      </c>
      <c r="J41" s="99">
        <v>0.5</v>
      </c>
      <c r="K41" s="32" t="s">
        <v>440</v>
      </c>
      <c r="L41" s="71"/>
      <c r="M41" s="70" t="s">
        <v>825</v>
      </c>
      <c r="N41" s="100">
        <v>1</v>
      </c>
      <c r="O41" s="71">
        <v>0</v>
      </c>
      <c r="P41" s="71"/>
      <c r="Q41" s="71"/>
      <c r="R41" s="71"/>
      <c r="S41" s="71">
        <f t="shared" si="0"/>
        <v>0</v>
      </c>
      <c r="T41" s="101">
        <f t="shared" si="1"/>
        <v>0</v>
      </c>
      <c r="U41" s="102">
        <v>46027</v>
      </c>
      <c r="V41" s="102">
        <v>46387</v>
      </c>
      <c r="W41" s="103">
        <f t="shared" si="3"/>
        <v>360</v>
      </c>
      <c r="X41" s="71">
        <v>467</v>
      </c>
      <c r="Y41" s="70" t="s">
        <v>406</v>
      </c>
      <c r="Z41" s="71" t="s">
        <v>445</v>
      </c>
      <c r="AA41" s="70" t="s">
        <v>446</v>
      </c>
      <c r="AB41" s="70" t="s">
        <v>447</v>
      </c>
      <c r="AC41" s="66" t="s">
        <v>410</v>
      </c>
      <c r="AD41" s="32" t="s">
        <v>448</v>
      </c>
      <c r="AE41" s="117">
        <v>222528756.65050018</v>
      </c>
      <c r="AF41" s="70" t="s">
        <v>70</v>
      </c>
      <c r="AG41" s="70" t="s">
        <v>685</v>
      </c>
      <c r="AH41" s="102">
        <v>46027</v>
      </c>
      <c r="AI41" s="176"/>
      <c r="AJ41" s="176"/>
      <c r="AK41" s="176"/>
      <c r="AL41" s="176"/>
      <c r="AM41" s="176"/>
      <c r="AN41" s="192"/>
      <c r="AO41" s="70" t="s">
        <v>359</v>
      </c>
      <c r="AP41" s="176"/>
      <c r="AQ41" s="168"/>
      <c r="AR41" s="176"/>
      <c r="AS41" s="168"/>
      <c r="AT41" s="176"/>
      <c r="AU41" s="176"/>
      <c r="AV41" s="176"/>
      <c r="AW41" s="176"/>
      <c r="AX41" s="176"/>
      <c r="AY41" s="176"/>
      <c r="AZ41" s="179"/>
    </row>
    <row r="42" spans="1:52" ht="48" customHeight="1" x14ac:dyDescent="0.3">
      <c r="A42" s="114" t="s">
        <v>239</v>
      </c>
      <c r="B42" s="32" t="s">
        <v>243</v>
      </c>
      <c r="C42" s="95" t="s">
        <v>252</v>
      </c>
      <c r="D42" s="32" t="s">
        <v>436</v>
      </c>
      <c r="E42" s="96" t="s">
        <v>359</v>
      </c>
      <c r="F42" s="97">
        <v>2024130010133</v>
      </c>
      <c r="G42" s="98" t="s">
        <v>437</v>
      </c>
      <c r="H42" s="32" t="s">
        <v>438</v>
      </c>
      <c r="I42" s="113" t="s">
        <v>265</v>
      </c>
      <c r="J42" s="99">
        <v>0.5</v>
      </c>
      <c r="K42" s="32" t="s">
        <v>441</v>
      </c>
      <c r="L42" s="71"/>
      <c r="M42" s="70" t="s">
        <v>385</v>
      </c>
      <c r="N42" s="100">
        <v>367</v>
      </c>
      <c r="O42" s="32">
        <v>7</v>
      </c>
      <c r="P42" s="66"/>
      <c r="Q42" s="66"/>
      <c r="R42" s="71"/>
      <c r="S42" s="71">
        <f t="shared" si="0"/>
        <v>7</v>
      </c>
      <c r="T42" s="101">
        <f t="shared" si="1"/>
        <v>1.9073569482288829E-2</v>
      </c>
      <c r="U42" s="102">
        <v>46027</v>
      </c>
      <c r="V42" s="102">
        <v>46387</v>
      </c>
      <c r="W42" s="103">
        <f t="shared" si="3"/>
        <v>360</v>
      </c>
      <c r="X42" s="71">
        <v>467</v>
      </c>
      <c r="Y42" s="70" t="s">
        <v>406</v>
      </c>
      <c r="Z42" s="71" t="s">
        <v>445</v>
      </c>
      <c r="AA42" s="70" t="s">
        <v>446</v>
      </c>
      <c r="AB42" s="70" t="s">
        <v>447</v>
      </c>
      <c r="AC42" s="66" t="s">
        <v>410</v>
      </c>
      <c r="AD42" s="32" t="s">
        <v>411</v>
      </c>
      <c r="AE42" s="117">
        <v>163793135</v>
      </c>
      <c r="AF42" s="70" t="s">
        <v>76</v>
      </c>
      <c r="AG42" s="70" t="s">
        <v>685</v>
      </c>
      <c r="AH42" s="102">
        <v>46027</v>
      </c>
      <c r="AI42" s="176"/>
      <c r="AJ42" s="176"/>
      <c r="AK42" s="176"/>
      <c r="AL42" s="176"/>
      <c r="AM42" s="176"/>
      <c r="AN42" s="192"/>
      <c r="AO42" s="70" t="s">
        <v>359</v>
      </c>
      <c r="AP42" s="176"/>
      <c r="AQ42" s="168"/>
      <c r="AR42" s="176"/>
      <c r="AS42" s="168"/>
      <c r="AT42" s="176"/>
      <c r="AU42" s="176"/>
      <c r="AV42" s="176"/>
      <c r="AW42" s="176"/>
      <c r="AX42" s="176"/>
      <c r="AY42" s="176"/>
      <c r="AZ42" s="178" t="s">
        <v>857</v>
      </c>
    </row>
    <row r="43" spans="1:52" ht="48" customHeight="1" x14ac:dyDescent="0.3">
      <c r="A43" s="32" t="s">
        <v>239</v>
      </c>
      <c r="B43" s="32" t="s">
        <v>243</v>
      </c>
      <c r="C43" s="95" t="s">
        <v>252</v>
      </c>
      <c r="D43" s="32" t="s">
        <v>436</v>
      </c>
      <c r="E43" s="96" t="s">
        <v>359</v>
      </c>
      <c r="F43" s="97">
        <v>2024130010133</v>
      </c>
      <c r="G43" s="98" t="s">
        <v>437</v>
      </c>
      <c r="H43" s="32" t="s">
        <v>438</v>
      </c>
      <c r="I43" s="113" t="s">
        <v>265</v>
      </c>
      <c r="J43" s="99">
        <v>0.5</v>
      </c>
      <c r="K43" s="32" t="s">
        <v>441</v>
      </c>
      <c r="L43" s="71"/>
      <c r="M43" s="70" t="s">
        <v>385</v>
      </c>
      <c r="N43" s="100">
        <v>367</v>
      </c>
      <c r="O43" s="32">
        <v>7</v>
      </c>
      <c r="P43" s="66"/>
      <c r="Q43" s="66"/>
      <c r="R43" s="71"/>
      <c r="S43" s="71">
        <f t="shared" si="0"/>
        <v>7</v>
      </c>
      <c r="T43" s="101">
        <f t="shared" si="1"/>
        <v>1.9073569482288829E-2</v>
      </c>
      <c r="U43" s="102">
        <v>46027</v>
      </c>
      <c r="V43" s="102">
        <v>46387</v>
      </c>
      <c r="W43" s="103">
        <f t="shared" si="3"/>
        <v>360</v>
      </c>
      <c r="X43" s="71">
        <v>467</v>
      </c>
      <c r="Y43" s="70" t="s">
        <v>406</v>
      </c>
      <c r="Z43" s="71" t="s">
        <v>449</v>
      </c>
      <c r="AA43" s="112" t="s">
        <v>450</v>
      </c>
      <c r="AB43" s="111" t="s">
        <v>451</v>
      </c>
      <c r="AC43" s="66" t="s">
        <v>410</v>
      </c>
      <c r="AD43" s="32" t="s">
        <v>452</v>
      </c>
      <c r="AE43" s="117">
        <v>1780230054.8800001</v>
      </c>
      <c r="AF43" s="32" t="s">
        <v>453</v>
      </c>
      <c r="AG43" s="32" t="s">
        <v>685</v>
      </c>
      <c r="AH43" s="102">
        <v>46027</v>
      </c>
      <c r="AI43" s="176"/>
      <c r="AJ43" s="176"/>
      <c r="AK43" s="176"/>
      <c r="AL43" s="176"/>
      <c r="AM43" s="176"/>
      <c r="AN43" s="192"/>
      <c r="AO43" s="70" t="s">
        <v>359</v>
      </c>
      <c r="AP43" s="176"/>
      <c r="AQ43" s="168"/>
      <c r="AR43" s="176"/>
      <c r="AS43" s="168"/>
      <c r="AT43" s="176"/>
      <c r="AU43" s="176"/>
      <c r="AV43" s="176"/>
      <c r="AW43" s="176"/>
      <c r="AX43" s="176"/>
      <c r="AY43" s="176"/>
      <c r="AZ43" s="179"/>
    </row>
    <row r="44" spans="1:52" ht="48" customHeight="1" x14ac:dyDescent="0.3">
      <c r="A44" s="32" t="s">
        <v>239</v>
      </c>
      <c r="B44" s="32" t="s">
        <v>243</v>
      </c>
      <c r="C44" s="95" t="s">
        <v>252</v>
      </c>
      <c r="D44" s="32" t="s">
        <v>310</v>
      </c>
      <c r="E44" s="96" t="s">
        <v>359</v>
      </c>
      <c r="F44" s="97">
        <v>2024130010133</v>
      </c>
      <c r="G44" s="98" t="s">
        <v>437</v>
      </c>
      <c r="H44" s="32" t="s">
        <v>439</v>
      </c>
      <c r="I44" s="113" t="s">
        <v>266</v>
      </c>
      <c r="J44" s="99">
        <v>0.5</v>
      </c>
      <c r="K44" s="32" t="s">
        <v>442</v>
      </c>
      <c r="L44" s="71"/>
      <c r="M44" s="70" t="s">
        <v>443</v>
      </c>
      <c r="N44" s="100">
        <v>100</v>
      </c>
      <c r="O44" s="71">
        <v>38</v>
      </c>
      <c r="P44" s="71"/>
      <c r="Q44" s="71"/>
      <c r="R44" s="71"/>
      <c r="S44" s="71">
        <f t="shared" si="0"/>
        <v>38</v>
      </c>
      <c r="T44" s="101">
        <f t="shared" si="1"/>
        <v>0.38</v>
      </c>
      <c r="U44" s="102">
        <v>46027</v>
      </c>
      <c r="V44" s="102">
        <v>46387</v>
      </c>
      <c r="W44" s="103">
        <f t="shared" si="3"/>
        <v>360</v>
      </c>
      <c r="X44" s="71">
        <v>467</v>
      </c>
      <c r="Y44" s="70" t="s">
        <v>406</v>
      </c>
      <c r="Z44" s="71" t="s">
        <v>449</v>
      </c>
      <c r="AA44" s="112" t="s">
        <v>413</v>
      </c>
      <c r="AB44" s="111" t="s">
        <v>414</v>
      </c>
      <c r="AC44" s="66" t="s">
        <v>410</v>
      </c>
      <c r="AD44" s="32" t="s">
        <v>411</v>
      </c>
      <c r="AE44" s="117">
        <v>163793135.58949953</v>
      </c>
      <c r="AF44" s="70" t="s">
        <v>76</v>
      </c>
      <c r="AG44" s="70" t="s">
        <v>685</v>
      </c>
      <c r="AH44" s="102">
        <v>46027</v>
      </c>
      <c r="AI44" s="176"/>
      <c r="AJ44" s="176"/>
      <c r="AK44" s="176"/>
      <c r="AL44" s="176"/>
      <c r="AM44" s="176"/>
      <c r="AN44" s="192"/>
      <c r="AO44" s="70" t="s">
        <v>359</v>
      </c>
      <c r="AP44" s="176"/>
      <c r="AQ44" s="168"/>
      <c r="AR44" s="176"/>
      <c r="AS44" s="168"/>
      <c r="AT44" s="176"/>
      <c r="AU44" s="176"/>
      <c r="AV44" s="176"/>
      <c r="AW44" s="176"/>
      <c r="AX44" s="176"/>
      <c r="AY44" s="176"/>
      <c r="AZ44" s="110" t="s">
        <v>859</v>
      </c>
    </row>
    <row r="45" spans="1:52" ht="48" customHeight="1" x14ac:dyDescent="0.3">
      <c r="A45" s="32" t="s">
        <v>239</v>
      </c>
      <c r="B45" s="32" t="s">
        <v>243</v>
      </c>
      <c r="C45" s="95" t="s">
        <v>252</v>
      </c>
      <c r="D45" s="32" t="s">
        <v>310</v>
      </c>
      <c r="E45" s="96" t="s">
        <v>359</v>
      </c>
      <c r="F45" s="97">
        <v>2024130010133</v>
      </c>
      <c r="G45" s="98" t="s">
        <v>437</v>
      </c>
      <c r="H45" s="32" t="s">
        <v>439</v>
      </c>
      <c r="I45" s="113" t="s">
        <v>266</v>
      </c>
      <c r="J45" s="99">
        <v>0.5</v>
      </c>
      <c r="K45" s="32" t="s">
        <v>444</v>
      </c>
      <c r="L45" s="71"/>
      <c r="M45" s="70" t="s">
        <v>386</v>
      </c>
      <c r="N45" s="100">
        <v>100</v>
      </c>
      <c r="O45" s="76">
        <v>9</v>
      </c>
      <c r="P45" s="66"/>
      <c r="Q45" s="66"/>
      <c r="R45" s="71"/>
      <c r="S45" s="71">
        <f t="shared" si="0"/>
        <v>9</v>
      </c>
      <c r="T45" s="101">
        <f t="shared" si="1"/>
        <v>0.09</v>
      </c>
      <c r="U45" s="102">
        <v>46027</v>
      </c>
      <c r="V45" s="102">
        <v>46387</v>
      </c>
      <c r="W45" s="103">
        <f t="shared" si="3"/>
        <v>360</v>
      </c>
      <c r="X45" s="71">
        <v>467</v>
      </c>
      <c r="Y45" s="70" t="s">
        <v>406</v>
      </c>
      <c r="Z45" s="71" t="s">
        <v>449</v>
      </c>
      <c r="AA45" s="70" t="s">
        <v>413</v>
      </c>
      <c r="AB45" s="71" t="s">
        <v>414</v>
      </c>
      <c r="AC45" s="66" t="s">
        <v>410</v>
      </c>
      <c r="AD45" s="32" t="s">
        <v>456</v>
      </c>
      <c r="AE45" s="117">
        <v>1780230054.8800001</v>
      </c>
      <c r="AF45" s="70" t="s">
        <v>453</v>
      </c>
      <c r="AG45" s="70" t="s">
        <v>686</v>
      </c>
      <c r="AH45" s="102">
        <v>46027</v>
      </c>
      <c r="AI45" s="176"/>
      <c r="AJ45" s="176"/>
      <c r="AK45" s="176"/>
      <c r="AL45" s="176"/>
      <c r="AM45" s="176"/>
      <c r="AN45" s="192"/>
      <c r="AO45" s="70" t="s">
        <v>359</v>
      </c>
      <c r="AP45" s="176"/>
      <c r="AQ45" s="168"/>
      <c r="AR45" s="176"/>
      <c r="AS45" s="168"/>
      <c r="AT45" s="176"/>
      <c r="AU45" s="176"/>
      <c r="AV45" s="176"/>
      <c r="AW45" s="176"/>
      <c r="AX45" s="176"/>
      <c r="AY45" s="176"/>
      <c r="AZ45" s="178" t="s">
        <v>858</v>
      </c>
    </row>
    <row r="46" spans="1:52" ht="48" customHeight="1" x14ac:dyDescent="0.3">
      <c r="A46" s="32" t="s">
        <v>239</v>
      </c>
      <c r="B46" s="32" t="s">
        <v>243</v>
      </c>
      <c r="C46" s="95" t="s">
        <v>252</v>
      </c>
      <c r="D46" s="32" t="s">
        <v>310</v>
      </c>
      <c r="E46" s="96" t="s">
        <v>359</v>
      </c>
      <c r="F46" s="97">
        <v>2024130010133</v>
      </c>
      <c r="G46" s="98" t="s">
        <v>437</v>
      </c>
      <c r="H46" s="32" t="s">
        <v>439</v>
      </c>
      <c r="I46" s="113" t="s">
        <v>266</v>
      </c>
      <c r="J46" s="99">
        <v>0.5</v>
      </c>
      <c r="K46" s="32" t="s">
        <v>444</v>
      </c>
      <c r="L46" s="71"/>
      <c r="M46" s="70" t="s">
        <v>386</v>
      </c>
      <c r="N46" s="100">
        <v>100</v>
      </c>
      <c r="O46" s="76">
        <v>9</v>
      </c>
      <c r="P46" s="66"/>
      <c r="Q46" s="66"/>
      <c r="R46" s="71"/>
      <c r="S46" s="71">
        <f t="shared" si="0"/>
        <v>9</v>
      </c>
      <c r="T46" s="101">
        <f t="shared" si="1"/>
        <v>0.09</v>
      </c>
      <c r="U46" s="102">
        <v>46027</v>
      </c>
      <c r="V46" s="102">
        <v>46387</v>
      </c>
      <c r="W46" s="103">
        <f t="shared" si="3"/>
        <v>360</v>
      </c>
      <c r="X46" s="71">
        <v>467</v>
      </c>
      <c r="Y46" s="70" t="s">
        <v>406</v>
      </c>
      <c r="Z46" s="71" t="s">
        <v>449</v>
      </c>
      <c r="AA46" s="70" t="s">
        <v>454</v>
      </c>
      <c r="AB46" s="70" t="s">
        <v>455</v>
      </c>
      <c r="AC46" s="66" t="s">
        <v>410</v>
      </c>
      <c r="AD46" s="32" t="s">
        <v>411</v>
      </c>
      <c r="AE46" s="117">
        <v>220000000</v>
      </c>
      <c r="AF46" s="70" t="s">
        <v>76</v>
      </c>
      <c r="AG46" s="32" t="s">
        <v>685</v>
      </c>
      <c r="AH46" s="102">
        <v>46027</v>
      </c>
      <c r="AI46" s="177"/>
      <c r="AJ46" s="177"/>
      <c r="AK46" s="177"/>
      <c r="AL46" s="177"/>
      <c r="AM46" s="177"/>
      <c r="AN46" s="191"/>
      <c r="AO46" s="70" t="s">
        <v>359</v>
      </c>
      <c r="AP46" s="177"/>
      <c r="AQ46" s="163"/>
      <c r="AR46" s="177"/>
      <c r="AS46" s="163"/>
      <c r="AT46" s="177"/>
      <c r="AU46" s="177"/>
      <c r="AV46" s="177"/>
      <c r="AW46" s="177"/>
      <c r="AX46" s="177"/>
      <c r="AY46" s="177"/>
      <c r="AZ46" s="179"/>
    </row>
    <row r="47" spans="1:52" ht="48" customHeight="1" x14ac:dyDescent="0.3">
      <c r="A47" s="32"/>
      <c r="B47" s="32"/>
      <c r="C47" s="95"/>
      <c r="D47" s="32"/>
      <c r="E47" s="165" t="s">
        <v>916</v>
      </c>
      <c r="F47" s="166"/>
      <c r="G47" s="166"/>
      <c r="H47" s="166"/>
      <c r="I47" s="166"/>
      <c r="J47" s="166"/>
      <c r="K47" s="166"/>
      <c r="L47" s="166"/>
      <c r="M47" s="166"/>
      <c r="N47" s="166"/>
      <c r="O47" s="166"/>
      <c r="P47" s="166"/>
      <c r="Q47" s="167"/>
      <c r="R47" s="71"/>
      <c r="S47" s="71"/>
      <c r="T47" s="101">
        <f>AVERAGE(T40:T46)</f>
        <v>8.544959128065395E-2</v>
      </c>
      <c r="U47" s="102"/>
      <c r="V47" s="102"/>
      <c r="W47" s="103"/>
      <c r="X47" s="71"/>
      <c r="Y47" s="70"/>
      <c r="Z47" s="71"/>
      <c r="AA47" s="70"/>
      <c r="AB47" s="70"/>
      <c r="AC47" s="66"/>
      <c r="AD47" s="32"/>
      <c r="AE47" s="117"/>
      <c r="AF47" s="70"/>
      <c r="AG47" s="32"/>
      <c r="AH47" s="102"/>
      <c r="AI47" s="107"/>
      <c r="AJ47" s="107"/>
      <c r="AK47" s="107"/>
      <c r="AL47" s="107"/>
      <c r="AM47" s="107"/>
      <c r="AN47" s="108"/>
      <c r="AO47" s="70"/>
      <c r="AP47" s="107"/>
      <c r="AQ47" s="107"/>
      <c r="AR47" s="107"/>
      <c r="AS47" s="107"/>
      <c r="AT47" s="107"/>
      <c r="AU47" s="107"/>
      <c r="AV47" s="107"/>
      <c r="AW47" s="107"/>
      <c r="AX47" s="107"/>
      <c r="AY47" s="107"/>
      <c r="AZ47" s="109"/>
    </row>
    <row r="48" spans="1:52" ht="48" customHeight="1" x14ac:dyDescent="0.3">
      <c r="A48" s="32" t="s">
        <v>240</v>
      </c>
      <c r="B48" s="32" t="s">
        <v>244</v>
      </c>
      <c r="C48" s="95" t="s">
        <v>253</v>
      </c>
      <c r="D48" s="32" t="s">
        <v>312</v>
      </c>
      <c r="E48" s="96" t="s">
        <v>350</v>
      </c>
      <c r="F48" s="97">
        <v>2024130010147</v>
      </c>
      <c r="G48" s="70" t="s">
        <v>457</v>
      </c>
      <c r="H48" s="32" t="s">
        <v>364</v>
      </c>
      <c r="I48" s="32" t="s">
        <v>268</v>
      </c>
      <c r="J48" s="99">
        <v>0.3</v>
      </c>
      <c r="K48" s="32" t="s">
        <v>459</v>
      </c>
      <c r="L48" s="71"/>
      <c r="M48" s="70" t="s">
        <v>387</v>
      </c>
      <c r="N48" s="100">
        <v>1</v>
      </c>
      <c r="O48" s="71">
        <v>0</v>
      </c>
      <c r="P48" s="71"/>
      <c r="Q48" s="71"/>
      <c r="R48" s="71"/>
      <c r="S48" s="71">
        <f t="shared" si="0"/>
        <v>0</v>
      </c>
      <c r="T48" s="101">
        <f t="shared" si="1"/>
        <v>0</v>
      </c>
      <c r="U48" s="102">
        <v>46027</v>
      </c>
      <c r="V48" s="102">
        <v>46387</v>
      </c>
      <c r="W48" s="103">
        <f t="shared" ref="W48:W63" si="4">+V48-U48</f>
        <v>360</v>
      </c>
      <c r="X48" s="66">
        <v>5500</v>
      </c>
      <c r="Y48" s="70" t="s">
        <v>406</v>
      </c>
      <c r="Z48" s="70" t="s">
        <v>465</v>
      </c>
      <c r="AA48" s="32" t="s">
        <v>466</v>
      </c>
      <c r="AB48" s="32" t="s">
        <v>467</v>
      </c>
      <c r="AC48" s="66" t="s">
        <v>410</v>
      </c>
      <c r="AD48" s="32" t="s">
        <v>688</v>
      </c>
      <c r="AE48" s="117">
        <v>44000000</v>
      </c>
      <c r="AF48" s="70" t="s">
        <v>76</v>
      </c>
      <c r="AG48" s="70" t="s">
        <v>685</v>
      </c>
      <c r="AH48" s="102">
        <v>46027</v>
      </c>
      <c r="AI48" s="188">
        <v>1034183119</v>
      </c>
      <c r="AJ48" s="188">
        <v>1034183119</v>
      </c>
      <c r="AK48" s="188"/>
      <c r="AL48" s="188"/>
      <c r="AM48" s="188"/>
      <c r="AN48" s="190" t="s">
        <v>684</v>
      </c>
      <c r="AO48" s="70" t="s">
        <v>350</v>
      </c>
      <c r="AP48" s="188">
        <v>329300000</v>
      </c>
      <c r="AQ48" s="169">
        <f>+AP48/AJ48</f>
        <v>0.3184155629212122</v>
      </c>
      <c r="AR48" s="188">
        <v>101950000</v>
      </c>
      <c r="AS48" s="169">
        <f>+AR48/AJ48</f>
        <v>9.8580220588574505E-2</v>
      </c>
      <c r="AT48" s="188"/>
      <c r="AU48" s="188"/>
      <c r="AV48" s="188"/>
      <c r="AW48" s="188"/>
      <c r="AX48" s="188"/>
      <c r="AY48" s="188"/>
      <c r="AZ48" s="118" t="s">
        <v>865</v>
      </c>
    </row>
    <row r="49" spans="1:52" ht="48" customHeight="1" x14ac:dyDescent="0.3">
      <c r="A49" s="32" t="s">
        <v>240</v>
      </c>
      <c r="B49" s="32" t="s">
        <v>244</v>
      </c>
      <c r="C49" s="95" t="s">
        <v>253</v>
      </c>
      <c r="D49" s="32" t="s">
        <v>312</v>
      </c>
      <c r="E49" s="96" t="s">
        <v>350</v>
      </c>
      <c r="F49" s="97">
        <v>2024130010147</v>
      </c>
      <c r="G49" s="98" t="s">
        <v>363</v>
      </c>
      <c r="H49" s="32" t="s">
        <v>364</v>
      </c>
      <c r="I49" s="32" t="s">
        <v>268</v>
      </c>
      <c r="J49" s="99">
        <v>0.3</v>
      </c>
      <c r="K49" s="32" t="s">
        <v>460</v>
      </c>
      <c r="L49" s="71"/>
      <c r="M49" s="70" t="s">
        <v>388</v>
      </c>
      <c r="N49" s="100">
        <v>3</v>
      </c>
      <c r="O49" s="71">
        <v>0.5</v>
      </c>
      <c r="P49" s="71"/>
      <c r="Q49" s="71"/>
      <c r="R49" s="71"/>
      <c r="S49" s="71">
        <f t="shared" si="0"/>
        <v>0.5</v>
      </c>
      <c r="T49" s="101">
        <f t="shared" si="1"/>
        <v>0.16666666666666666</v>
      </c>
      <c r="U49" s="102">
        <v>46027</v>
      </c>
      <c r="V49" s="102">
        <v>46387</v>
      </c>
      <c r="W49" s="103">
        <f t="shared" si="4"/>
        <v>360</v>
      </c>
      <c r="X49" s="66">
        <v>5500</v>
      </c>
      <c r="Y49" s="70" t="s">
        <v>406</v>
      </c>
      <c r="Z49" s="70" t="s">
        <v>465</v>
      </c>
      <c r="AA49" s="32" t="s">
        <v>468</v>
      </c>
      <c r="AB49" s="32" t="s">
        <v>469</v>
      </c>
      <c r="AC49" s="66" t="s">
        <v>410</v>
      </c>
      <c r="AD49" s="32" t="s">
        <v>689</v>
      </c>
      <c r="AE49" s="117">
        <v>44000000</v>
      </c>
      <c r="AF49" s="70" t="s">
        <v>76</v>
      </c>
      <c r="AG49" s="70" t="s">
        <v>685</v>
      </c>
      <c r="AH49" s="102">
        <v>46027</v>
      </c>
      <c r="AI49" s="189"/>
      <c r="AJ49" s="189"/>
      <c r="AK49" s="189"/>
      <c r="AL49" s="189"/>
      <c r="AM49" s="189"/>
      <c r="AN49" s="192"/>
      <c r="AO49" s="70" t="s">
        <v>350</v>
      </c>
      <c r="AP49" s="189"/>
      <c r="AQ49" s="170"/>
      <c r="AR49" s="189"/>
      <c r="AS49" s="170"/>
      <c r="AT49" s="189"/>
      <c r="AU49" s="189"/>
      <c r="AV49" s="189"/>
      <c r="AW49" s="189"/>
      <c r="AX49" s="189"/>
      <c r="AY49" s="189"/>
      <c r="AZ49" s="182" t="s">
        <v>861</v>
      </c>
    </row>
    <row r="50" spans="1:52" ht="48" customHeight="1" x14ac:dyDescent="0.3">
      <c r="A50" s="32" t="s">
        <v>240</v>
      </c>
      <c r="B50" s="32" t="s">
        <v>244</v>
      </c>
      <c r="C50" s="95" t="s">
        <v>253</v>
      </c>
      <c r="D50" s="32" t="s">
        <v>312</v>
      </c>
      <c r="E50" s="96" t="s">
        <v>350</v>
      </c>
      <c r="F50" s="97">
        <v>2024130010147</v>
      </c>
      <c r="G50" s="98" t="s">
        <v>363</v>
      </c>
      <c r="H50" s="32" t="s">
        <v>364</v>
      </c>
      <c r="I50" s="32" t="s">
        <v>268</v>
      </c>
      <c r="J50" s="99">
        <v>0.3</v>
      </c>
      <c r="K50" s="32" t="s">
        <v>460</v>
      </c>
      <c r="L50" s="71"/>
      <c r="M50" s="70" t="s">
        <v>388</v>
      </c>
      <c r="N50" s="100">
        <v>3</v>
      </c>
      <c r="O50" s="71">
        <v>0.5</v>
      </c>
      <c r="P50" s="71"/>
      <c r="Q50" s="71"/>
      <c r="R50" s="71"/>
      <c r="S50" s="71">
        <f t="shared" si="0"/>
        <v>0.5</v>
      </c>
      <c r="T50" s="101">
        <f t="shared" si="1"/>
        <v>0.16666666666666666</v>
      </c>
      <c r="U50" s="102">
        <v>46027</v>
      </c>
      <c r="V50" s="102">
        <v>46387</v>
      </c>
      <c r="W50" s="103">
        <f t="shared" si="4"/>
        <v>360</v>
      </c>
      <c r="X50" s="66">
        <v>5500</v>
      </c>
      <c r="Y50" s="70" t="s">
        <v>406</v>
      </c>
      <c r="Z50" s="70" t="s">
        <v>465</v>
      </c>
      <c r="AA50" s="32" t="s">
        <v>468</v>
      </c>
      <c r="AB50" s="32" t="s">
        <v>469</v>
      </c>
      <c r="AC50" s="66" t="s">
        <v>410</v>
      </c>
      <c r="AD50" s="32" t="s">
        <v>690</v>
      </c>
      <c r="AE50" s="117">
        <v>66000000</v>
      </c>
      <c r="AF50" s="70" t="s">
        <v>76</v>
      </c>
      <c r="AG50" s="70" t="s">
        <v>685</v>
      </c>
      <c r="AH50" s="102">
        <v>46027</v>
      </c>
      <c r="AI50" s="189"/>
      <c r="AJ50" s="189"/>
      <c r="AK50" s="189"/>
      <c r="AL50" s="189"/>
      <c r="AM50" s="189"/>
      <c r="AN50" s="192"/>
      <c r="AO50" s="70" t="s">
        <v>350</v>
      </c>
      <c r="AP50" s="189"/>
      <c r="AQ50" s="170"/>
      <c r="AR50" s="189"/>
      <c r="AS50" s="170"/>
      <c r="AT50" s="189"/>
      <c r="AU50" s="189"/>
      <c r="AV50" s="189"/>
      <c r="AW50" s="189"/>
      <c r="AX50" s="189"/>
      <c r="AY50" s="189"/>
      <c r="AZ50" s="183"/>
    </row>
    <row r="51" spans="1:52" ht="48" customHeight="1" x14ac:dyDescent="0.3">
      <c r="A51" s="32" t="s">
        <v>240</v>
      </c>
      <c r="B51" s="32" t="s">
        <v>244</v>
      </c>
      <c r="C51" s="95" t="s">
        <v>253</v>
      </c>
      <c r="D51" s="32" t="s">
        <v>312</v>
      </c>
      <c r="E51" s="96" t="s">
        <v>350</v>
      </c>
      <c r="F51" s="97">
        <v>2024130010147</v>
      </c>
      <c r="G51" s="98" t="s">
        <v>363</v>
      </c>
      <c r="H51" s="32" t="s">
        <v>364</v>
      </c>
      <c r="I51" s="32" t="s">
        <v>268</v>
      </c>
      <c r="J51" s="99">
        <v>0.3</v>
      </c>
      <c r="K51" s="32" t="s">
        <v>460</v>
      </c>
      <c r="L51" s="71"/>
      <c r="M51" s="70" t="s">
        <v>388</v>
      </c>
      <c r="N51" s="100">
        <v>3</v>
      </c>
      <c r="O51" s="71">
        <v>0.5</v>
      </c>
      <c r="P51" s="71"/>
      <c r="Q51" s="71"/>
      <c r="R51" s="71"/>
      <c r="S51" s="71">
        <f t="shared" si="0"/>
        <v>0.5</v>
      </c>
      <c r="T51" s="101">
        <f t="shared" si="1"/>
        <v>0.16666666666666666</v>
      </c>
      <c r="U51" s="102">
        <v>46027</v>
      </c>
      <c r="V51" s="102">
        <v>46387</v>
      </c>
      <c r="W51" s="103">
        <f t="shared" si="4"/>
        <v>360</v>
      </c>
      <c r="X51" s="66">
        <v>5500</v>
      </c>
      <c r="Y51" s="70" t="s">
        <v>406</v>
      </c>
      <c r="Z51" s="70" t="s">
        <v>465</v>
      </c>
      <c r="AA51" s="32" t="s">
        <v>468</v>
      </c>
      <c r="AB51" s="32" t="s">
        <v>469</v>
      </c>
      <c r="AC51" s="66" t="s">
        <v>410</v>
      </c>
      <c r="AD51" s="32" t="s">
        <v>470</v>
      </c>
      <c r="AE51" s="117">
        <v>61200000</v>
      </c>
      <c r="AF51" s="70" t="s">
        <v>77</v>
      </c>
      <c r="AG51" s="70" t="s">
        <v>685</v>
      </c>
      <c r="AH51" s="102">
        <v>46027</v>
      </c>
      <c r="AI51" s="189"/>
      <c r="AJ51" s="189"/>
      <c r="AK51" s="189"/>
      <c r="AL51" s="189"/>
      <c r="AM51" s="189"/>
      <c r="AN51" s="192"/>
      <c r="AO51" s="70" t="s">
        <v>350</v>
      </c>
      <c r="AP51" s="189"/>
      <c r="AQ51" s="170"/>
      <c r="AR51" s="189"/>
      <c r="AS51" s="170"/>
      <c r="AT51" s="189"/>
      <c r="AU51" s="189"/>
      <c r="AV51" s="189"/>
      <c r="AW51" s="189"/>
      <c r="AX51" s="189"/>
      <c r="AY51" s="189"/>
      <c r="AZ51" s="183"/>
    </row>
    <row r="52" spans="1:52" ht="48" customHeight="1" x14ac:dyDescent="0.3">
      <c r="A52" s="32" t="s">
        <v>240</v>
      </c>
      <c r="B52" s="32" t="s">
        <v>244</v>
      </c>
      <c r="C52" s="95" t="s">
        <v>253</v>
      </c>
      <c r="D52" s="32" t="s">
        <v>312</v>
      </c>
      <c r="E52" s="96" t="s">
        <v>350</v>
      </c>
      <c r="F52" s="97">
        <v>2024130010147</v>
      </c>
      <c r="G52" s="98" t="s">
        <v>363</v>
      </c>
      <c r="H52" s="32" t="s">
        <v>364</v>
      </c>
      <c r="I52" s="32" t="s">
        <v>268</v>
      </c>
      <c r="J52" s="99">
        <v>0.3</v>
      </c>
      <c r="K52" s="32" t="s">
        <v>460</v>
      </c>
      <c r="L52" s="71"/>
      <c r="M52" s="70" t="s">
        <v>388</v>
      </c>
      <c r="N52" s="100">
        <v>3</v>
      </c>
      <c r="O52" s="71">
        <v>0.5</v>
      </c>
      <c r="P52" s="71"/>
      <c r="Q52" s="71"/>
      <c r="R52" s="71"/>
      <c r="S52" s="71">
        <f t="shared" si="0"/>
        <v>0.5</v>
      </c>
      <c r="T52" s="101">
        <f t="shared" si="1"/>
        <v>0.16666666666666666</v>
      </c>
      <c r="U52" s="102">
        <v>46027</v>
      </c>
      <c r="V52" s="102">
        <v>46387</v>
      </c>
      <c r="W52" s="103">
        <f t="shared" si="4"/>
        <v>360</v>
      </c>
      <c r="X52" s="66">
        <v>5500</v>
      </c>
      <c r="Y52" s="70" t="s">
        <v>406</v>
      </c>
      <c r="Z52" s="70" t="s">
        <v>465</v>
      </c>
      <c r="AA52" s="32" t="s">
        <v>468</v>
      </c>
      <c r="AB52" s="32" t="s">
        <v>469</v>
      </c>
      <c r="AC52" s="66" t="s">
        <v>410</v>
      </c>
      <c r="AD52" s="32" t="s">
        <v>471</v>
      </c>
      <c r="AE52" s="117">
        <v>62500000</v>
      </c>
      <c r="AF52" s="70" t="s">
        <v>70</v>
      </c>
      <c r="AG52" s="70" t="s">
        <v>685</v>
      </c>
      <c r="AH52" s="102">
        <v>46027</v>
      </c>
      <c r="AI52" s="189"/>
      <c r="AJ52" s="189"/>
      <c r="AK52" s="189"/>
      <c r="AL52" s="189"/>
      <c r="AM52" s="189"/>
      <c r="AN52" s="192"/>
      <c r="AO52" s="70" t="s">
        <v>350</v>
      </c>
      <c r="AP52" s="189"/>
      <c r="AQ52" s="170"/>
      <c r="AR52" s="189"/>
      <c r="AS52" s="170"/>
      <c r="AT52" s="189"/>
      <c r="AU52" s="189"/>
      <c r="AV52" s="189"/>
      <c r="AW52" s="189"/>
      <c r="AX52" s="189"/>
      <c r="AY52" s="189"/>
      <c r="AZ52" s="184"/>
    </row>
    <row r="53" spans="1:52" ht="48" customHeight="1" x14ac:dyDescent="0.3">
      <c r="A53" s="32" t="s">
        <v>240</v>
      </c>
      <c r="B53" s="32" t="s">
        <v>244</v>
      </c>
      <c r="C53" s="95" t="s">
        <v>253</v>
      </c>
      <c r="D53" s="32" t="s">
        <v>312</v>
      </c>
      <c r="E53" s="96" t="s">
        <v>350</v>
      </c>
      <c r="F53" s="97">
        <v>2024130010147</v>
      </c>
      <c r="G53" s="98" t="s">
        <v>363</v>
      </c>
      <c r="H53" s="32" t="s">
        <v>364</v>
      </c>
      <c r="I53" s="32" t="s">
        <v>268</v>
      </c>
      <c r="J53" s="99">
        <v>0.3</v>
      </c>
      <c r="K53" s="32" t="s">
        <v>461</v>
      </c>
      <c r="L53" s="71"/>
      <c r="M53" s="70" t="s">
        <v>821</v>
      </c>
      <c r="N53" s="100">
        <v>1</v>
      </c>
      <c r="O53" s="71">
        <v>0.08</v>
      </c>
      <c r="P53" s="71"/>
      <c r="Q53" s="71"/>
      <c r="R53" s="71"/>
      <c r="S53" s="71">
        <f t="shared" si="0"/>
        <v>0.08</v>
      </c>
      <c r="T53" s="101">
        <f t="shared" si="1"/>
        <v>0.08</v>
      </c>
      <c r="U53" s="102">
        <v>46027</v>
      </c>
      <c r="V53" s="102">
        <v>46387</v>
      </c>
      <c r="W53" s="103">
        <f t="shared" si="4"/>
        <v>360</v>
      </c>
      <c r="X53" s="66">
        <v>5500</v>
      </c>
      <c r="Y53" s="70" t="s">
        <v>406</v>
      </c>
      <c r="Z53" s="70" t="s">
        <v>465</v>
      </c>
      <c r="AA53" s="32" t="s">
        <v>468</v>
      </c>
      <c r="AB53" s="32" t="s">
        <v>469</v>
      </c>
      <c r="AC53" s="66" t="s">
        <v>410</v>
      </c>
      <c r="AD53" s="32" t="s">
        <v>691</v>
      </c>
      <c r="AE53" s="117">
        <v>44000000</v>
      </c>
      <c r="AF53" s="70" t="s">
        <v>76</v>
      </c>
      <c r="AG53" s="70" t="s">
        <v>685</v>
      </c>
      <c r="AH53" s="102">
        <v>46027</v>
      </c>
      <c r="AI53" s="189"/>
      <c r="AJ53" s="189"/>
      <c r="AK53" s="189"/>
      <c r="AL53" s="189"/>
      <c r="AM53" s="189"/>
      <c r="AN53" s="192"/>
      <c r="AO53" s="70" t="s">
        <v>350</v>
      </c>
      <c r="AP53" s="189"/>
      <c r="AQ53" s="170"/>
      <c r="AR53" s="189"/>
      <c r="AS53" s="170"/>
      <c r="AT53" s="189"/>
      <c r="AU53" s="189"/>
      <c r="AV53" s="189"/>
      <c r="AW53" s="189"/>
      <c r="AX53" s="189"/>
      <c r="AY53" s="189"/>
      <c r="AZ53" s="182" t="s">
        <v>863</v>
      </c>
    </row>
    <row r="54" spans="1:52" ht="48" customHeight="1" x14ac:dyDescent="0.3">
      <c r="A54" s="32" t="s">
        <v>240</v>
      </c>
      <c r="B54" s="32" t="s">
        <v>244</v>
      </c>
      <c r="C54" s="95" t="s">
        <v>253</v>
      </c>
      <c r="D54" s="32" t="s">
        <v>312</v>
      </c>
      <c r="E54" s="96" t="s">
        <v>350</v>
      </c>
      <c r="F54" s="97">
        <v>2024130010147</v>
      </c>
      <c r="G54" s="98" t="s">
        <v>363</v>
      </c>
      <c r="H54" s="32" t="s">
        <v>364</v>
      </c>
      <c r="I54" s="32" t="s">
        <v>268</v>
      </c>
      <c r="J54" s="99">
        <v>0.3</v>
      </c>
      <c r="K54" s="32" t="s">
        <v>461</v>
      </c>
      <c r="L54" s="71"/>
      <c r="M54" s="70" t="s">
        <v>821</v>
      </c>
      <c r="N54" s="100">
        <v>1</v>
      </c>
      <c r="O54" s="71">
        <v>0.08</v>
      </c>
      <c r="P54" s="71"/>
      <c r="Q54" s="71"/>
      <c r="R54" s="71"/>
      <c r="S54" s="71">
        <f t="shared" si="0"/>
        <v>0.08</v>
      </c>
      <c r="T54" s="101">
        <f t="shared" si="1"/>
        <v>0.08</v>
      </c>
      <c r="U54" s="102">
        <v>46027</v>
      </c>
      <c r="V54" s="102">
        <v>46387</v>
      </c>
      <c r="W54" s="103">
        <f t="shared" si="4"/>
        <v>360</v>
      </c>
      <c r="X54" s="66">
        <v>5500</v>
      </c>
      <c r="Y54" s="70" t="s">
        <v>406</v>
      </c>
      <c r="Z54" s="70" t="s">
        <v>465</v>
      </c>
      <c r="AA54" s="32" t="s">
        <v>472</v>
      </c>
      <c r="AB54" s="32" t="s">
        <v>473</v>
      </c>
      <c r="AC54" s="66" t="s">
        <v>410</v>
      </c>
      <c r="AD54" s="32" t="s">
        <v>692</v>
      </c>
      <c r="AE54" s="117">
        <v>16000000</v>
      </c>
      <c r="AF54" s="70" t="s">
        <v>77</v>
      </c>
      <c r="AG54" s="70" t="s">
        <v>685</v>
      </c>
      <c r="AH54" s="102">
        <v>46027</v>
      </c>
      <c r="AI54" s="189"/>
      <c r="AJ54" s="189"/>
      <c r="AK54" s="189"/>
      <c r="AL54" s="189"/>
      <c r="AM54" s="189"/>
      <c r="AN54" s="192"/>
      <c r="AO54" s="70" t="s">
        <v>350</v>
      </c>
      <c r="AP54" s="189"/>
      <c r="AQ54" s="170"/>
      <c r="AR54" s="189"/>
      <c r="AS54" s="170"/>
      <c r="AT54" s="189"/>
      <c r="AU54" s="189"/>
      <c r="AV54" s="189"/>
      <c r="AW54" s="189"/>
      <c r="AX54" s="189"/>
      <c r="AY54" s="189"/>
      <c r="AZ54" s="184"/>
    </row>
    <row r="55" spans="1:52" ht="48" customHeight="1" x14ac:dyDescent="0.3">
      <c r="A55" s="32" t="s">
        <v>240</v>
      </c>
      <c r="B55" s="32" t="s">
        <v>244</v>
      </c>
      <c r="C55" s="95" t="s">
        <v>253</v>
      </c>
      <c r="D55" s="32" t="s">
        <v>312</v>
      </c>
      <c r="E55" s="96" t="s">
        <v>350</v>
      </c>
      <c r="F55" s="97">
        <v>2024130010147</v>
      </c>
      <c r="G55" s="98" t="s">
        <v>363</v>
      </c>
      <c r="H55" s="32" t="s">
        <v>364</v>
      </c>
      <c r="I55" s="32" t="s">
        <v>268</v>
      </c>
      <c r="J55" s="99">
        <v>0.3</v>
      </c>
      <c r="K55" s="32" t="s">
        <v>462</v>
      </c>
      <c r="L55" s="71"/>
      <c r="M55" s="70" t="s">
        <v>822</v>
      </c>
      <c r="N55" s="100">
        <v>1</v>
      </c>
      <c r="O55" s="71">
        <v>0.16</v>
      </c>
      <c r="P55" s="71"/>
      <c r="Q55" s="71"/>
      <c r="R55" s="71"/>
      <c r="S55" s="71">
        <f t="shared" si="0"/>
        <v>0.16</v>
      </c>
      <c r="T55" s="101">
        <f t="shared" si="1"/>
        <v>0.16</v>
      </c>
      <c r="U55" s="102">
        <v>46027</v>
      </c>
      <c r="V55" s="102">
        <v>46387</v>
      </c>
      <c r="W55" s="103">
        <f t="shared" si="4"/>
        <v>360</v>
      </c>
      <c r="X55" s="66">
        <v>5500</v>
      </c>
      <c r="Y55" s="70" t="s">
        <v>406</v>
      </c>
      <c r="Z55" s="70" t="s">
        <v>465</v>
      </c>
      <c r="AA55" s="32" t="s">
        <v>472</v>
      </c>
      <c r="AB55" s="32" t="s">
        <v>473</v>
      </c>
      <c r="AC55" s="66" t="s">
        <v>410</v>
      </c>
      <c r="AD55" s="32" t="s">
        <v>693</v>
      </c>
      <c r="AE55" s="117">
        <v>66000000</v>
      </c>
      <c r="AF55" s="70" t="s">
        <v>76</v>
      </c>
      <c r="AG55" s="70" t="s">
        <v>685</v>
      </c>
      <c r="AH55" s="102">
        <v>46027</v>
      </c>
      <c r="AI55" s="189"/>
      <c r="AJ55" s="189"/>
      <c r="AK55" s="189"/>
      <c r="AL55" s="189"/>
      <c r="AM55" s="189"/>
      <c r="AN55" s="192"/>
      <c r="AO55" s="70" t="s">
        <v>350</v>
      </c>
      <c r="AP55" s="189"/>
      <c r="AQ55" s="170"/>
      <c r="AR55" s="189"/>
      <c r="AS55" s="170"/>
      <c r="AT55" s="189"/>
      <c r="AU55" s="189"/>
      <c r="AV55" s="189"/>
      <c r="AW55" s="189"/>
      <c r="AX55" s="189"/>
      <c r="AY55" s="189"/>
      <c r="AZ55" s="118" t="s">
        <v>864</v>
      </c>
    </row>
    <row r="56" spans="1:52" ht="48" customHeight="1" x14ac:dyDescent="0.3">
      <c r="A56" s="32" t="s">
        <v>240</v>
      </c>
      <c r="B56" s="32" t="s">
        <v>244</v>
      </c>
      <c r="C56" s="95" t="s">
        <v>254</v>
      </c>
      <c r="D56" s="32" t="s">
        <v>312</v>
      </c>
      <c r="E56" s="96" t="s">
        <v>350</v>
      </c>
      <c r="F56" s="97">
        <v>2024130010147</v>
      </c>
      <c r="G56" s="98" t="s">
        <v>363</v>
      </c>
      <c r="H56" s="32" t="s">
        <v>364</v>
      </c>
      <c r="I56" s="32" t="s">
        <v>268</v>
      </c>
      <c r="J56" s="99">
        <v>0.3</v>
      </c>
      <c r="K56" s="32" t="s">
        <v>463</v>
      </c>
      <c r="L56" s="71"/>
      <c r="M56" s="70" t="s">
        <v>823</v>
      </c>
      <c r="N56" s="100">
        <v>1</v>
      </c>
      <c r="O56" s="71">
        <v>0.16</v>
      </c>
      <c r="P56" s="71"/>
      <c r="Q56" s="71"/>
      <c r="R56" s="71"/>
      <c r="S56" s="71">
        <f t="shared" ref="S56" si="5">+SUM(O56:R56)</f>
        <v>0.16</v>
      </c>
      <c r="T56" s="101">
        <f t="shared" si="1"/>
        <v>0.16</v>
      </c>
      <c r="U56" s="102">
        <v>46027</v>
      </c>
      <c r="V56" s="102">
        <v>46387</v>
      </c>
      <c r="W56" s="103">
        <f t="shared" ref="W56" si="6">+V56-U56</f>
        <v>360</v>
      </c>
      <c r="X56" s="66">
        <v>5500</v>
      </c>
      <c r="Y56" s="70" t="s">
        <v>406</v>
      </c>
      <c r="Z56" s="70" t="s">
        <v>465</v>
      </c>
      <c r="AA56" s="32" t="s">
        <v>472</v>
      </c>
      <c r="AB56" s="32" t="s">
        <v>473</v>
      </c>
      <c r="AC56" s="66" t="s">
        <v>410</v>
      </c>
      <c r="AD56" s="32" t="s">
        <v>694</v>
      </c>
      <c r="AE56" s="117">
        <v>38500000</v>
      </c>
      <c r="AF56" s="70" t="s">
        <v>76</v>
      </c>
      <c r="AG56" s="70" t="s">
        <v>685</v>
      </c>
      <c r="AH56" s="102">
        <v>46027</v>
      </c>
      <c r="AI56" s="189"/>
      <c r="AJ56" s="189"/>
      <c r="AK56" s="189"/>
      <c r="AL56" s="189"/>
      <c r="AM56" s="189"/>
      <c r="AN56" s="192"/>
      <c r="AO56" s="70" t="s">
        <v>350</v>
      </c>
      <c r="AP56" s="189"/>
      <c r="AQ56" s="170"/>
      <c r="AR56" s="189"/>
      <c r="AS56" s="170"/>
      <c r="AT56" s="189"/>
      <c r="AU56" s="189"/>
      <c r="AV56" s="189"/>
      <c r="AW56" s="189"/>
      <c r="AX56" s="189"/>
      <c r="AY56" s="189"/>
      <c r="AZ56" s="182" t="s">
        <v>862</v>
      </c>
    </row>
    <row r="57" spans="1:52" ht="48" customHeight="1" x14ac:dyDescent="0.3">
      <c r="A57" s="32" t="s">
        <v>240</v>
      </c>
      <c r="B57" s="32" t="s">
        <v>244</v>
      </c>
      <c r="C57" s="95" t="s">
        <v>254</v>
      </c>
      <c r="D57" s="32" t="s">
        <v>312</v>
      </c>
      <c r="E57" s="96" t="s">
        <v>350</v>
      </c>
      <c r="F57" s="97">
        <v>2024130010147</v>
      </c>
      <c r="G57" s="98" t="s">
        <v>363</v>
      </c>
      <c r="H57" s="32" t="s">
        <v>364</v>
      </c>
      <c r="I57" s="32" t="s">
        <v>268</v>
      </c>
      <c r="J57" s="99">
        <v>0.3</v>
      </c>
      <c r="K57" s="32" t="s">
        <v>463</v>
      </c>
      <c r="L57" s="71"/>
      <c r="M57" s="70" t="s">
        <v>823</v>
      </c>
      <c r="N57" s="100">
        <v>1</v>
      </c>
      <c r="O57" s="71">
        <v>0.16</v>
      </c>
      <c r="P57" s="71"/>
      <c r="Q57" s="71"/>
      <c r="R57" s="71"/>
      <c r="S57" s="71">
        <f t="shared" si="0"/>
        <v>0.16</v>
      </c>
      <c r="T57" s="101">
        <f t="shared" si="1"/>
        <v>0.16</v>
      </c>
      <c r="U57" s="102">
        <v>46027</v>
      </c>
      <c r="V57" s="102">
        <v>46387</v>
      </c>
      <c r="W57" s="103">
        <f t="shared" si="4"/>
        <v>360</v>
      </c>
      <c r="X57" s="66">
        <v>5500</v>
      </c>
      <c r="Y57" s="70" t="s">
        <v>406</v>
      </c>
      <c r="Z57" s="70" t="s">
        <v>465</v>
      </c>
      <c r="AA57" s="32" t="s">
        <v>472</v>
      </c>
      <c r="AB57" s="32" t="s">
        <v>473</v>
      </c>
      <c r="AC57" s="66" t="s">
        <v>410</v>
      </c>
      <c r="AD57" s="32" t="s">
        <v>474</v>
      </c>
      <c r="AE57" s="117">
        <v>61000000</v>
      </c>
      <c r="AF57" s="70" t="s">
        <v>70</v>
      </c>
      <c r="AG57" s="70" t="s">
        <v>685</v>
      </c>
      <c r="AH57" s="102">
        <v>46027</v>
      </c>
      <c r="AI57" s="189"/>
      <c r="AJ57" s="189"/>
      <c r="AK57" s="189"/>
      <c r="AL57" s="189"/>
      <c r="AM57" s="189"/>
      <c r="AN57" s="192"/>
      <c r="AO57" s="70" t="s">
        <v>350</v>
      </c>
      <c r="AP57" s="189"/>
      <c r="AQ57" s="170"/>
      <c r="AR57" s="189"/>
      <c r="AS57" s="170"/>
      <c r="AT57" s="189"/>
      <c r="AU57" s="189"/>
      <c r="AV57" s="189"/>
      <c r="AW57" s="189"/>
      <c r="AX57" s="189"/>
      <c r="AY57" s="189"/>
      <c r="AZ57" s="184"/>
    </row>
    <row r="58" spans="1:52" ht="48" customHeight="1" x14ac:dyDescent="0.3">
      <c r="A58" s="32" t="s">
        <v>240</v>
      </c>
      <c r="B58" s="32" t="s">
        <v>244</v>
      </c>
      <c r="C58" s="95" t="s">
        <v>254</v>
      </c>
      <c r="D58" s="32" t="s">
        <v>311</v>
      </c>
      <c r="E58" s="96" t="s">
        <v>350</v>
      </c>
      <c r="F58" s="121">
        <v>2024130010147</v>
      </c>
      <c r="G58" s="98" t="s">
        <v>363</v>
      </c>
      <c r="H58" s="32" t="s">
        <v>458</v>
      </c>
      <c r="I58" s="32" t="s">
        <v>381</v>
      </c>
      <c r="J58" s="99">
        <v>0.7</v>
      </c>
      <c r="K58" s="98" t="s">
        <v>464</v>
      </c>
      <c r="L58" s="71"/>
      <c r="M58" s="70" t="s">
        <v>389</v>
      </c>
      <c r="N58" s="100">
        <v>11</v>
      </c>
      <c r="O58" s="71">
        <v>1</v>
      </c>
      <c r="P58" s="71"/>
      <c r="Q58" s="71"/>
      <c r="R58" s="71"/>
      <c r="S58" s="71">
        <f t="shared" ref="S58" si="7">+SUM(O58:R58)</f>
        <v>1</v>
      </c>
      <c r="T58" s="101">
        <f t="shared" si="1"/>
        <v>9.0909090909090912E-2</v>
      </c>
      <c r="U58" s="102">
        <v>46027</v>
      </c>
      <c r="V58" s="102">
        <v>46387</v>
      </c>
      <c r="W58" s="103">
        <f t="shared" ref="W58" si="8">+V58-U58</f>
        <v>360</v>
      </c>
      <c r="X58" s="66">
        <v>5500</v>
      </c>
      <c r="Y58" s="70" t="s">
        <v>406</v>
      </c>
      <c r="Z58" s="70" t="s">
        <v>465</v>
      </c>
      <c r="AA58" s="32" t="s">
        <v>475</v>
      </c>
      <c r="AB58" s="32" t="s">
        <v>476</v>
      </c>
      <c r="AC58" s="66" t="s">
        <v>410</v>
      </c>
      <c r="AD58" s="32" t="s">
        <v>740</v>
      </c>
      <c r="AE58" s="117">
        <v>150000000</v>
      </c>
      <c r="AF58" s="70" t="s">
        <v>64</v>
      </c>
      <c r="AG58" s="70" t="s">
        <v>685</v>
      </c>
      <c r="AH58" s="102">
        <v>46027</v>
      </c>
      <c r="AI58" s="189"/>
      <c r="AJ58" s="189"/>
      <c r="AK58" s="189"/>
      <c r="AL58" s="189"/>
      <c r="AM58" s="189"/>
      <c r="AN58" s="192"/>
      <c r="AO58" s="70" t="s">
        <v>350</v>
      </c>
      <c r="AP58" s="189"/>
      <c r="AQ58" s="170"/>
      <c r="AR58" s="189"/>
      <c r="AS58" s="170"/>
      <c r="AT58" s="189"/>
      <c r="AU58" s="189"/>
      <c r="AV58" s="189"/>
      <c r="AW58" s="189"/>
      <c r="AX58" s="189"/>
      <c r="AY58" s="189"/>
      <c r="AZ58" s="122" t="s">
        <v>867</v>
      </c>
    </row>
    <row r="59" spans="1:52" ht="48" customHeight="1" x14ac:dyDescent="0.3">
      <c r="A59" s="32" t="s">
        <v>240</v>
      </c>
      <c r="B59" s="32" t="s">
        <v>244</v>
      </c>
      <c r="C59" s="95" t="s">
        <v>254</v>
      </c>
      <c r="D59" s="32" t="s">
        <v>311</v>
      </c>
      <c r="E59" s="96" t="s">
        <v>350</v>
      </c>
      <c r="F59" s="121">
        <v>2024130010147</v>
      </c>
      <c r="G59" s="98" t="s">
        <v>363</v>
      </c>
      <c r="H59" s="32" t="s">
        <v>458</v>
      </c>
      <c r="I59" s="32" t="s">
        <v>381</v>
      </c>
      <c r="J59" s="99">
        <v>0.7</v>
      </c>
      <c r="K59" s="98" t="s">
        <v>699</v>
      </c>
      <c r="L59" s="71"/>
      <c r="M59" s="70" t="s">
        <v>824</v>
      </c>
      <c r="N59" s="100">
        <v>5500</v>
      </c>
      <c r="O59" s="71">
        <v>464</v>
      </c>
      <c r="P59" s="71"/>
      <c r="Q59" s="71"/>
      <c r="R59" s="71"/>
      <c r="S59" s="71">
        <f t="shared" si="0"/>
        <v>464</v>
      </c>
      <c r="T59" s="101">
        <f t="shared" si="1"/>
        <v>8.4363636363636363E-2</v>
      </c>
      <c r="U59" s="102">
        <v>46027</v>
      </c>
      <c r="V59" s="102">
        <v>46387</v>
      </c>
      <c r="W59" s="103">
        <f t="shared" si="4"/>
        <v>360</v>
      </c>
      <c r="X59" s="66">
        <v>5500</v>
      </c>
      <c r="Y59" s="70" t="s">
        <v>406</v>
      </c>
      <c r="Z59" s="70" t="s">
        <v>465</v>
      </c>
      <c r="AA59" s="32" t="s">
        <v>475</v>
      </c>
      <c r="AB59" s="32" t="s">
        <v>476</v>
      </c>
      <c r="AC59" s="66" t="s">
        <v>410</v>
      </c>
      <c r="AD59" s="32" t="s">
        <v>693</v>
      </c>
      <c r="AE59" s="117">
        <v>66000000</v>
      </c>
      <c r="AF59" s="70" t="s">
        <v>76</v>
      </c>
      <c r="AG59" s="70" t="s">
        <v>685</v>
      </c>
      <c r="AH59" s="102">
        <v>46027</v>
      </c>
      <c r="AI59" s="189"/>
      <c r="AJ59" s="189"/>
      <c r="AK59" s="189"/>
      <c r="AL59" s="189"/>
      <c r="AM59" s="189"/>
      <c r="AN59" s="192"/>
      <c r="AO59" s="70" t="s">
        <v>350</v>
      </c>
      <c r="AP59" s="189"/>
      <c r="AQ59" s="170"/>
      <c r="AR59" s="189"/>
      <c r="AS59" s="170"/>
      <c r="AT59" s="189"/>
      <c r="AU59" s="189"/>
      <c r="AV59" s="189"/>
      <c r="AW59" s="189"/>
      <c r="AX59" s="189"/>
      <c r="AY59" s="189"/>
      <c r="AZ59" s="182" t="s">
        <v>866</v>
      </c>
    </row>
    <row r="60" spans="1:52" ht="48" customHeight="1" x14ac:dyDescent="0.3">
      <c r="A60" s="32" t="s">
        <v>240</v>
      </c>
      <c r="B60" s="32" t="s">
        <v>244</v>
      </c>
      <c r="C60" s="95" t="s">
        <v>254</v>
      </c>
      <c r="D60" s="32" t="s">
        <v>311</v>
      </c>
      <c r="E60" s="96" t="s">
        <v>350</v>
      </c>
      <c r="F60" s="121">
        <v>2024130010147</v>
      </c>
      <c r="G60" s="98" t="s">
        <v>363</v>
      </c>
      <c r="H60" s="32" t="s">
        <v>458</v>
      </c>
      <c r="I60" s="32" t="s">
        <v>381</v>
      </c>
      <c r="J60" s="99">
        <v>0.7</v>
      </c>
      <c r="K60" s="98" t="s">
        <v>699</v>
      </c>
      <c r="L60" s="71"/>
      <c r="M60" s="70" t="s">
        <v>824</v>
      </c>
      <c r="N60" s="100">
        <v>5500</v>
      </c>
      <c r="O60" s="71">
        <v>464</v>
      </c>
      <c r="P60" s="71"/>
      <c r="Q60" s="71"/>
      <c r="R60" s="71"/>
      <c r="S60" s="71">
        <f t="shared" ref="S60:S61" si="9">+SUM(O60:R60)</f>
        <v>464</v>
      </c>
      <c r="T60" s="101">
        <f t="shared" si="1"/>
        <v>8.4363636363636363E-2</v>
      </c>
      <c r="U60" s="102">
        <v>46027</v>
      </c>
      <c r="V60" s="102">
        <v>46387</v>
      </c>
      <c r="W60" s="103">
        <f t="shared" ref="W60:W61" si="10">+V60-U60</f>
        <v>360</v>
      </c>
      <c r="X60" s="66">
        <v>5500</v>
      </c>
      <c r="Y60" s="70" t="s">
        <v>406</v>
      </c>
      <c r="Z60" s="70" t="s">
        <v>465</v>
      </c>
      <c r="AA60" s="32" t="s">
        <v>475</v>
      </c>
      <c r="AB60" s="32" t="s">
        <v>476</v>
      </c>
      <c r="AC60" s="66" t="s">
        <v>410</v>
      </c>
      <c r="AD60" s="32" t="s">
        <v>695</v>
      </c>
      <c r="AE60" s="117">
        <v>44000000</v>
      </c>
      <c r="AF60" s="70" t="s">
        <v>76</v>
      </c>
      <c r="AG60" s="32" t="s">
        <v>685</v>
      </c>
      <c r="AH60" s="102">
        <v>46027</v>
      </c>
      <c r="AI60" s="189"/>
      <c r="AJ60" s="189"/>
      <c r="AK60" s="189"/>
      <c r="AL60" s="189"/>
      <c r="AM60" s="189"/>
      <c r="AN60" s="192"/>
      <c r="AO60" s="70" t="s">
        <v>350</v>
      </c>
      <c r="AP60" s="189"/>
      <c r="AQ60" s="170"/>
      <c r="AR60" s="189"/>
      <c r="AS60" s="170"/>
      <c r="AT60" s="189"/>
      <c r="AU60" s="189"/>
      <c r="AV60" s="189"/>
      <c r="AW60" s="189"/>
      <c r="AX60" s="189"/>
      <c r="AY60" s="189"/>
      <c r="AZ60" s="183"/>
    </row>
    <row r="61" spans="1:52" ht="48" customHeight="1" x14ac:dyDescent="0.3">
      <c r="A61" s="32" t="s">
        <v>240</v>
      </c>
      <c r="B61" s="32" t="s">
        <v>244</v>
      </c>
      <c r="C61" s="95" t="s">
        <v>254</v>
      </c>
      <c r="D61" s="32" t="s">
        <v>311</v>
      </c>
      <c r="E61" s="96" t="s">
        <v>350</v>
      </c>
      <c r="F61" s="97">
        <v>2024130010147</v>
      </c>
      <c r="G61" s="98" t="s">
        <v>363</v>
      </c>
      <c r="H61" s="32" t="s">
        <v>458</v>
      </c>
      <c r="I61" s="32" t="s">
        <v>381</v>
      </c>
      <c r="J61" s="99">
        <v>0.7</v>
      </c>
      <c r="K61" s="98" t="s">
        <v>699</v>
      </c>
      <c r="L61" s="71"/>
      <c r="M61" s="70" t="s">
        <v>824</v>
      </c>
      <c r="N61" s="100">
        <v>5500</v>
      </c>
      <c r="O61" s="71">
        <v>464</v>
      </c>
      <c r="P61" s="71"/>
      <c r="Q61" s="71"/>
      <c r="R61" s="71"/>
      <c r="S61" s="71">
        <f t="shared" si="9"/>
        <v>464</v>
      </c>
      <c r="T61" s="101">
        <f t="shared" si="1"/>
        <v>8.4363636363636363E-2</v>
      </c>
      <c r="U61" s="102">
        <v>46027</v>
      </c>
      <c r="V61" s="102">
        <v>46387</v>
      </c>
      <c r="W61" s="103">
        <f t="shared" si="10"/>
        <v>360</v>
      </c>
      <c r="X61" s="66">
        <v>5500</v>
      </c>
      <c r="Y61" s="70" t="s">
        <v>406</v>
      </c>
      <c r="Z61" s="70" t="s">
        <v>465</v>
      </c>
      <c r="AA61" s="32" t="s">
        <v>475</v>
      </c>
      <c r="AB61" s="32" t="s">
        <v>476</v>
      </c>
      <c r="AC61" s="66" t="s">
        <v>410</v>
      </c>
      <c r="AD61" s="32" t="s">
        <v>696</v>
      </c>
      <c r="AE61" s="117">
        <v>120000000</v>
      </c>
      <c r="AF61" s="70" t="s">
        <v>70</v>
      </c>
      <c r="AG61" s="70" t="s">
        <v>685</v>
      </c>
      <c r="AH61" s="102">
        <v>46027</v>
      </c>
      <c r="AI61" s="189"/>
      <c r="AJ61" s="189"/>
      <c r="AK61" s="189"/>
      <c r="AL61" s="189"/>
      <c r="AM61" s="189"/>
      <c r="AN61" s="192"/>
      <c r="AO61" s="70" t="s">
        <v>350</v>
      </c>
      <c r="AP61" s="189"/>
      <c r="AQ61" s="170"/>
      <c r="AR61" s="189"/>
      <c r="AS61" s="170"/>
      <c r="AT61" s="189"/>
      <c r="AU61" s="189"/>
      <c r="AV61" s="189"/>
      <c r="AW61" s="189"/>
      <c r="AX61" s="189"/>
      <c r="AY61" s="189"/>
      <c r="AZ61" s="183"/>
    </row>
    <row r="62" spans="1:52" ht="48" customHeight="1" x14ac:dyDescent="0.3">
      <c r="A62" s="32" t="s">
        <v>240</v>
      </c>
      <c r="B62" s="32" t="s">
        <v>244</v>
      </c>
      <c r="C62" s="95" t="s">
        <v>254</v>
      </c>
      <c r="D62" s="32" t="s">
        <v>311</v>
      </c>
      <c r="E62" s="96" t="s">
        <v>350</v>
      </c>
      <c r="F62" s="121">
        <v>2024130010147</v>
      </c>
      <c r="G62" s="98" t="s">
        <v>363</v>
      </c>
      <c r="H62" s="32" t="s">
        <v>458</v>
      </c>
      <c r="I62" s="32" t="s">
        <v>381</v>
      </c>
      <c r="J62" s="99">
        <v>0.7</v>
      </c>
      <c r="K62" s="98" t="s">
        <v>699</v>
      </c>
      <c r="L62" s="71"/>
      <c r="M62" s="70" t="s">
        <v>824</v>
      </c>
      <c r="N62" s="100">
        <v>5500</v>
      </c>
      <c r="O62" s="71">
        <v>464</v>
      </c>
      <c r="P62" s="71"/>
      <c r="Q62" s="71"/>
      <c r="R62" s="71"/>
      <c r="S62" s="71">
        <f t="shared" si="0"/>
        <v>464</v>
      </c>
      <c r="T62" s="101">
        <f t="shared" si="1"/>
        <v>8.4363636363636363E-2</v>
      </c>
      <c r="U62" s="102">
        <v>46027</v>
      </c>
      <c r="V62" s="102">
        <v>46387</v>
      </c>
      <c r="W62" s="103">
        <f t="shared" si="4"/>
        <v>360</v>
      </c>
      <c r="X62" s="66">
        <v>5500</v>
      </c>
      <c r="Y62" s="70" t="s">
        <v>406</v>
      </c>
      <c r="Z62" s="70" t="s">
        <v>465</v>
      </c>
      <c r="AA62" s="32" t="s">
        <v>475</v>
      </c>
      <c r="AB62" s="32" t="s">
        <v>476</v>
      </c>
      <c r="AC62" s="66" t="s">
        <v>410</v>
      </c>
      <c r="AD62" s="32" t="s">
        <v>697</v>
      </c>
      <c r="AE62" s="117">
        <v>100000000</v>
      </c>
      <c r="AF62" s="70" t="s">
        <v>70</v>
      </c>
      <c r="AG62" s="32" t="s">
        <v>686</v>
      </c>
      <c r="AH62" s="102">
        <v>46027</v>
      </c>
      <c r="AI62" s="189"/>
      <c r="AJ62" s="189"/>
      <c r="AK62" s="189"/>
      <c r="AL62" s="189"/>
      <c r="AM62" s="189"/>
      <c r="AN62" s="192"/>
      <c r="AO62" s="70" t="s">
        <v>350</v>
      </c>
      <c r="AP62" s="189"/>
      <c r="AQ62" s="170"/>
      <c r="AR62" s="189"/>
      <c r="AS62" s="170"/>
      <c r="AT62" s="189"/>
      <c r="AU62" s="189"/>
      <c r="AV62" s="189"/>
      <c r="AW62" s="189"/>
      <c r="AX62" s="189"/>
      <c r="AY62" s="189"/>
      <c r="AZ62" s="183"/>
    </row>
    <row r="63" spans="1:52" ht="48" customHeight="1" x14ac:dyDescent="0.3">
      <c r="A63" s="32" t="s">
        <v>240</v>
      </c>
      <c r="B63" s="32" t="s">
        <v>244</v>
      </c>
      <c r="C63" s="95" t="s">
        <v>254</v>
      </c>
      <c r="D63" s="32" t="s">
        <v>311</v>
      </c>
      <c r="E63" s="96" t="s">
        <v>350</v>
      </c>
      <c r="F63" s="97">
        <v>2024130010147</v>
      </c>
      <c r="G63" s="98" t="s">
        <v>363</v>
      </c>
      <c r="H63" s="32" t="s">
        <v>458</v>
      </c>
      <c r="I63" s="32" t="s">
        <v>381</v>
      </c>
      <c r="J63" s="99">
        <v>0.7</v>
      </c>
      <c r="K63" s="98" t="s">
        <v>699</v>
      </c>
      <c r="L63" s="71"/>
      <c r="M63" s="70" t="s">
        <v>824</v>
      </c>
      <c r="N63" s="100">
        <v>5500</v>
      </c>
      <c r="O63" s="71">
        <v>464</v>
      </c>
      <c r="P63" s="71"/>
      <c r="Q63" s="71"/>
      <c r="R63" s="71"/>
      <c r="S63" s="71">
        <f t="shared" si="0"/>
        <v>464</v>
      </c>
      <c r="T63" s="101">
        <f t="shared" si="1"/>
        <v>8.4363636363636363E-2</v>
      </c>
      <c r="U63" s="102">
        <v>46027</v>
      </c>
      <c r="V63" s="102">
        <v>46387</v>
      </c>
      <c r="W63" s="103">
        <f t="shared" si="4"/>
        <v>360</v>
      </c>
      <c r="X63" s="66">
        <v>5500</v>
      </c>
      <c r="Y63" s="70" t="s">
        <v>406</v>
      </c>
      <c r="Z63" s="70" t="s">
        <v>465</v>
      </c>
      <c r="AA63" s="32" t="s">
        <v>475</v>
      </c>
      <c r="AB63" s="32" t="s">
        <v>476</v>
      </c>
      <c r="AC63" s="66" t="s">
        <v>410</v>
      </c>
      <c r="AD63" s="32" t="s">
        <v>698</v>
      </c>
      <c r="AE63" s="117">
        <v>50983119</v>
      </c>
      <c r="AF63" s="70" t="s">
        <v>70</v>
      </c>
      <c r="AG63" s="70" t="s">
        <v>685</v>
      </c>
      <c r="AH63" s="102">
        <v>46027</v>
      </c>
      <c r="AI63" s="189"/>
      <c r="AJ63" s="189"/>
      <c r="AK63" s="189"/>
      <c r="AL63" s="189"/>
      <c r="AM63" s="189"/>
      <c r="AN63" s="192"/>
      <c r="AO63" s="70" t="s">
        <v>350</v>
      </c>
      <c r="AP63" s="189"/>
      <c r="AQ63" s="170"/>
      <c r="AR63" s="189"/>
      <c r="AS63" s="170"/>
      <c r="AT63" s="189"/>
      <c r="AU63" s="189"/>
      <c r="AV63" s="189"/>
      <c r="AW63" s="189"/>
      <c r="AX63" s="189"/>
      <c r="AY63" s="189"/>
      <c r="AZ63" s="184"/>
    </row>
    <row r="64" spans="1:52" ht="48" customHeight="1" x14ac:dyDescent="0.3">
      <c r="A64" s="32"/>
      <c r="B64" s="32"/>
      <c r="C64" s="95"/>
      <c r="D64" s="32"/>
      <c r="E64" s="165" t="s">
        <v>917</v>
      </c>
      <c r="F64" s="166"/>
      <c r="G64" s="166"/>
      <c r="H64" s="166"/>
      <c r="I64" s="166"/>
      <c r="J64" s="166"/>
      <c r="K64" s="166"/>
      <c r="L64" s="166"/>
      <c r="M64" s="166"/>
      <c r="N64" s="166"/>
      <c r="O64" s="166"/>
      <c r="P64" s="166"/>
      <c r="Q64" s="167"/>
      <c r="R64" s="71"/>
      <c r="S64" s="71"/>
      <c r="T64" s="101">
        <f>AVERAGE(T48:T63)</f>
        <v>0.11371212121212121</v>
      </c>
      <c r="U64" s="102"/>
      <c r="V64" s="102"/>
      <c r="W64" s="103"/>
      <c r="X64" s="66"/>
      <c r="Y64" s="70"/>
      <c r="Z64" s="70"/>
      <c r="AA64" s="32"/>
      <c r="AB64" s="32"/>
      <c r="AC64" s="66"/>
      <c r="AD64" s="32"/>
      <c r="AE64" s="117"/>
      <c r="AF64" s="70"/>
      <c r="AG64" s="70"/>
      <c r="AH64" s="102"/>
      <c r="AI64" s="119"/>
      <c r="AJ64" s="119"/>
      <c r="AK64" s="119"/>
      <c r="AL64" s="119"/>
      <c r="AM64" s="119"/>
      <c r="AN64" s="108"/>
      <c r="AO64" s="70"/>
      <c r="AP64" s="119"/>
      <c r="AQ64" s="119"/>
      <c r="AR64" s="119"/>
      <c r="AS64" s="119"/>
      <c r="AT64" s="119"/>
      <c r="AU64" s="119"/>
      <c r="AV64" s="119"/>
      <c r="AW64" s="119"/>
      <c r="AX64" s="119"/>
      <c r="AY64" s="119"/>
      <c r="AZ64" s="120"/>
    </row>
    <row r="65" spans="1:52" ht="48" customHeight="1" x14ac:dyDescent="0.3">
      <c r="A65" s="32" t="s">
        <v>239</v>
      </c>
      <c r="B65" s="32" t="s">
        <v>245</v>
      </c>
      <c r="C65" s="95" t="s">
        <v>254</v>
      </c>
      <c r="D65" s="32" t="s">
        <v>313</v>
      </c>
      <c r="E65" s="96" t="s">
        <v>351</v>
      </c>
      <c r="F65" s="123">
        <v>2024130010130</v>
      </c>
      <c r="G65" s="32" t="s">
        <v>365</v>
      </c>
      <c r="H65" s="32" t="s">
        <v>367</v>
      </c>
      <c r="I65" s="32" t="s">
        <v>269</v>
      </c>
      <c r="J65" s="124">
        <v>0.4</v>
      </c>
      <c r="K65" s="125" t="s">
        <v>701</v>
      </c>
      <c r="L65" s="70" t="s">
        <v>477</v>
      </c>
      <c r="M65" s="70" t="s">
        <v>820</v>
      </c>
      <c r="N65" s="100">
        <v>1</v>
      </c>
      <c r="O65" s="71">
        <v>0</v>
      </c>
      <c r="P65" s="71"/>
      <c r="Q65" s="71"/>
      <c r="R65" s="71"/>
      <c r="S65" s="71">
        <f t="shared" si="0"/>
        <v>0</v>
      </c>
      <c r="T65" s="101">
        <f t="shared" si="1"/>
        <v>0</v>
      </c>
      <c r="U65" s="102">
        <v>46027</v>
      </c>
      <c r="V65" s="102">
        <v>46387</v>
      </c>
      <c r="W65" s="103">
        <f t="shared" ref="W65:W80" si="11">+V65-U65</f>
        <v>360</v>
      </c>
      <c r="X65" s="32">
        <v>6850</v>
      </c>
      <c r="Y65" s="70" t="s">
        <v>406</v>
      </c>
      <c r="Z65" s="71" t="s">
        <v>449</v>
      </c>
      <c r="AA65" s="70" t="s">
        <v>478</v>
      </c>
      <c r="AB65" s="70" t="s">
        <v>479</v>
      </c>
      <c r="AC65" s="66" t="s">
        <v>410</v>
      </c>
      <c r="AD65" s="125" t="s">
        <v>708</v>
      </c>
      <c r="AE65" s="117">
        <v>450000000</v>
      </c>
      <c r="AF65" s="70" t="s">
        <v>70</v>
      </c>
      <c r="AG65" s="70" t="s">
        <v>685</v>
      </c>
      <c r="AH65" s="102">
        <v>46027</v>
      </c>
      <c r="AI65" s="185">
        <v>9226542105</v>
      </c>
      <c r="AJ65" s="185">
        <v>9226542105.4099998</v>
      </c>
      <c r="AK65" s="185"/>
      <c r="AL65" s="185"/>
      <c r="AM65" s="185"/>
      <c r="AN65" s="190" t="s">
        <v>682</v>
      </c>
      <c r="AO65" s="70" t="s">
        <v>351</v>
      </c>
      <c r="AP65" s="185">
        <v>1967396250</v>
      </c>
      <c r="AQ65" s="169">
        <f>+AP65/AJ65</f>
        <v>0.21323224101978722</v>
      </c>
      <c r="AR65" s="185">
        <v>587338460</v>
      </c>
      <c r="AS65" s="169">
        <f>+AR65/AJ65</f>
        <v>6.3657484384709306E-2</v>
      </c>
      <c r="AT65" s="185"/>
      <c r="AU65" s="185"/>
      <c r="AV65" s="185"/>
      <c r="AW65" s="185"/>
      <c r="AX65" s="185"/>
      <c r="AY65" s="185"/>
      <c r="AZ65" s="118" t="s">
        <v>871</v>
      </c>
    </row>
    <row r="66" spans="1:52" ht="48" customHeight="1" x14ac:dyDescent="0.3">
      <c r="A66" s="32" t="s">
        <v>239</v>
      </c>
      <c r="B66" s="32" t="s">
        <v>245</v>
      </c>
      <c r="C66" s="95" t="s">
        <v>254</v>
      </c>
      <c r="D66" s="32" t="s">
        <v>313</v>
      </c>
      <c r="E66" s="96" t="s">
        <v>351</v>
      </c>
      <c r="F66" s="123">
        <v>2024130010130</v>
      </c>
      <c r="G66" s="32" t="s">
        <v>365</v>
      </c>
      <c r="H66" s="32" t="s">
        <v>367</v>
      </c>
      <c r="I66" s="32" t="s">
        <v>269</v>
      </c>
      <c r="J66" s="124">
        <v>0.4</v>
      </c>
      <c r="K66" s="125" t="s">
        <v>702</v>
      </c>
      <c r="L66" s="70" t="s">
        <v>477</v>
      </c>
      <c r="M66" s="70" t="s">
        <v>389</v>
      </c>
      <c r="N66" s="100">
        <v>30</v>
      </c>
      <c r="O66" s="71">
        <v>1</v>
      </c>
      <c r="P66" s="71"/>
      <c r="Q66" s="71"/>
      <c r="R66" s="71"/>
      <c r="S66" s="71">
        <f t="shared" si="0"/>
        <v>1</v>
      </c>
      <c r="T66" s="101">
        <f t="shared" si="1"/>
        <v>3.3333333333333333E-2</v>
      </c>
      <c r="U66" s="102">
        <v>46027</v>
      </c>
      <c r="V66" s="102">
        <v>46387</v>
      </c>
      <c r="W66" s="103">
        <f t="shared" si="11"/>
        <v>360</v>
      </c>
      <c r="X66" s="32">
        <v>6850</v>
      </c>
      <c r="Y66" s="70" t="s">
        <v>406</v>
      </c>
      <c r="Z66" s="71" t="s">
        <v>449</v>
      </c>
      <c r="AA66" s="70" t="s">
        <v>478</v>
      </c>
      <c r="AB66" s="70" t="s">
        <v>479</v>
      </c>
      <c r="AC66" s="66" t="s">
        <v>410</v>
      </c>
      <c r="AD66" s="125" t="s">
        <v>709</v>
      </c>
      <c r="AE66" s="117">
        <v>18511353</v>
      </c>
      <c r="AF66" s="70" t="s">
        <v>76</v>
      </c>
      <c r="AG66" s="70" t="s">
        <v>685</v>
      </c>
      <c r="AH66" s="102">
        <v>46027</v>
      </c>
      <c r="AI66" s="186"/>
      <c r="AJ66" s="186"/>
      <c r="AK66" s="186"/>
      <c r="AL66" s="186"/>
      <c r="AM66" s="186"/>
      <c r="AN66" s="192"/>
      <c r="AO66" s="70" t="s">
        <v>351</v>
      </c>
      <c r="AP66" s="186"/>
      <c r="AQ66" s="170"/>
      <c r="AR66" s="186"/>
      <c r="AS66" s="170"/>
      <c r="AT66" s="186"/>
      <c r="AU66" s="186"/>
      <c r="AV66" s="186"/>
      <c r="AW66" s="186"/>
      <c r="AX66" s="186"/>
      <c r="AY66" s="186"/>
      <c r="AZ66" s="118" t="s">
        <v>872</v>
      </c>
    </row>
    <row r="67" spans="1:52" ht="48" customHeight="1" x14ac:dyDescent="0.3">
      <c r="A67" s="32" t="s">
        <v>239</v>
      </c>
      <c r="B67" s="32" t="s">
        <v>245</v>
      </c>
      <c r="C67" s="95" t="s">
        <v>254</v>
      </c>
      <c r="D67" s="32" t="s">
        <v>313</v>
      </c>
      <c r="E67" s="96" t="s">
        <v>351</v>
      </c>
      <c r="F67" s="123">
        <v>2024130010130</v>
      </c>
      <c r="G67" s="32" t="s">
        <v>365</v>
      </c>
      <c r="H67" s="32" t="s">
        <v>367</v>
      </c>
      <c r="I67" s="32" t="s">
        <v>269</v>
      </c>
      <c r="J67" s="124">
        <v>0.4</v>
      </c>
      <c r="K67" s="70" t="s">
        <v>703</v>
      </c>
      <c r="L67" s="70" t="s">
        <v>477</v>
      </c>
      <c r="M67" s="70" t="s">
        <v>818</v>
      </c>
      <c r="N67" s="100">
        <v>4800</v>
      </c>
      <c r="O67" s="71">
        <v>3700</v>
      </c>
      <c r="P67" s="71"/>
      <c r="Q67" s="71"/>
      <c r="R67" s="71"/>
      <c r="S67" s="71">
        <f t="shared" si="0"/>
        <v>3700</v>
      </c>
      <c r="T67" s="101">
        <f t="shared" si="1"/>
        <v>0.77083333333333337</v>
      </c>
      <c r="U67" s="102">
        <v>46027</v>
      </c>
      <c r="V67" s="102">
        <v>46387</v>
      </c>
      <c r="W67" s="103">
        <f t="shared" si="11"/>
        <v>360</v>
      </c>
      <c r="X67" s="32">
        <v>6850</v>
      </c>
      <c r="Y67" s="70" t="s">
        <v>406</v>
      </c>
      <c r="Z67" s="71" t="s">
        <v>449</v>
      </c>
      <c r="AA67" s="70" t="s">
        <v>480</v>
      </c>
      <c r="AB67" s="70" t="s">
        <v>481</v>
      </c>
      <c r="AC67" s="66" t="s">
        <v>410</v>
      </c>
      <c r="AD67" s="125" t="s">
        <v>710</v>
      </c>
      <c r="AE67" s="117">
        <v>1595000000</v>
      </c>
      <c r="AF67" s="70" t="s">
        <v>76</v>
      </c>
      <c r="AG67" s="125" t="s">
        <v>686</v>
      </c>
      <c r="AH67" s="102">
        <v>46027</v>
      </c>
      <c r="AI67" s="186"/>
      <c r="AJ67" s="186"/>
      <c r="AK67" s="186"/>
      <c r="AL67" s="186"/>
      <c r="AM67" s="186"/>
      <c r="AN67" s="192"/>
      <c r="AO67" s="70" t="s">
        <v>351</v>
      </c>
      <c r="AP67" s="186"/>
      <c r="AQ67" s="170"/>
      <c r="AR67" s="186"/>
      <c r="AS67" s="170"/>
      <c r="AT67" s="186"/>
      <c r="AU67" s="186"/>
      <c r="AV67" s="186"/>
      <c r="AW67" s="186"/>
      <c r="AX67" s="186"/>
      <c r="AY67" s="186"/>
      <c r="AZ67" s="182" t="s">
        <v>868</v>
      </c>
    </row>
    <row r="68" spans="1:52" ht="48" customHeight="1" x14ac:dyDescent="0.3">
      <c r="A68" s="32" t="s">
        <v>239</v>
      </c>
      <c r="B68" s="32" t="s">
        <v>245</v>
      </c>
      <c r="C68" s="95" t="s">
        <v>254</v>
      </c>
      <c r="D68" s="32" t="s">
        <v>313</v>
      </c>
      <c r="E68" s="96" t="s">
        <v>351</v>
      </c>
      <c r="F68" s="123">
        <v>2024130010130</v>
      </c>
      <c r="G68" s="32" t="s">
        <v>365</v>
      </c>
      <c r="H68" s="32" t="s">
        <v>367</v>
      </c>
      <c r="I68" s="32" t="s">
        <v>269</v>
      </c>
      <c r="J68" s="124">
        <v>0.4</v>
      </c>
      <c r="K68" s="70" t="s">
        <v>703</v>
      </c>
      <c r="L68" s="70" t="s">
        <v>477</v>
      </c>
      <c r="M68" s="70" t="s">
        <v>818</v>
      </c>
      <c r="N68" s="100">
        <v>4800</v>
      </c>
      <c r="O68" s="71">
        <v>3700</v>
      </c>
      <c r="P68" s="71"/>
      <c r="Q68" s="71"/>
      <c r="R68" s="71"/>
      <c r="S68" s="71">
        <f t="shared" si="0"/>
        <v>3700</v>
      </c>
      <c r="T68" s="101">
        <f t="shared" si="1"/>
        <v>0.77083333333333337</v>
      </c>
      <c r="U68" s="102">
        <v>46027</v>
      </c>
      <c r="V68" s="102">
        <v>46387</v>
      </c>
      <c r="W68" s="103">
        <f t="shared" si="11"/>
        <v>360</v>
      </c>
      <c r="X68" s="32">
        <v>6850</v>
      </c>
      <c r="Y68" s="70" t="s">
        <v>406</v>
      </c>
      <c r="Z68" s="71" t="s">
        <v>449</v>
      </c>
      <c r="AA68" s="70" t="s">
        <v>480</v>
      </c>
      <c r="AB68" s="70" t="s">
        <v>481</v>
      </c>
      <c r="AC68" s="66" t="s">
        <v>410</v>
      </c>
      <c r="AD68" s="125" t="s">
        <v>711</v>
      </c>
      <c r="AE68" s="117">
        <v>105600000</v>
      </c>
      <c r="AF68" s="70" t="s">
        <v>76</v>
      </c>
      <c r="AG68" s="70" t="s">
        <v>685</v>
      </c>
      <c r="AH68" s="102">
        <v>46027</v>
      </c>
      <c r="AI68" s="186"/>
      <c r="AJ68" s="186"/>
      <c r="AK68" s="186"/>
      <c r="AL68" s="186"/>
      <c r="AM68" s="186"/>
      <c r="AN68" s="192"/>
      <c r="AO68" s="70" t="s">
        <v>351</v>
      </c>
      <c r="AP68" s="186"/>
      <c r="AQ68" s="170"/>
      <c r="AR68" s="186"/>
      <c r="AS68" s="170"/>
      <c r="AT68" s="186"/>
      <c r="AU68" s="186"/>
      <c r="AV68" s="186"/>
      <c r="AW68" s="186"/>
      <c r="AX68" s="186"/>
      <c r="AY68" s="186"/>
      <c r="AZ68" s="183"/>
    </row>
    <row r="69" spans="1:52" ht="48" customHeight="1" x14ac:dyDescent="0.3">
      <c r="A69" s="32" t="s">
        <v>239</v>
      </c>
      <c r="B69" s="32" t="s">
        <v>245</v>
      </c>
      <c r="C69" s="95" t="s">
        <v>254</v>
      </c>
      <c r="D69" s="32" t="s">
        <v>313</v>
      </c>
      <c r="E69" s="96" t="s">
        <v>351</v>
      </c>
      <c r="F69" s="123">
        <v>2024130010130</v>
      </c>
      <c r="G69" s="32" t="s">
        <v>365</v>
      </c>
      <c r="H69" s="32" t="s">
        <v>367</v>
      </c>
      <c r="I69" s="32" t="s">
        <v>269</v>
      </c>
      <c r="J69" s="124">
        <v>0.4</v>
      </c>
      <c r="K69" s="70" t="s">
        <v>703</v>
      </c>
      <c r="L69" s="70" t="s">
        <v>477</v>
      </c>
      <c r="M69" s="70" t="s">
        <v>818</v>
      </c>
      <c r="N69" s="100">
        <v>4800</v>
      </c>
      <c r="O69" s="71">
        <v>3700</v>
      </c>
      <c r="P69" s="71"/>
      <c r="Q69" s="71"/>
      <c r="R69" s="71"/>
      <c r="S69" s="71">
        <f t="shared" ref="S69:S72" si="12">+SUM(O69:R69)</f>
        <v>3700</v>
      </c>
      <c r="T69" s="101">
        <f t="shared" si="1"/>
        <v>0.77083333333333337</v>
      </c>
      <c r="U69" s="102">
        <v>46027</v>
      </c>
      <c r="V69" s="102">
        <v>46387</v>
      </c>
      <c r="W69" s="103">
        <f t="shared" ref="W69:W72" si="13">+V69-U69</f>
        <v>360</v>
      </c>
      <c r="X69" s="32">
        <v>6850</v>
      </c>
      <c r="Y69" s="70" t="s">
        <v>406</v>
      </c>
      <c r="Z69" s="71" t="s">
        <v>449</v>
      </c>
      <c r="AA69" s="70" t="s">
        <v>482</v>
      </c>
      <c r="AB69" s="71" t="s">
        <v>483</v>
      </c>
      <c r="AC69" s="66" t="s">
        <v>410</v>
      </c>
      <c r="AD69" s="125" t="s">
        <v>709</v>
      </c>
      <c r="AE69" s="117">
        <v>162800000</v>
      </c>
      <c r="AF69" s="70" t="s">
        <v>76</v>
      </c>
      <c r="AG69" s="70" t="s">
        <v>685</v>
      </c>
      <c r="AH69" s="102">
        <v>46027</v>
      </c>
      <c r="AI69" s="186"/>
      <c r="AJ69" s="186"/>
      <c r="AK69" s="186"/>
      <c r="AL69" s="186"/>
      <c r="AM69" s="186"/>
      <c r="AN69" s="192"/>
      <c r="AO69" s="70" t="s">
        <v>351</v>
      </c>
      <c r="AP69" s="186"/>
      <c r="AQ69" s="170"/>
      <c r="AR69" s="186"/>
      <c r="AS69" s="170"/>
      <c r="AT69" s="186"/>
      <c r="AU69" s="186"/>
      <c r="AV69" s="186"/>
      <c r="AW69" s="186"/>
      <c r="AX69" s="186"/>
      <c r="AY69" s="186"/>
      <c r="AZ69" s="183"/>
    </row>
    <row r="70" spans="1:52" ht="48" customHeight="1" x14ac:dyDescent="0.3">
      <c r="A70" s="32" t="s">
        <v>239</v>
      </c>
      <c r="B70" s="32" t="s">
        <v>245</v>
      </c>
      <c r="C70" s="95" t="s">
        <v>254</v>
      </c>
      <c r="D70" s="32" t="s">
        <v>313</v>
      </c>
      <c r="E70" s="96" t="s">
        <v>351</v>
      </c>
      <c r="F70" s="123">
        <v>2024130010130</v>
      </c>
      <c r="G70" s="32" t="s">
        <v>365</v>
      </c>
      <c r="H70" s="32" t="s">
        <v>367</v>
      </c>
      <c r="I70" s="32" t="s">
        <v>269</v>
      </c>
      <c r="J70" s="124">
        <v>0.4</v>
      </c>
      <c r="K70" s="70" t="s">
        <v>703</v>
      </c>
      <c r="L70" s="70" t="s">
        <v>477</v>
      </c>
      <c r="M70" s="70" t="s">
        <v>818</v>
      </c>
      <c r="N70" s="100">
        <v>4800</v>
      </c>
      <c r="O70" s="71">
        <v>3700</v>
      </c>
      <c r="P70" s="71"/>
      <c r="Q70" s="71"/>
      <c r="R70" s="71"/>
      <c r="S70" s="71">
        <f t="shared" si="12"/>
        <v>3700</v>
      </c>
      <c r="T70" s="101">
        <f t="shared" si="1"/>
        <v>0.77083333333333337</v>
      </c>
      <c r="U70" s="102">
        <v>46027</v>
      </c>
      <c r="V70" s="102">
        <v>46387</v>
      </c>
      <c r="W70" s="103">
        <f t="shared" si="13"/>
        <v>360</v>
      </c>
      <c r="X70" s="32">
        <v>6850</v>
      </c>
      <c r="Y70" s="70" t="s">
        <v>406</v>
      </c>
      <c r="Z70" s="71" t="s">
        <v>449</v>
      </c>
      <c r="AA70" s="70" t="s">
        <v>482</v>
      </c>
      <c r="AB70" s="71" t="s">
        <v>483</v>
      </c>
      <c r="AC70" s="66" t="s">
        <v>410</v>
      </c>
      <c r="AD70" s="125" t="s">
        <v>712</v>
      </c>
      <c r="AE70" s="117">
        <v>2722148345.5</v>
      </c>
      <c r="AF70" s="70" t="s">
        <v>54</v>
      </c>
      <c r="AG70" s="70" t="s">
        <v>685</v>
      </c>
      <c r="AH70" s="102">
        <v>46027</v>
      </c>
      <c r="AI70" s="186"/>
      <c r="AJ70" s="186"/>
      <c r="AK70" s="186"/>
      <c r="AL70" s="186"/>
      <c r="AM70" s="186"/>
      <c r="AN70" s="192"/>
      <c r="AO70" s="70" t="s">
        <v>351</v>
      </c>
      <c r="AP70" s="186"/>
      <c r="AQ70" s="170"/>
      <c r="AR70" s="186"/>
      <c r="AS70" s="170"/>
      <c r="AT70" s="186"/>
      <c r="AU70" s="186"/>
      <c r="AV70" s="186"/>
      <c r="AW70" s="186"/>
      <c r="AX70" s="186"/>
      <c r="AY70" s="186"/>
      <c r="AZ70" s="184"/>
    </row>
    <row r="71" spans="1:52" ht="48" customHeight="1" x14ac:dyDescent="0.3">
      <c r="A71" s="32" t="s">
        <v>239</v>
      </c>
      <c r="B71" s="32" t="s">
        <v>245</v>
      </c>
      <c r="C71" s="95" t="s">
        <v>254</v>
      </c>
      <c r="D71" s="32" t="s">
        <v>313</v>
      </c>
      <c r="E71" s="96" t="s">
        <v>351</v>
      </c>
      <c r="F71" s="123">
        <v>2024130010130</v>
      </c>
      <c r="G71" s="32" t="s">
        <v>365</v>
      </c>
      <c r="H71" s="32" t="s">
        <v>367</v>
      </c>
      <c r="I71" s="32" t="s">
        <v>269</v>
      </c>
      <c r="J71" s="124">
        <v>0.4</v>
      </c>
      <c r="K71" s="125" t="s">
        <v>704</v>
      </c>
      <c r="L71" s="70" t="s">
        <v>477</v>
      </c>
      <c r="M71" s="70" t="s">
        <v>819</v>
      </c>
      <c r="N71" s="100">
        <v>1900</v>
      </c>
      <c r="O71" s="71">
        <v>698</v>
      </c>
      <c r="P71" s="71"/>
      <c r="Q71" s="71"/>
      <c r="R71" s="71"/>
      <c r="S71" s="71">
        <f t="shared" si="12"/>
        <v>698</v>
      </c>
      <c r="T71" s="101">
        <f t="shared" si="1"/>
        <v>0.36736842105263157</v>
      </c>
      <c r="U71" s="102">
        <v>46027</v>
      </c>
      <c r="V71" s="102">
        <v>46387</v>
      </c>
      <c r="W71" s="103">
        <f t="shared" si="13"/>
        <v>360</v>
      </c>
      <c r="X71" s="32">
        <v>6850</v>
      </c>
      <c r="Y71" s="70" t="s">
        <v>406</v>
      </c>
      <c r="Z71" s="71" t="s">
        <v>449</v>
      </c>
      <c r="AA71" s="70" t="s">
        <v>484</v>
      </c>
      <c r="AB71" s="70" t="s">
        <v>485</v>
      </c>
      <c r="AC71" s="66" t="s">
        <v>410</v>
      </c>
      <c r="AD71" s="125" t="s">
        <v>710</v>
      </c>
      <c r="AE71" s="117">
        <v>638000000</v>
      </c>
      <c r="AF71" s="70" t="s">
        <v>76</v>
      </c>
      <c r="AG71" s="70" t="s">
        <v>685</v>
      </c>
      <c r="AH71" s="102">
        <v>46027</v>
      </c>
      <c r="AI71" s="186"/>
      <c r="AJ71" s="186"/>
      <c r="AK71" s="186"/>
      <c r="AL71" s="186"/>
      <c r="AM71" s="186"/>
      <c r="AN71" s="192"/>
      <c r="AO71" s="70" t="s">
        <v>351</v>
      </c>
      <c r="AP71" s="186"/>
      <c r="AQ71" s="170"/>
      <c r="AR71" s="186"/>
      <c r="AS71" s="170"/>
      <c r="AT71" s="186"/>
      <c r="AU71" s="186"/>
      <c r="AV71" s="186"/>
      <c r="AW71" s="186"/>
      <c r="AX71" s="186"/>
      <c r="AY71" s="186"/>
      <c r="AZ71" s="182" t="s">
        <v>869</v>
      </c>
    </row>
    <row r="72" spans="1:52" ht="48" customHeight="1" x14ac:dyDescent="0.3">
      <c r="A72" s="32" t="s">
        <v>239</v>
      </c>
      <c r="B72" s="32" t="s">
        <v>245</v>
      </c>
      <c r="C72" s="95" t="s">
        <v>254</v>
      </c>
      <c r="D72" s="32" t="s">
        <v>313</v>
      </c>
      <c r="E72" s="96" t="s">
        <v>351</v>
      </c>
      <c r="F72" s="123">
        <v>2024130010130</v>
      </c>
      <c r="G72" s="32" t="s">
        <v>365</v>
      </c>
      <c r="H72" s="32" t="s">
        <v>367</v>
      </c>
      <c r="I72" s="32" t="s">
        <v>269</v>
      </c>
      <c r="J72" s="124">
        <v>0.4</v>
      </c>
      <c r="K72" s="70" t="s">
        <v>704</v>
      </c>
      <c r="L72" s="70" t="s">
        <v>477</v>
      </c>
      <c r="M72" s="70" t="s">
        <v>819</v>
      </c>
      <c r="N72" s="100">
        <v>1900</v>
      </c>
      <c r="O72" s="71">
        <v>698</v>
      </c>
      <c r="P72" s="71"/>
      <c r="Q72" s="71"/>
      <c r="R72" s="71"/>
      <c r="S72" s="71">
        <f t="shared" si="12"/>
        <v>698</v>
      </c>
      <c r="T72" s="101">
        <f t="shared" si="1"/>
        <v>0.36736842105263157</v>
      </c>
      <c r="U72" s="102">
        <v>46027</v>
      </c>
      <c r="V72" s="102">
        <v>46387</v>
      </c>
      <c r="W72" s="103">
        <f t="shared" si="13"/>
        <v>360</v>
      </c>
      <c r="X72" s="32">
        <v>6850</v>
      </c>
      <c r="Y72" s="70" t="s">
        <v>406</v>
      </c>
      <c r="Z72" s="71" t="s">
        <v>449</v>
      </c>
      <c r="AA72" s="70" t="s">
        <v>486</v>
      </c>
      <c r="AB72" s="111" t="s">
        <v>487</v>
      </c>
      <c r="AC72" s="66" t="s">
        <v>410</v>
      </c>
      <c r="AD72" s="125" t="s">
        <v>713</v>
      </c>
      <c r="AE72" s="117">
        <v>52800000</v>
      </c>
      <c r="AF72" s="70" t="s">
        <v>76</v>
      </c>
      <c r="AG72" s="70" t="s">
        <v>685</v>
      </c>
      <c r="AH72" s="102">
        <v>46027</v>
      </c>
      <c r="AI72" s="186"/>
      <c r="AJ72" s="186"/>
      <c r="AK72" s="186"/>
      <c r="AL72" s="186"/>
      <c r="AM72" s="186"/>
      <c r="AN72" s="192"/>
      <c r="AO72" s="70" t="s">
        <v>351</v>
      </c>
      <c r="AP72" s="186"/>
      <c r="AQ72" s="170"/>
      <c r="AR72" s="186"/>
      <c r="AS72" s="170"/>
      <c r="AT72" s="186"/>
      <c r="AU72" s="186"/>
      <c r="AV72" s="186"/>
      <c r="AW72" s="186"/>
      <c r="AX72" s="186"/>
      <c r="AY72" s="186"/>
      <c r="AZ72" s="183"/>
    </row>
    <row r="73" spans="1:52" ht="48" customHeight="1" x14ac:dyDescent="0.3">
      <c r="A73" s="32" t="s">
        <v>239</v>
      </c>
      <c r="B73" s="32" t="s">
        <v>245</v>
      </c>
      <c r="C73" s="95" t="s">
        <v>254</v>
      </c>
      <c r="D73" s="32" t="s">
        <v>313</v>
      </c>
      <c r="E73" s="96" t="s">
        <v>351</v>
      </c>
      <c r="F73" s="123">
        <v>2024130010130</v>
      </c>
      <c r="G73" s="32" t="s">
        <v>365</v>
      </c>
      <c r="H73" s="32" t="s">
        <v>367</v>
      </c>
      <c r="I73" s="32" t="s">
        <v>269</v>
      </c>
      <c r="J73" s="124">
        <v>0.4</v>
      </c>
      <c r="K73" s="70" t="s">
        <v>704</v>
      </c>
      <c r="L73" s="70" t="s">
        <v>477</v>
      </c>
      <c r="M73" s="70" t="s">
        <v>819</v>
      </c>
      <c r="N73" s="100">
        <v>1900</v>
      </c>
      <c r="O73" s="71">
        <v>698</v>
      </c>
      <c r="P73" s="71"/>
      <c r="Q73" s="71"/>
      <c r="R73" s="71"/>
      <c r="S73" s="71">
        <f t="shared" si="0"/>
        <v>698</v>
      </c>
      <c r="T73" s="101">
        <f t="shared" si="1"/>
        <v>0.36736842105263157</v>
      </c>
      <c r="U73" s="102">
        <v>46027</v>
      </c>
      <c r="V73" s="102">
        <v>46387</v>
      </c>
      <c r="W73" s="103">
        <f t="shared" si="11"/>
        <v>360</v>
      </c>
      <c r="X73" s="32">
        <v>6850</v>
      </c>
      <c r="Y73" s="70" t="s">
        <v>406</v>
      </c>
      <c r="Z73" s="71" t="s">
        <v>449</v>
      </c>
      <c r="AA73" s="70" t="s">
        <v>482</v>
      </c>
      <c r="AB73" s="71" t="s">
        <v>483</v>
      </c>
      <c r="AC73" s="66" t="s">
        <v>410</v>
      </c>
      <c r="AD73" s="125" t="s">
        <v>712</v>
      </c>
      <c r="AE73" s="117">
        <v>2722148345.5</v>
      </c>
      <c r="AF73" s="70" t="s">
        <v>54</v>
      </c>
      <c r="AG73" s="70" t="s">
        <v>685</v>
      </c>
      <c r="AH73" s="102">
        <v>46027</v>
      </c>
      <c r="AI73" s="186"/>
      <c r="AJ73" s="186"/>
      <c r="AK73" s="186"/>
      <c r="AL73" s="186"/>
      <c r="AM73" s="186"/>
      <c r="AN73" s="192"/>
      <c r="AO73" s="70" t="s">
        <v>351</v>
      </c>
      <c r="AP73" s="186"/>
      <c r="AQ73" s="170"/>
      <c r="AR73" s="186"/>
      <c r="AS73" s="170"/>
      <c r="AT73" s="186"/>
      <c r="AU73" s="186"/>
      <c r="AV73" s="186"/>
      <c r="AW73" s="186"/>
      <c r="AX73" s="186"/>
      <c r="AY73" s="186"/>
      <c r="AZ73" s="184"/>
    </row>
    <row r="74" spans="1:52" ht="48" customHeight="1" x14ac:dyDescent="0.3">
      <c r="A74" s="32" t="s">
        <v>239</v>
      </c>
      <c r="B74" s="32" t="s">
        <v>245</v>
      </c>
      <c r="C74" s="95" t="s">
        <v>254</v>
      </c>
      <c r="D74" s="32" t="s">
        <v>313</v>
      </c>
      <c r="E74" s="96" t="s">
        <v>351</v>
      </c>
      <c r="F74" s="123">
        <v>2024130010130</v>
      </c>
      <c r="G74" s="32" t="s">
        <v>365</v>
      </c>
      <c r="H74" s="32" t="s">
        <v>367</v>
      </c>
      <c r="I74" s="32" t="s">
        <v>269</v>
      </c>
      <c r="J74" s="124">
        <v>0.4</v>
      </c>
      <c r="K74" s="70" t="s">
        <v>705</v>
      </c>
      <c r="L74" s="70" t="s">
        <v>477</v>
      </c>
      <c r="M74" s="70" t="s">
        <v>390</v>
      </c>
      <c r="N74" s="100">
        <v>150</v>
      </c>
      <c r="O74" s="71">
        <v>29</v>
      </c>
      <c r="P74" s="71"/>
      <c r="Q74" s="71"/>
      <c r="R74" s="71"/>
      <c r="S74" s="71">
        <f t="shared" si="0"/>
        <v>29</v>
      </c>
      <c r="T74" s="101">
        <f t="shared" ref="T74:T137" si="14">+S74/N74</f>
        <v>0.19333333333333333</v>
      </c>
      <c r="U74" s="102">
        <v>46027</v>
      </c>
      <c r="V74" s="102">
        <v>46387</v>
      </c>
      <c r="W74" s="103">
        <f t="shared" si="11"/>
        <v>360</v>
      </c>
      <c r="X74" s="32">
        <v>6850</v>
      </c>
      <c r="Y74" s="70" t="s">
        <v>406</v>
      </c>
      <c r="Z74" s="71" t="s">
        <v>449</v>
      </c>
      <c r="AA74" s="70" t="s">
        <v>482</v>
      </c>
      <c r="AB74" s="71" t="s">
        <v>483</v>
      </c>
      <c r="AC74" s="66" t="s">
        <v>410</v>
      </c>
      <c r="AD74" s="125" t="s">
        <v>714</v>
      </c>
      <c r="AE74" s="117">
        <v>52800000</v>
      </c>
      <c r="AF74" s="70" t="s">
        <v>76</v>
      </c>
      <c r="AG74" s="70" t="s">
        <v>685</v>
      </c>
      <c r="AH74" s="102">
        <v>46027</v>
      </c>
      <c r="AI74" s="186"/>
      <c r="AJ74" s="186"/>
      <c r="AK74" s="186"/>
      <c r="AL74" s="186"/>
      <c r="AM74" s="186"/>
      <c r="AN74" s="192"/>
      <c r="AO74" s="70" t="s">
        <v>351</v>
      </c>
      <c r="AP74" s="186"/>
      <c r="AQ74" s="170"/>
      <c r="AR74" s="186"/>
      <c r="AS74" s="170"/>
      <c r="AT74" s="186"/>
      <c r="AU74" s="186"/>
      <c r="AV74" s="186"/>
      <c r="AW74" s="186"/>
      <c r="AX74" s="186"/>
      <c r="AY74" s="186"/>
      <c r="AZ74" s="182" t="s">
        <v>870</v>
      </c>
    </row>
    <row r="75" spans="1:52" ht="48" customHeight="1" x14ac:dyDescent="0.3">
      <c r="A75" s="32" t="s">
        <v>239</v>
      </c>
      <c r="B75" s="32" t="s">
        <v>245</v>
      </c>
      <c r="C75" s="95" t="s">
        <v>254</v>
      </c>
      <c r="D75" s="32" t="s">
        <v>313</v>
      </c>
      <c r="E75" s="96" t="s">
        <v>351</v>
      </c>
      <c r="F75" s="123">
        <v>2024130010130</v>
      </c>
      <c r="G75" s="32" t="s">
        <v>365</v>
      </c>
      <c r="H75" s="32" t="s">
        <v>367</v>
      </c>
      <c r="I75" s="32" t="s">
        <v>269</v>
      </c>
      <c r="J75" s="124">
        <v>0.4</v>
      </c>
      <c r="K75" s="125" t="s">
        <v>705</v>
      </c>
      <c r="L75" s="70" t="s">
        <v>477</v>
      </c>
      <c r="M75" s="70" t="s">
        <v>390</v>
      </c>
      <c r="N75" s="100">
        <v>150</v>
      </c>
      <c r="O75" s="71">
        <v>29</v>
      </c>
      <c r="P75" s="71"/>
      <c r="Q75" s="71"/>
      <c r="R75" s="71"/>
      <c r="S75" s="71">
        <f t="shared" si="0"/>
        <v>29</v>
      </c>
      <c r="T75" s="101">
        <f t="shared" si="14"/>
        <v>0.19333333333333333</v>
      </c>
      <c r="U75" s="102">
        <v>46027</v>
      </c>
      <c r="V75" s="102">
        <v>46387</v>
      </c>
      <c r="W75" s="103">
        <f t="shared" si="11"/>
        <v>360</v>
      </c>
      <c r="X75" s="32">
        <v>6850</v>
      </c>
      <c r="Y75" s="70" t="s">
        <v>406</v>
      </c>
      <c r="Z75" s="71" t="s">
        <v>449</v>
      </c>
      <c r="AA75" s="70" t="s">
        <v>484</v>
      </c>
      <c r="AB75" s="70" t="s">
        <v>485</v>
      </c>
      <c r="AC75" s="66" t="s">
        <v>410</v>
      </c>
      <c r="AD75" s="125" t="s">
        <v>709</v>
      </c>
      <c r="AE75" s="117">
        <v>407000000</v>
      </c>
      <c r="AF75" s="70" t="s">
        <v>76</v>
      </c>
      <c r="AG75" s="70" t="s">
        <v>685</v>
      </c>
      <c r="AH75" s="102">
        <v>46027</v>
      </c>
      <c r="AI75" s="186"/>
      <c r="AJ75" s="186"/>
      <c r="AK75" s="186"/>
      <c r="AL75" s="186"/>
      <c r="AM75" s="186"/>
      <c r="AN75" s="192"/>
      <c r="AO75" s="70" t="s">
        <v>351</v>
      </c>
      <c r="AP75" s="186"/>
      <c r="AQ75" s="170"/>
      <c r="AR75" s="186"/>
      <c r="AS75" s="170"/>
      <c r="AT75" s="186"/>
      <c r="AU75" s="186"/>
      <c r="AV75" s="186"/>
      <c r="AW75" s="186"/>
      <c r="AX75" s="186"/>
      <c r="AY75" s="186"/>
      <c r="AZ75" s="183"/>
    </row>
    <row r="76" spans="1:52" ht="48" customHeight="1" x14ac:dyDescent="0.3">
      <c r="A76" s="32" t="s">
        <v>239</v>
      </c>
      <c r="B76" s="32" t="s">
        <v>245</v>
      </c>
      <c r="C76" s="95" t="s">
        <v>254</v>
      </c>
      <c r="D76" s="32" t="s">
        <v>313</v>
      </c>
      <c r="E76" s="96" t="s">
        <v>351</v>
      </c>
      <c r="F76" s="123">
        <v>2024130010130</v>
      </c>
      <c r="G76" s="32" t="s">
        <v>365</v>
      </c>
      <c r="H76" s="32" t="s">
        <v>367</v>
      </c>
      <c r="I76" s="32" t="s">
        <v>269</v>
      </c>
      <c r="J76" s="124">
        <v>0.4</v>
      </c>
      <c r="K76" s="70" t="s">
        <v>705</v>
      </c>
      <c r="L76" s="70" t="s">
        <v>477</v>
      </c>
      <c r="M76" s="70" t="s">
        <v>390</v>
      </c>
      <c r="N76" s="100">
        <v>150</v>
      </c>
      <c r="O76" s="71">
        <v>29</v>
      </c>
      <c r="P76" s="71"/>
      <c r="Q76" s="71"/>
      <c r="R76" s="71"/>
      <c r="S76" s="71">
        <f t="shared" si="0"/>
        <v>29</v>
      </c>
      <c r="T76" s="101">
        <f t="shared" si="14"/>
        <v>0.19333333333333333</v>
      </c>
      <c r="U76" s="102">
        <v>46027</v>
      </c>
      <c r="V76" s="102">
        <v>46387</v>
      </c>
      <c r="W76" s="103">
        <f t="shared" si="11"/>
        <v>360</v>
      </c>
      <c r="X76" s="32">
        <v>6850</v>
      </c>
      <c r="Y76" s="70" t="s">
        <v>406</v>
      </c>
      <c r="Z76" s="71" t="s">
        <v>449</v>
      </c>
      <c r="AA76" s="70" t="s">
        <v>486</v>
      </c>
      <c r="AB76" s="111" t="s">
        <v>487</v>
      </c>
      <c r="AC76" s="66" t="s">
        <v>410</v>
      </c>
      <c r="AD76" s="125" t="s">
        <v>715</v>
      </c>
      <c r="AE76" s="117">
        <v>18511353</v>
      </c>
      <c r="AF76" s="70" t="s">
        <v>64</v>
      </c>
      <c r="AG76" s="70" t="s">
        <v>685</v>
      </c>
      <c r="AH76" s="102">
        <v>46027</v>
      </c>
      <c r="AI76" s="186"/>
      <c r="AJ76" s="186"/>
      <c r="AK76" s="186"/>
      <c r="AL76" s="186"/>
      <c r="AM76" s="186"/>
      <c r="AN76" s="192"/>
      <c r="AO76" s="70" t="s">
        <v>351</v>
      </c>
      <c r="AP76" s="186"/>
      <c r="AQ76" s="170"/>
      <c r="AR76" s="186"/>
      <c r="AS76" s="170"/>
      <c r="AT76" s="186"/>
      <c r="AU76" s="186"/>
      <c r="AV76" s="186"/>
      <c r="AW76" s="186"/>
      <c r="AX76" s="186"/>
      <c r="AY76" s="186"/>
      <c r="AZ76" s="184"/>
    </row>
    <row r="77" spans="1:52" ht="48" customHeight="1" x14ac:dyDescent="0.3">
      <c r="A77" s="32" t="s">
        <v>239</v>
      </c>
      <c r="B77" s="32" t="s">
        <v>245</v>
      </c>
      <c r="C77" s="95" t="s">
        <v>254</v>
      </c>
      <c r="D77" s="32" t="s">
        <v>315</v>
      </c>
      <c r="E77" s="96" t="s">
        <v>351</v>
      </c>
      <c r="F77" s="123">
        <v>2024130010130</v>
      </c>
      <c r="G77" s="32" t="s">
        <v>365</v>
      </c>
      <c r="H77" s="32" t="s">
        <v>366</v>
      </c>
      <c r="I77" s="70" t="s">
        <v>700</v>
      </c>
      <c r="J77" s="124">
        <v>0.1</v>
      </c>
      <c r="K77" s="70" t="s">
        <v>706</v>
      </c>
      <c r="L77" s="70" t="s">
        <v>477</v>
      </c>
      <c r="M77" s="70" t="s">
        <v>391</v>
      </c>
      <c r="N77" s="100">
        <v>4</v>
      </c>
      <c r="O77" s="71">
        <v>0</v>
      </c>
      <c r="P77" s="71"/>
      <c r="Q77" s="71"/>
      <c r="R77" s="71"/>
      <c r="S77" s="71">
        <f t="shared" si="0"/>
        <v>0</v>
      </c>
      <c r="T77" s="101">
        <f t="shared" si="14"/>
        <v>0</v>
      </c>
      <c r="U77" s="102">
        <v>46027</v>
      </c>
      <c r="V77" s="102">
        <v>46387</v>
      </c>
      <c r="W77" s="103">
        <f t="shared" si="11"/>
        <v>360</v>
      </c>
      <c r="X77" s="32">
        <v>6850</v>
      </c>
      <c r="Y77" s="70" t="s">
        <v>406</v>
      </c>
      <c r="Z77" s="71" t="s">
        <v>449</v>
      </c>
      <c r="AA77" s="32" t="s">
        <v>488</v>
      </c>
      <c r="AB77" s="70" t="s">
        <v>489</v>
      </c>
      <c r="AC77" s="66" t="s">
        <v>410</v>
      </c>
      <c r="AD77" s="125" t="s">
        <v>709</v>
      </c>
      <c r="AE77" s="117">
        <v>122100000</v>
      </c>
      <c r="AF77" s="70" t="s">
        <v>76</v>
      </c>
      <c r="AG77" s="70" t="s">
        <v>685</v>
      </c>
      <c r="AH77" s="102">
        <v>46027</v>
      </c>
      <c r="AI77" s="186"/>
      <c r="AJ77" s="186"/>
      <c r="AK77" s="186"/>
      <c r="AL77" s="186"/>
      <c r="AM77" s="186"/>
      <c r="AN77" s="192"/>
      <c r="AO77" s="70" t="s">
        <v>351</v>
      </c>
      <c r="AP77" s="186"/>
      <c r="AQ77" s="170"/>
      <c r="AR77" s="186"/>
      <c r="AS77" s="170"/>
      <c r="AT77" s="186"/>
      <c r="AU77" s="186"/>
      <c r="AV77" s="186"/>
      <c r="AW77" s="186"/>
      <c r="AX77" s="186"/>
      <c r="AY77" s="186"/>
      <c r="AZ77" s="182" t="s">
        <v>860</v>
      </c>
    </row>
    <row r="78" spans="1:52" ht="48" customHeight="1" x14ac:dyDescent="0.3">
      <c r="A78" s="32" t="s">
        <v>239</v>
      </c>
      <c r="B78" s="32" t="s">
        <v>245</v>
      </c>
      <c r="C78" s="95" t="s">
        <v>254</v>
      </c>
      <c r="D78" s="32" t="s">
        <v>315</v>
      </c>
      <c r="E78" s="96" t="s">
        <v>351</v>
      </c>
      <c r="F78" s="123">
        <v>2024130010130</v>
      </c>
      <c r="G78" s="32" t="s">
        <v>365</v>
      </c>
      <c r="H78" s="32" t="s">
        <v>366</v>
      </c>
      <c r="I78" s="70" t="s">
        <v>700</v>
      </c>
      <c r="J78" s="124">
        <v>0.1</v>
      </c>
      <c r="K78" s="70" t="s">
        <v>706</v>
      </c>
      <c r="L78" s="70" t="s">
        <v>477</v>
      </c>
      <c r="M78" s="70" t="s">
        <v>391</v>
      </c>
      <c r="N78" s="100">
        <v>4</v>
      </c>
      <c r="O78" s="71">
        <v>0</v>
      </c>
      <c r="P78" s="71"/>
      <c r="Q78" s="71"/>
      <c r="R78" s="71"/>
      <c r="S78" s="71">
        <f t="shared" si="0"/>
        <v>0</v>
      </c>
      <c r="T78" s="101">
        <f t="shared" si="14"/>
        <v>0</v>
      </c>
      <c r="U78" s="102">
        <v>46027</v>
      </c>
      <c r="V78" s="102">
        <v>46387</v>
      </c>
      <c r="W78" s="103">
        <f t="shared" si="11"/>
        <v>360</v>
      </c>
      <c r="X78" s="32">
        <v>6850</v>
      </c>
      <c r="Y78" s="70" t="s">
        <v>406</v>
      </c>
      <c r="Z78" s="71" t="s">
        <v>449</v>
      </c>
      <c r="AA78" s="32" t="s">
        <v>488</v>
      </c>
      <c r="AB78" s="70" t="s">
        <v>489</v>
      </c>
      <c r="AC78" s="66" t="s">
        <v>410</v>
      </c>
      <c r="AD78" s="125" t="s">
        <v>716</v>
      </c>
      <c r="AE78" s="117">
        <v>18511355</v>
      </c>
      <c r="AF78" s="70" t="s">
        <v>70</v>
      </c>
      <c r="AG78" s="70" t="s">
        <v>685</v>
      </c>
      <c r="AH78" s="102">
        <v>46027</v>
      </c>
      <c r="AI78" s="186"/>
      <c r="AJ78" s="186"/>
      <c r="AK78" s="186"/>
      <c r="AL78" s="186"/>
      <c r="AM78" s="186"/>
      <c r="AN78" s="192"/>
      <c r="AO78" s="70" t="s">
        <v>351</v>
      </c>
      <c r="AP78" s="186"/>
      <c r="AQ78" s="170"/>
      <c r="AR78" s="186"/>
      <c r="AS78" s="170"/>
      <c r="AT78" s="186"/>
      <c r="AU78" s="186"/>
      <c r="AV78" s="186"/>
      <c r="AW78" s="186"/>
      <c r="AX78" s="186"/>
      <c r="AY78" s="186"/>
      <c r="AZ78" s="184"/>
    </row>
    <row r="79" spans="1:52" ht="48" customHeight="1" x14ac:dyDescent="0.3">
      <c r="A79" s="32" t="s">
        <v>239</v>
      </c>
      <c r="B79" s="32" t="s">
        <v>245</v>
      </c>
      <c r="C79" s="95" t="s">
        <v>254</v>
      </c>
      <c r="D79" s="32" t="s">
        <v>829</v>
      </c>
      <c r="E79" s="96" t="s">
        <v>351</v>
      </c>
      <c r="F79" s="123">
        <v>2024130010130</v>
      </c>
      <c r="G79" s="32" t="s">
        <v>365</v>
      </c>
      <c r="H79" s="32" t="s">
        <v>366</v>
      </c>
      <c r="I79" s="70" t="s">
        <v>319</v>
      </c>
      <c r="J79" s="124">
        <v>0.1</v>
      </c>
      <c r="K79" s="32" t="s">
        <v>707</v>
      </c>
      <c r="L79" s="70" t="s">
        <v>477</v>
      </c>
      <c r="M79" s="70" t="s">
        <v>392</v>
      </c>
      <c r="N79" s="100">
        <v>4</v>
      </c>
      <c r="O79" s="71">
        <v>0</v>
      </c>
      <c r="P79" s="71"/>
      <c r="Q79" s="71"/>
      <c r="R79" s="71"/>
      <c r="S79" s="71">
        <f t="shared" si="0"/>
        <v>0</v>
      </c>
      <c r="T79" s="101">
        <f t="shared" si="14"/>
        <v>0</v>
      </c>
      <c r="U79" s="102">
        <v>46027</v>
      </c>
      <c r="V79" s="102">
        <v>46387</v>
      </c>
      <c r="W79" s="103">
        <f t="shared" si="11"/>
        <v>360</v>
      </c>
      <c r="X79" s="32">
        <v>6850</v>
      </c>
      <c r="Y79" s="70" t="s">
        <v>406</v>
      </c>
      <c r="Z79" s="71" t="s">
        <v>449</v>
      </c>
      <c r="AA79" s="70" t="s">
        <v>490</v>
      </c>
      <c r="AB79" s="70" t="s">
        <v>491</v>
      </c>
      <c r="AC79" s="66" t="s">
        <v>410</v>
      </c>
      <c r="AD79" s="125" t="s">
        <v>709</v>
      </c>
      <c r="AE79" s="117">
        <v>122100000</v>
      </c>
      <c r="AF79" s="70" t="s">
        <v>76</v>
      </c>
      <c r="AG79" s="70" t="s">
        <v>685</v>
      </c>
      <c r="AH79" s="102">
        <v>46027</v>
      </c>
      <c r="AI79" s="186"/>
      <c r="AJ79" s="186"/>
      <c r="AK79" s="186"/>
      <c r="AL79" s="186"/>
      <c r="AM79" s="186"/>
      <c r="AN79" s="192"/>
      <c r="AO79" s="70" t="s">
        <v>351</v>
      </c>
      <c r="AP79" s="186"/>
      <c r="AQ79" s="170"/>
      <c r="AR79" s="186"/>
      <c r="AS79" s="170"/>
      <c r="AT79" s="186"/>
      <c r="AU79" s="186"/>
      <c r="AV79" s="186"/>
      <c r="AW79" s="186"/>
      <c r="AX79" s="186"/>
      <c r="AY79" s="186"/>
      <c r="AZ79" s="182" t="s">
        <v>860</v>
      </c>
    </row>
    <row r="80" spans="1:52" ht="48" customHeight="1" x14ac:dyDescent="0.3">
      <c r="A80" s="32" t="s">
        <v>239</v>
      </c>
      <c r="B80" s="32" t="s">
        <v>245</v>
      </c>
      <c r="C80" s="95" t="s">
        <v>254</v>
      </c>
      <c r="D80" s="32" t="s">
        <v>829</v>
      </c>
      <c r="E80" s="96" t="s">
        <v>351</v>
      </c>
      <c r="F80" s="123">
        <v>2024130010130</v>
      </c>
      <c r="G80" s="32" t="s">
        <v>365</v>
      </c>
      <c r="H80" s="32" t="s">
        <v>366</v>
      </c>
      <c r="I80" s="70" t="s">
        <v>319</v>
      </c>
      <c r="J80" s="124">
        <v>0.1</v>
      </c>
      <c r="K80" s="32" t="s">
        <v>707</v>
      </c>
      <c r="L80" s="70" t="s">
        <v>477</v>
      </c>
      <c r="M80" s="70" t="s">
        <v>392</v>
      </c>
      <c r="N80" s="100">
        <v>4</v>
      </c>
      <c r="O80" s="71">
        <v>0</v>
      </c>
      <c r="P80" s="71"/>
      <c r="Q80" s="71"/>
      <c r="R80" s="71"/>
      <c r="S80" s="71">
        <f t="shared" si="0"/>
        <v>0</v>
      </c>
      <c r="T80" s="101">
        <f t="shared" si="14"/>
        <v>0</v>
      </c>
      <c r="U80" s="102">
        <v>46027</v>
      </c>
      <c r="V80" s="102">
        <v>46387</v>
      </c>
      <c r="W80" s="103">
        <f t="shared" si="11"/>
        <v>360</v>
      </c>
      <c r="X80" s="32">
        <v>6850</v>
      </c>
      <c r="Y80" s="70" t="s">
        <v>406</v>
      </c>
      <c r="Z80" s="71" t="s">
        <v>449</v>
      </c>
      <c r="AA80" s="70" t="s">
        <v>490</v>
      </c>
      <c r="AB80" s="70" t="s">
        <v>491</v>
      </c>
      <c r="AC80" s="66" t="s">
        <v>410</v>
      </c>
      <c r="AD80" s="125" t="s">
        <v>717</v>
      </c>
      <c r="AE80" s="117">
        <v>18511353</v>
      </c>
      <c r="AF80" s="70" t="s">
        <v>70</v>
      </c>
      <c r="AG80" s="70" t="s">
        <v>685</v>
      </c>
      <c r="AH80" s="102">
        <v>46027</v>
      </c>
      <c r="AI80" s="186"/>
      <c r="AJ80" s="186"/>
      <c r="AK80" s="186"/>
      <c r="AL80" s="186"/>
      <c r="AM80" s="186"/>
      <c r="AN80" s="192"/>
      <c r="AO80" s="70" t="s">
        <v>351</v>
      </c>
      <c r="AP80" s="186"/>
      <c r="AQ80" s="170"/>
      <c r="AR80" s="186"/>
      <c r="AS80" s="170"/>
      <c r="AT80" s="186"/>
      <c r="AU80" s="186"/>
      <c r="AV80" s="186"/>
      <c r="AW80" s="186"/>
      <c r="AX80" s="186"/>
      <c r="AY80" s="186"/>
      <c r="AZ80" s="184"/>
    </row>
    <row r="81" spans="1:52" ht="48" customHeight="1" x14ac:dyDescent="0.3">
      <c r="A81" s="32"/>
      <c r="B81" s="32"/>
      <c r="C81" s="95"/>
      <c r="D81" s="32"/>
      <c r="E81" s="165" t="s">
        <v>918</v>
      </c>
      <c r="F81" s="166"/>
      <c r="G81" s="166"/>
      <c r="H81" s="166"/>
      <c r="I81" s="166"/>
      <c r="J81" s="166"/>
      <c r="K81" s="166"/>
      <c r="L81" s="166"/>
      <c r="M81" s="166"/>
      <c r="N81" s="166"/>
      <c r="O81" s="166"/>
      <c r="P81" s="166"/>
      <c r="Q81" s="167"/>
      <c r="R81" s="71"/>
      <c r="S81" s="71"/>
      <c r="T81" s="101">
        <f>AVERAGE(T65:T80)</f>
        <v>0.29992324561403516</v>
      </c>
      <c r="U81" s="102"/>
      <c r="V81" s="102"/>
      <c r="W81" s="103"/>
      <c r="X81" s="32"/>
      <c r="Y81" s="70"/>
      <c r="Z81" s="71"/>
      <c r="AA81" s="70"/>
      <c r="AB81" s="70"/>
      <c r="AC81" s="66"/>
      <c r="AD81" s="125"/>
      <c r="AE81" s="117"/>
      <c r="AF81" s="70"/>
      <c r="AG81" s="70"/>
      <c r="AH81" s="102"/>
      <c r="AI81" s="127"/>
      <c r="AJ81" s="127"/>
      <c r="AK81" s="127"/>
      <c r="AL81" s="127"/>
      <c r="AM81" s="127"/>
      <c r="AN81" s="108"/>
      <c r="AO81" s="70"/>
      <c r="AP81" s="127"/>
      <c r="AQ81" s="127"/>
      <c r="AR81" s="127"/>
      <c r="AS81" s="127"/>
      <c r="AT81" s="127"/>
      <c r="AU81" s="127"/>
      <c r="AV81" s="127"/>
      <c r="AW81" s="127"/>
      <c r="AX81" s="127"/>
      <c r="AY81" s="127"/>
      <c r="AZ81" s="120"/>
    </row>
    <row r="82" spans="1:52" ht="48" customHeight="1" x14ac:dyDescent="0.3">
      <c r="A82" s="32" t="s">
        <v>239</v>
      </c>
      <c r="B82" s="32" t="s">
        <v>245</v>
      </c>
      <c r="C82" s="95" t="s">
        <v>254</v>
      </c>
      <c r="D82" s="32" t="s">
        <v>316</v>
      </c>
      <c r="E82" s="96" t="s">
        <v>352</v>
      </c>
      <c r="F82" s="123">
        <v>2024130010136</v>
      </c>
      <c r="G82" s="32" t="s">
        <v>368</v>
      </c>
      <c r="H82" s="32" t="s">
        <v>492</v>
      </c>
      <c r="I82" s="32" t="s">
        <v>729</v>
      </c>
      <c r="J82" s="124">
        <v>0.15</v>
      </c>
      <c r="K82" s="125" t="s">
        <v>718</v>
      </c>
      <c r="L82" s="70" t="s">
        <v>477</v>
      </c>
      <c r="M82" s="70" t="s">
        <v>816</v>
      </c>
      <c r="N82" s="100">
        <v>250</v>
      </c>
      <c r="O82" s="71">
        <v>153</v>
      </c>
      <c r="P82" s="71"/>
      <c r="Q82" s="71"/>
      <c r="R82" s="71"/>
      <c r="S82" s="71">
        <f t="shared" ref="S82:S147" si="15">+SUM(O82:R82)</f>
        <v>153</v>
      </c>
      <c r="T82" s="101">
        <f t="shared" si="14"/>
        <v>0.61199999999999999</v>
      </c>
      <c r="U82" s="102">
        <v>46027</v>
      </c>
      <c r="V82" s="102">
        <v>46387</v>
      </c>
      <c r="W82" s="103">
        <f t="shared" ref="W82:W92" si="16">+V82-U82</f>
        <v>360</v>
      </c>
      <c r="X82" s="71">
        <v>7250</v>
      </c>
      <c r="Y82" s="70" t="s">
        <v>406</v>
      </c>
      <c r="Z82" s="71" t="s">
        <v>449</v>
      </c>
      <c r="AA82" s="111" t="s">
        <v>494</v>
      </c>
      <c r="AB82" s="112" t="s">
        <v>495</v>
      </c>
      <c r="AC82" s="66" t="s">
        <v>828</v>
      </c>
      <c r="AD82" s="125" t="s">
        <v>709</v>
      </c>
      <c r="AE82" s="117">
        <v>43534936</v>
      </c>
      <c r="AF82" s="70" t="s">
        <v>76</v>
      </c>
      <c r="AG82" s="70" t="s">
        <v>685</v>
      </c>
      <c r="AH82" s="102">
        <v>46027</v>
      </c>
      <c r="AI82" s="185">
        <v>817210118</v>
      </c>
      <c r="AJ82" s="185">
        <v>817210117.90999997</v>
      </c>
      <c r="AK82" s="185"/>
      <c r="AL82" s="185"/>
      <c r="AM82" s="185"/>
      <c r="AN82" s="190" t="s">
        <v>682</v>
      </c>
      <c r="AO82" s="70" t="s">
        <v>352</v>
      </c>
      <c r="AP82" s="185">
        <v>199720000</v>
      </c>
      <c r="AQ82" s="169">
        <f>+AP82/AJ82</f>
        <v>0.24439247094832878</v>
      </c>
      <c r="AR82" s="185">
        <v>44780000</v>
      </c>
      <c r="AS82" s="169">
        <f>+AR82/AJ82</f>
        <v>5.479618890980454E-2</v>
      </c>
      <c r="AT82" s="185"/>
      <c r="AU82" s="185"/>
      <c r="AV82" s="185"/>
      <c r="AW82" s="185"/>
      <c r="AX82" s="185"/>
      <c r="AY82" s="185"/>
      <c r="AZ82" s="118" t="s">
        <v>884</v>
      </c>
    </row>
    <row r="83" spans="1:52" ht="48" customHeight="1" x14ac:dyDescent="0.3">
      <c r="A83" s="32" t="s">
        <v>239</v>
      </c>
      <c r="B83" s="32" t="s">
        <v>245</v>
      </c>
      <c r="C83" s="95" t="s">
        <v>254</v>
      </c>
      <c r="D83" s="32" t="s">
        <v>316</v>
      </c>
      <c r="E83" s="96" t="s">
        <v>352</v>
      </c>
      <c r="F83" s="123">
        <v>2024130010136</v>
      </c>
      <c r="G83" s="32" t="s">
        <v>368</v>
      </c>
      <c r="H83" s="32" t="s">
        <v>492</v>
      </c>
      <c r="I83" s="32" t="s">
        <v>729</v>
      </c>
      <c r="J83" s="124">
        <v>0.15</v>
      </c>
      <c r="K83" s="125" t="s">
        <v>719</v>
      </c>
      <c r="L83" s="70" t="s">
        <v>477</v>
      </c>
      <c r="M83" s="70" t="s">
        <v>817</v>
      </c>
      <c r="N83" s="100">
        <v>4</v>
      </c>
      <c r="O83" s="71">
        <v>4</v>
      </c>
      <c r="P83" s="71"/>
      <c r="Q83" s="71"/>
      <c r="R83" s="71"/>
      <c r="S83" s="71">
        <f t="shared" si="15"/>
        <v>4</v>
      </c>
      <c r="T83" s="101">
        <f t="shared" si="14"/>
        <v>1</v>
      </c>
      <c r="U83" s="102">
        <v>46027</v>
      </c>
      <c r="V83" s="102">
        <v>46387</v>
      </c>
      <c r="W83" s="103">
        <f t="shared" si="16"/>
        <v>360</v>
      </c>
      <c r="X83" s="71">
        <v>7250</v>
      </c>
      <c r="Y83" s="70" t="s">
        <v>406</v>
      </c>
      <c r="Z83" s="71" t="s">
        <v>449</v>
      </c>
      <c r="AA83" s="111" t="s">
        <v>494</v>
      </c>
      <c r="AB83" s="112" t="s">
        <v>495</v>
      </c>
      <c r="AC83" s="66" t="s">
        <v>410</v>
      </c>
      <c r="AD83" s="125" t="s">
        <v>720</v>
      </c>
      <c r="AE83" s="117">
        <v>8172101.1791000003</v>
      </c>
      <c r="AF83" s="70" t="s">
        <v>77</v>
      </c>
      <c r="AG83" s="70" t="s">
        <v>685</v>
      </c>
      <c r="AH83" s="102">
        <v>46027</v>
      </c>
      <c r="AI83" s="186"/>
      <c r="AJ83" s="186"/>
      <c r="AK83" s="186"/>
      <c r="AL83" s="186"/>
      <c r="AM83" s="186"/>
      <c r="AN83" s="192"/>
      <c r="AO83" s="70" t="s">
        <v>352</v>
      </c>
      <c r="AP83" s="186"/>
      <c r="AQ83" s="170"/>
      <c r="AR83" s="186"/>
      <c r="AS83" s="170"/>
      <c r="AT83" s="186"/>
      <c r="AU83" s="186"/>
      <c r="AV83" s="186"/>
      <c r="AW83" s="186"/>
      <c r="AX83" s="186"/>
      <c r="AY83" s="186"/>
      <c r="AZ83" s="118" t="s">
        <v>884</v>
      </c>
    </row>
    <row r="84" spans="1:52" ht="48" customHeight="1" x14ac:dyDescent="0.3">
      <c r="A84" s="32" t="s">
        <v>239</v>
      </c>
      <c r="B84" s="32" t="s">
        <v>245</v>
      </c>
      <c r="C84" s="95" t="s">
        <v>254</v>
      </c>
      <c r="D84" s="32" t="s">
        <v>493</v>
      </c>
      <c r="E84" s="96" t="s">
        <v>352</v>
      </c>
      <c r="F84" s="123">
        <v>2024130010136</v>
      </c>
      <c r="G84" s="32" t="s">
        <v>368</v>
      </c>
      <c r="H84" s="70" t="s">
        <v>371</v>
      </c>
      <c r="I84" s="111" t="s">
        <v>731</v>
      </c>
      <c r="J84" s="124">
        <v>0.1</v>
      </c>
      <c r="K84" s="32" t="s">
        <v>721</v>
      </c>
      <c r="L84" s="70"/>
      <c r="M84" s="70" t="s">
        <v>815</v>
      </c>
      <c r="N84" s="100">
        <v>1000</v>
      </c>
      <c r="O84" s="71">
        <v>0</v>
      </c>
      <c r="P84" s="71"/>
      <c r="Q84" s="71"/>
      <c r="R84" s="71"/>
      <c r="S84" s="71">
        <f t="shared" si="15"/>
        <v>0</v>
      </c>
      <c r="T84" s="101">
        <f t="shared" si="14"/>
        <v>0</v>
      </c>
      <c r="U84" s="102">
        <v>46027</v>
      </c>
      <c r="V84" s="102">
        <v>46387</v>
      </c>
      <c r="W84" s="103">
        <f t="shared" si="16"/>
        <v>360</v>
      </c>
      <c r="X84" s="71">
        <v>7250</v>
      </c>
      <c r="Y84" s="70" t="s">
        <v>406</v>
      </c>
      <c r="Z84" s="71" t="s">
        <v>449</v>
      </c>
      <c r="AA84" s="111" t="s">
        <v>496</v>
      </c>
      <c r="AB84" s="71" t="s">
        <v>497</v>
      </c>
      <c r="AC84" s="66" t="s">
        <v>410</v>
      </c>
      <c r="AD84" s="125" t="s">
        <v>709</v>
      </c>
      <c r="AE84" s="117">
        <v>43534936</v>
      </c>
      <c r="AF84" s="70" t="s">
        <v>76</v>
      </c>
      <c r="AG84" s="70" t="s">
        <v>685</v>
      </c>
      <c r="AH84" s="102">
        <v>46027</v>
      </c>
      <c r="AI84" s="186"/>
      <c r="AJ84" s="186"/>
      <c r="AK84" s="186"/>
      <c r="AL84" s="186"/>
      <c r="AM84" s="186"/>
      <c r="AN84" s="192"/>
      <c r="AO84" s="70" t="s">
        <v>352</v>
      </c>
      <c r="AP84" s="186"/>
      <c r="AQ84" s="170"/>
      <c r="AR84" s="186"/>
      <c r="AS84" s="170"/>
      <c r="AT84" s="186"/>
      <c r="AU84" s="186"/>
      <c r="AV84" s="186"/>
      <c r="AW84" s="186"/>
      <c r="AX84" s="186"/>
      <c r="AY84" s="186"/>
      <c r="AZ84" s="118" t="s">
        <v>888</v>
      </c>
    </row>
    <row r="85" spans="1:52" ht="48" customHeight="1" x14ac:dyDescent="0.3">
      <c r="A85" s="32" t="s">
        <v>239</v>
      </c>
      <c r="B85" s="32" t="s">
        <v>245</v>
      </c>
      <c r="C85" s="95" t="s">
        <v>254</v>
      </c>
      <c r="D85" s="32" t="s">
        <v>493</v>
      </c>
      <c r="E85" s="96" t="s">
        <v>352</v>
      </c>
      <c r="F85" s="123">
        <v>2024130010136</v>
      </c>
      <c r="G85" s="32" t="s">
        <v>368</v>
      </c>
      <c r="H85" s="70" t="s">
        <v>371</v>
      </c>
      <c r="I85" s="111" t="s">
        <v>731</v>
      </c>
      <c r="J85" s="124">
        <v>0.25</v>
      </c>
      <c r="K85" s="32" t="s">
        <v>722</v>
      </c>
      <c r="L85" s="70" t="s">
        <v>477</v>
      </c>
      <c r="M85" s="70" t="s">
        <v>393</v>
      </c>
      <c r="N85" s="100">
        <v>1</v>
      </c>
      <c r="O85" s="71">
        <v>0</v>
      </c>
      <c r="P85" s="66"/>
      <c r="Q85" s="71"/>
      <c r="R85" s="71"/>
      <c r="S85" s="71">
        <f t="shared" ref="S85" si="17">+SUM(O85:R85)</f>
        <v>0</v>
      </c>
      <c r="T85" s="101">
        <f t="shared" si="14"/>
        <v>0</v>
      </c>
      <c r="U85" s="102">
        <v>46027</v>
      </c>
      <c r="V85" s="102">
        <v>46387</v>
      </c>
      <c r="W85" s="103">
        <f t="shared" ref="W85" si="18">+V85-U85</f>
        <v>360</v>
      </c>
      <c r="X85" s="71">
        <v>7250</v>
      </c>
      <c r="Y85" s="70" t="s">
        <v>406</v>
      </c>
      <c r="Z85" s="71" t="s">
        <v>449</v>
      </c>
      <c r="AA85" s="70" t="s">
        <v>498</v>
      </c>
      <c r="AB85" s="71" t="s">
        <v>499</v>
      </c>
      <c r="AC85" s="66" t="s">
        <v>410</v>
      </c>
      <c r="AD85" s="125" t="s">
        <v>709</v>
      </c>
      <c r="AE85" s="117">
        <v>43534936</v>
      </c>
      <c r="AF85" s="70" t="s">
        <v>76</v>
      </c>
      <c r="AG85" s="70" t="s">
        <v>685</v>
      </c>
      <c r="AH85" s="102">
        <v>46027</v>
      </c>
      <c r="AI85" s="186"/>
      <c r="AJ85" s="186"/>
      <c r="AK85" s="186"/>
      <c r="AL85" s="186"/>
      <c r="AM85" s="186"/>
      <c r="AN85" s="192"/>
      <c r="AO85" s="70" t="s">
        <v>352</v>
      </c>
      <c r="AP85" s="186"/>
      <c r="AQ85" s="170"/>
      <c r="AR85" s="186"/>
      <c r="AS85" s="170"/>
      <c r="AT85" s="186"/>
      <c r="AU85" s="186"/>
      <c r="AV85" s="186"/>
      <c r="AW85" s="186"/>
      <c r="AX85" s="186"/>
      <c r="AY85" s="186"/>
      <c r="AZ85" s="182" t="s">
        <v>887</v>
      </c>
    </row>
    <row r="86" spans="1:52" ht="48" customHeight="1" x14ac:dyDescent="0.3">
      <c r="A86" s="32" t="s">
        <v>239</v>
      </c>
      <c r="B86" s="32" t="s">
        <v>245</v>
      </c>
      <c r="C86" s="95" t="s">
        <v>254</v>
      </c>
      <c r="D86" s="32" t="s">
        <v>493</v>
      </c>
      <c r="E86" s="96" t="s">
        <v>352</v>
      </c>
      <c r="F86" s="123">
        <v>2024130010136</v>
      </c>
      <c r="G86" s="32" t="s">
        <v>368</v>
      </c>
      <c r="H86" s="70" t="s">
        <v>371</v>
      </c>
      <c r="I86" s="111" t="s">
        <v>731</v>
      </c>
      <c r="J86" s="124">
        <v>0.25</v>
      </c>
      <c r="K86" s="32" t="s">
        <v>722</v>
      </c>
      <c r="L86" s="70" t="s">
        <v>477</v>
      </c>
      <c r="M86" s="70" t="s">
        <v>393</v>
      </c>
      <c r="N86" s="100">
        <v>1</v>
      </c>
      <c r="O86" s="71">
        <v>0</v>
      </c>
      <c r="P86" s="66"/>
      <c r="Q86" s="71"/>
      <c r="R86" s="71"/>
      <c r="S86" s="71">
        <f t="shared" si="15"/>
        <v>0</v>
      </c>
      <c r="T86" s="101">
        <f t="shared" si="14"/>
        <v>0</v>
      </c>
      <c r="U86" s="102">
        <v>46027</v>
      </c>
      <c r="V86" s="102">
        <v>46387</v>
      </c>
      <c r="W86" s="103">
        <f t="shared" si="16"/>
        <v>360</v>
      </c>
      <c r="X86" s="71">
        <v>7250</v>
      </c>
      <c r="Y86" s="70" t="s">
        <v>406</v>
      </c>
      <c r="Z86" s="71" t="s">
        <v>449</v>
      </c>
      <c r="AA86" s="70" t="s">
        <v>498</v>
      </c>
      <c r="AB86" s="71" t="s">
        <v>499</v>
      </c>
      <c r="AC86" s="66" t="s">
        <v>410</v>
      </c>
      <c r="AD86" s="125" t="s">
        <v>723</v>
      </c>
      <c r="AE86" s="117">
        <v>20000000</v>
      </c>
      <c r="AF86" s="70" t="s">
        <v>70</v>
      </c>
      <c r="AG86" s="70" t="s">
        <v>685</v>
      </c>
      <c r="AH86" s="102">
        <v>46027</v>
      </c>
      <c r="AI86" s="186"/>
      <c r="AJ86" s="186"/>
      <c r="AK86" s="186"/>
      <c r="AL86" s="186"/>
      <c r="AM86" s="186"/>
      <c r="AN86" s="192"/>
      <c r="AO86" s="70" t="s">
        <v>352</v>
      </c>
      <c r="AP86" s="186"/>
      <c r="AQ86" s="170"/>
      <c r="AR86" s="186"/>
      <c r="AS86" s="170"/>
      <c r="AT86" s="186"/>
      <c r="AU86" s="186"/>
      <c r="AV86" s="186"/>
      <c r="AW86" s="186"/>
      <c r="AX86" s="186"/>
      <c r="AY86" s="186"/>
      <c r="AZ86" s="184"/>
    </row>
    <row r="87" spans="1:52" ht="48" customHeight="1" x14ac:dyDescent="0.3">
      <c r="A87" s="32" t="s">
        <v>239</v>
      </c>
      <c r="B87" s="32" t="s">
        <v>245</v>
      </c>
      <c r="C87" s="95" t="s">
        <v>254</v>
      </c>
      <c r="D87" s="32" t="s">
        <v>493</v>
      </c>
      <c r="E87" s="96" t="s">
        <v>352</v>
      </c>
      <c r="F87" s="123">
        <v>2024130010136</v>
      </c>
      <c r="G87" s="32" t="s">
        <v>368</v>
      </c>
      <c r="H87" s="70" t="s">
        <v>371</v>
      </c>
      <c r="I87" s="111" t="s">
        <v>731</v>
      </c>
      <c r="J87" s="124">
        <v>0.25</v>
      </c>
      <c r="K87" s="32" t="s">
        <v>464</v>
      </c>
      <c r="L87" s="70" t="s">
        <v>477</v>
      </c>
      <c r="M87" s="70" t="s">
        <v>389</v>
      </c>
      <c r="N87" s="100">
        <v>25</v>
      </c>
      <c r="O87" s="71">
        <v>0</v>
      </c>
      <c r="P87" s="66"/>
      <c r="Q87" s="71"/>
      <c r="R87" s="71"/>
      <c r="S87" s="71">
        <f t="shared" si="15"/>
        <v>0</v>
      </c>
      <c r="T87" s="101">
        <f t="shared" si="14"/>
        <v>0</v>
      </c>
      <c r="U87" s="102">
        <v>46027</v>
      </c>
      <c r="V87" s="102">
        <v>46387</v>
      </c>
      <c r="W87" s="103">
        <f t="shared" si="16"/>
        <v>360</v>
      </c>
      <c r="X87" s="71">
        <v>7250</v>
      </c>
      <c r="Y87" s="70" t="s">
        <v>406</v>
      </c>
      <c r="Z87" s="71" t="s">
        <v>449</v>
      </c>
      <c r="AA87" s="70" t="s">
        <v>498</v>
      </c>
      <c r="AB87" s="71" t="s">
        <v>499</v>
      </c>
      <c r="AC87" s="66" t="s">
        <v>410</v>
      </c>
      <c r="AD87" s="125" t="s">
        <v>709</v>
      </c>
      <c r="AE87" s="117">
        <v>43534936</v>
      </c>
      <c r="AF87" s="70" t="s">
        <v>76</v>
      </c>
      <c r="AG87" s="70" t="s">
        <v>685</v>
      </c>
      <c r="AH87" s="102">
        <v>46027</v>
      </c>
      <c r="AI87" s="186"/>
      <c r="AJ87" s="186"/>
      <c r="AK87" s="186"/>
      <c r="AL87" s="186"/>
      <c r="AM87" s="186"/>
      <c r="AN87" s="192"/>
      <c r="AO87" s="70" t="s">
        <v>352</v>
      </c>
      <c r="AP87" s="186"/>
      <c r="AQ87" s="170"/>
      <c r="AR87" s="186"/>
      <c r="AS87" s="170"/>
      <c r="AT87" s="186"/>
      <c r="AU87" s="186"/>
      <c r="AV87" s="186"/>
      <c r="AW87" s="186"/>
      <c r="AX87" s="186"/>
      <c r="AY87" s="186"/>
      <c r="AZ87" s="118" t="s">
        <v>889</v>
      </c>
    </row>
    <row r="88" spans="1:52" ht="48" customHeight="1" x14ac:dyDescent="0.3">
      <c r="A88" s="32" t="s">
        <v>239</v>
      </c>
      <c r="B88" s="32" t="s">
        <v>245</v>
      </c>
      <c r="C88" s="95" t="s">
        <v>254</v>
      </c>
      <c r="D88" s="32" t="s">
        <v>493</v>
      </c>
      <c r="E88" s="96" t="s">
        <v>352</v>
      </c>
      <c r="F88" s="123">
        <v>2024130010136</v>
      </c>
      <c r="G88" s="32" t="s">
        <v>368</v>
      </c>
      <c r="H88" s="70" t="s">
        <v>371</v>
      </c>
      <c r="I88" s="111" t="s">
        <v>731</v>
      </c>
      <c r="J88" s="124">
        <v>0.25</v>
      </c>
      <c r="K88" s="32" t="s">
        <v>725</v>
      </c>
      <c r="L88" s="70" t="s">
        <v>477</v>
      </c>
      <c r="M88" s="70" t="s">
        <v>551</v>
      </c>
      <c r="N88" s="100">
        <v>6000</v>
      </c>
      <c r="O88" s="71">
        <v>0</v>
      </c>
      <c r="P88" s="66"/>
      <c r="Q88" s="71"/>
      <c r="R88" s="71"/>
      <c r="S88" s="71">
        <f t="shared" si="15"/>
        <v>0</v>
      </c>
      <c r="T88" s="101">
        <f t="shared" si="14"/>
        <v>0</v>
      </c>
      <c r="U88" s="102">
        <v>46027</v>
      </c>
      <c r="V88" s="102">
        <v>46387</v>
      </c>
      <c r="W88" s="103">
        <f t="shared" si="16"/>
        <v>360</v>
      </c>
      <c r="X88" s="71">
        <v>7250</v>
      </c>
      <c r="Y88" s="70" t="s">
        <v>406</v>
      </c>
      <c r="Z88" s="71" t="s">
        <v>449</v>
      </c>
      <c r="AA88" s="70" t="s">
        <v>498</v>
      </c>
      <c r="AB88" s="71" t="s">
        <v>499</v>
      </c>
      <c r="AC88" s="66" t="s">
        <v>410</v>
      </c>
      <c r="AD88" s="125" t="s">
        <v>709</v>
      </c>
      <c r="AE88" s="117">
        <v>119069873</v>
      </c>
      <c r="AF88" s="70" t="s">
        <v>76</v>
      </c>
      <c r="AG88" s="70" t="s">
        <v>685</v>
      </c>
      <c r="AH88" s="102">
        <v>46027</v>
      </c>
      <c r="AI88" s="186"/>
      <c r="AJ88" s="186"/>
      <c r="AK88" s="186"/>
      <c r="AL88" s="186"/>
      <c r="AM88" s="186"/>
      <c r="AN88" s="192"/>
      <c r="AO88" s="70" t="s">
        <v>352</v>
      </c>
      <c r="AP88" s="186"/>
      <c r="AQ88" s="170"/>
      <c r="AR88" s="186"/>
      <c r="AS88" s="170"/>
      <c r="AT88" s="186"/>
      <c r="AU88" s="186"/>
      <c r="AV88" s="186"/>
      <c r="AW88" s="186"/>
      <c r="AX88" s="186"/>
      <c r="AY88" s="186"/>
      <c r="AZ88" s="182" t="s">
        <v>886</v>
      </c>
    </row>
    <row r="89" spans="1:52" ht="48" customHeight="1" x14ac:dyDescent="0.3">
      <c r="A89" s="32" t="s">
        <v>239</v>
      </c>
      <c r="B89" s="32" t="s">
        <v>245</v>
      </c>
      <c r="C89" s="95" t="s">
        <v>254</v>
      </c>
      <c r="D89" s="32" t="s">
        <v>493</v>
      </c>
      <c r="E89" s="96" t="s">
        <v>352</v>
      </c>
      <c r="F89" s="123">
        <v>2024130010136</v>
      </c>
      <c r="G89" s="32" t="s">
        <v>368</v>
      </c>
      <c r="H89" s="70" t="s">
        <v>371</v>
      </c>
      <c r="I89" s="111" t="s">
        <v>731</v>
      </c>
      <c r="J89" s="124">
        <v>0.25</v>
      </c>
      <c r="K89" s="32" t="s">
        <v>725</v>
      </c>
      <c r="L89" s="70" t="s">
        <v>477</v>
      </c>
      <c r="M89" s="70" t="s">
        <v>551</v>
      </c>
      <c r="N89" s="100">
        <v>6000</v>
      </c>
      <c r="O89" s="71">
        <v>0</v>
      </c>
      <c r="P89" s="66"/>
      <c r="Q89" s="71"/>
      <c r="R89" s="71"/>
      <c r="S89" s="71">
        <f t="shared" si="15"/>
        <v>0</v>
      </c>
      <c r="T89" s="101">
        <f t="shared" si="14"/>
        <v>0</v>
      </c>
      <c r="U89" s="102">
        <v>46027</v>
      </c>
      <c r="V89" s="102">
        <v>46387</v>
      </c>
      <c r="W89" s="103">
        <f t="shared" si="16"/>
        <v>360</v>
      </c>
      <c r="X89" s="71">
        <v>7250</v>
      </c>
      <c r="Y89" s="70" t="s">
        <v>406</v>
      </c>
      <c r="Z89" s="71" t="s">
        <v>449</v>
      </c>
      <c r="AA89" s="70" t="s">
        <v>498</v>
      </c>
      <c r="AB89" s="71" t="s">
        <v>499</v>
      </c>
      <c r="AC89" s="66" t="s">
        <v>410</v>
      </c>
      <c r="AD89" s="125" t="s">
        <v>726</v>
      </c>
      <c r="AE89" s="117">
        <v>294195642.59999996</v>
      </c>
      <c r="AF89" s="70" t="s">
        <v>70</v>
      </c>
      <c r="AG89" s="70" t="s">
        <v>686</v>
      </c>
      <c r="AH89" s="102">
        <v>46027</v>
      </c>
      <c r="AI89" s="186"/>
      <c r="AJ89" s="186"/>
      <c r="AK89" s="186"/>
      <c r="AL89" s="186"/>
      <c r="AM89" s="186"/>
      <c r="AN89" s="192"/>
      <c r="AO89" s="70" t="s">
        <v>352</v>
      </c>
      <c r="AP89" s="186"/>
      <c r="AQ89" s="170"/>
      <c r="AR89" s="186"/>
      <c r="AS89" s="170"/>
      <c r="AT89" s="186"/>
      <c r="AU89" s="186"/>
      <c r="AV89" s="186"/>
      <c r="AW89" s="186"/>
      <c r="AX89" s="186"/>
      <c r="AY89" s="186"/>
      <c r="AZ89" s="183"/>
    </row>
    <row r="90" spans="1:52" ht="48" customHeight="1" x14ac:dyDescent="0.3">
      <c r="A90" s="32" t="s">
        <v>239</v>
      </c>
      <c r="B90" s="32" t="s">
        <v>245</v>
      </c>
      <c r="C90" s="95" t="s">
        <v>254</v>
      </c>
      <c r="D90" s="32" t="s">
        <v>493</v>
      </c>
      <c r="E90" s="96" t="s">
        <v>352</v>
      </c>
      <c r="F90" s="123">
        <v>2024130010136</v>
      </c>
      <c r="G90" s="32" t="s">
        <v>368</v>
      </c>
      <c r="H90" s="70" t="s">
        <v>371</v>
      </c>
      <c r="I90" s="111" t="s">
        <v>731</v>
      </c>
      <c r="J90" s="124">
        <v>0.25</v>
      </c>
      <c r="K90" s="32" t="s">
        <v>725</v>
      </c>
      <c r="L90" s="70" t="s">
        <v>477</v>
      </c>
      <c r="M90" s="70" t="s">
        <v>551</v>
      </c>
      <c r="N90" s="100">
        <v>6000</v>
      </c>
      <c r="O90" s="71">
        <v>0</v>
      </c>
      <c r="P90" s="71"/>
      <c r="Q90" s="71"/>
      <c r="R90" s="71"/>
      <c r="S90" s="71">
        <f t="shared" si="15"/>
        <v>0</v>
      </c>
      <c r="T90" s="101">
        <f t="shared" si="14"/>
        <v>0</v>
      </c>
      <c r="U90" s="102">
        <v>46027</v>
      </c>
      <c r="V90" s="102">
        <v>46387</v>
      </c>
      <c r="W90" s="103">
        <f t="shared" si="16"/>
        <v>360</v>
      </c>
      <c r="X90" s="71">
        <v>7250</v>
      </c>
      <c r="Y90" s="70" t="s">
        <v>406</v>
      </c>
      <c r="Z90" s="71" t="s">
        <v>449</v>
      </c>
      <c r="AA90" s="70" t="s">
        <v>500</v>
      </c>
      <c r="AB90" s="70" t="s">
        <v>501</v>
      </c>
      <c r="AC90" s="66" t="s">
        <v>410</v>
      </c>
      <c r="AD90" s="125" t="s">
        <v>727</v>
      </c>
      <c r="AE90" s="117">
        <v>53548910.609999999</v>
      </c>
      <c r="AF90" s="70" t="s">
        <v>64</v>
      </c>
      <c r="AG90" s="70" t="s">
        <v>685</v>
      </c>
      <c r="AH90" s="102">
        <v>46027</v>
      </c>
      <c r="AI90" s="186"/>
      <c r="AJ90" s="186"/>
      <c r="AK90" s="186"/>
      <c r="AL90" s="186"/>
      <c r="AM90" s="186"/>
      <c r="AN90" s="192"/>
      <c r="AO90" s="70" t="s">
        <v>352</v>
      </c>
      <c r="AP90" s="186"/>
      <c r="AQ90" s="170"/>
      <c r="AR90" s="186"/>
      <c r="AS90" s="170"/>
      <c r="AT90" s="186"/>
      <c r="AU90" s="186"/>
      <c r="AV90" s="186"/>
      <c r="AW90" s="186"/>
      <c r="AX90" s="186"/>
      <c r="AY90" s="186"/>
      <c r="AZ90" s="183"/>
    </row>
    <row r="91" spans="1:52" ht="48" customHeight="1" x14ac:dyDescent="0.3">
      <c r="A91" s="32" t="s">
        <v>239</v>
      </c>
      <c r="B91" s="32" t="s">
        <v>245</v>
      </c>
      <c r="C91" s="95" t="s">
        <v>254</v>
      </c>
      <c r="D91" s="32" t="s">
        <v>493</v>
      </c>
      <c r="E91" s="96" t="s">
        <v>352</v>
      </c>
      <c r="F91" s="123">
        <v>2024130010136</v>
      </c>
      <c r="G91" s="32" t="s">
        <v>368</v>
      </c>
      <c r="H91" s="70" t="s">
        <v>371</v>
      </c>
      <c r="I91" s="111" t="s">
        <v>731</v>
      </c>
      <c r="J91" s="124">
        <v>0.25</v>
      </c>
      <c r="K91" s="32" t="s">
        <v>725</v>
      </c>
      <c r="L91" s="70" t="s">
        <v>477</v>
      </c>
      <c r="M91" s="70" t="s">
        <v>551</v>
      </c>
      <c r="N91" s="100">
        <v>6000</v>
      </c>
      <c r="O91" s="71">
        <v>0</v>
      </c>
      <c r="P91" s="71"/>
      <c r="Q91" s="71"/>
      <c r="R91" s="71"/>
      <c r="S91" s="71">
        <f t="shared" si="15"/>
        <v>0</v>
      </c>
      <c r="T91" s="101">
        <f t="shared" si="14"/>
        <v>0</v>
      </c>
      <c r="U91" s="102">
        <v>46027</v>
      </c>
      <c r="V91" s="102">
        <v>46387</v>
      </c>
      <c r="W91" s="103">
        <f t="shared" si="16"/>
        <v>360</v>
      </c>
      <c r="X91" s="71">
        <v>7250</v>
      </c>
      <c r="Y91" s="70" t="s">
        <v>406</v>
      </c>
      <c r="Z91" s="71" t="s">
        <v>449</v>
      </c>
      <c r="AA91" s="70" t="s">
        <v>502</v>
      </c>
      <c r="AB91" s="70" t="s">
        <v>503</v>
      </c>
      <c r="AC91" s="66" t="s">
        <v>410</v>
      </c>
      <c r="AD91" s="125" t="s">
        <v>728</v>
      </c>
      <c r="AE91" s="117">
        <v>73548910.609999999</v>
      </c>
      <c r="AF91" s="70" t="s">
        <v>77</v>
      </c>
      <c r="AG91" s="70" t="s">
        <v>685</v>
      </c>
      <c r="AH91" s="102">
        <v>46027</v>
      </c>
      <c r="AI91" s="186"/>
      <c r="AJ91" s="186"/>
      <c r="AK91" s="186"/>
      <c r="AL91" s="186"/>
      <c r="AM91" s="186"/>
      <c r="AN91" s="192"/>
      <c r="AO91" s="70" t="s">
        <v>352</v>
      </c>
      <c r="AP91" s="186"/>
      <c r="AQ91" s="170"/>
      <c r="AR91" s="186"/>
      <c r="AS91" s="170"/>
      <c r="AT91" s="186"/>
      <c r="AU91" s="186"/>
      <c r="AV91" s="186"/>
      <c r="AW91" s="186"/>
      <c r="AX91" s="186"/>
      <c r="AY91" s="186"/>
      <c r="AZ91" s="184"/>
    </row>
    <row r="92" spans="1:52" ht="48" customHeight="1" x14ac:dyDescent="0.3">
      <c r="A92" s="32" t="s">
        <v>239</v>
      </c>
      <c r="B92" s="32" t="s">
        <v>245</v>
      </c>
      <c r="C92" s="95" t="s">
        <v>254</v>
      </c>
      <c r="D92" s="32" t="s">
        <v>318</v>
      </c>
      <c r="E92" s="96" t="s">
        <v>352</v>
      </c>
      <c r="F92" s="123">
        <v>2024130010136</v>
      </c>
      <c r="G92" s="32" t="s">
        <v>368</v>
      </c>
      <c r="H92" s="70" t="s">
        <v>371</v>
      </c>
      <c r="I92" s="32" t="s">
        <v>730</v>
      </c>
      <c r="J92" s="124">
        <v>0.25</v>
      </c>
      <c r="K92" s="32" t="s">
        <v>724</v>
      </c>
      <c r="L92" s="70" t="s">
        <v>477</v>
      </c>
      <c r="M92" s="70" t="s">
        <v>814</v>
      </c>
      <c r="N92" s="100">
        <v>192</v>
      </c>
      <c r="O92" s="71">
        <v>0</v>
      </c>
      <c r="P92" s="71"/>
      <c r="Q92" s="71"/>
      <c r="R92" s="71"/>
      <c r="S92" s="71">
        <f t="shared" si="15"/>
        <v>0</v>
      </c>
      <c r="T92" s="101">
        <f t="shared" si="14"/>
        <v>0</v>
      </c>
      <c r="U92" s="102">
        <v>46027</v>
      </c>
      <c r="V92" s="102">
        <v>46387</v>
      </c>
      <c r="W92" s="103">
        <f t="shared" si="16"/>
        <v>360</v>
      </c>
      <c r="X92" s="71">
        <v>7250</v>
      </c>
      <c r="Y92" s="70" t="s">
        <v>406</v>
      </c>
      <c r="Z92" s="71" t="s">
        <v>449</v>
      </c>
      <c r="AA92" s="70" t="s">
        <v>478</v>
      </c>
      <c r="AB92" s="70" t="s">
        <v>479</v>
      </c>
      <c r="AC92" s="66" t="s">
        <v>410</v>
      </c>
      <c r="AD92" s="125" t="s">
        <v>709</v>
      </c>
      <c r="AE92" s="117">
        <v>74534936</v>
      </c>
      <c r="AF92" s="70" t="s">
        <v>76</v>
      </c>
      <c r="AG92" s="70" t="s">
        <v>685</v>
      </c>
      <c r="AH92" s="102">
        <v>46027</v>
      </c>
      <c r="AI92" s="187"/>
      <c r="AJ92" s="187"/>
      <c r="AK92" s="187"/>
      <c r="AL92" s="187"/>
      <c r="AM92" s="187"/>
      <c r="AN92" s="191"/>
      <c r="AO92" s="70" t="s">
        <v>352</v>
      </c>
      <c r="AP92" s="187"/>
      <c r="AQ92" s="171"/>
      <c r="AR92" s="187"/>
      <c r="AS92" s="171"/>
      <c r="AT92" s="187"/>
      <c r="AU92" s="187"/>
      <c r="AV92" s="187"/>
      <c r="AW92" s="187"/>
      <c r="AX92" s="187"/>
      <c r="AY92" s="187"/>
      <c r="AZ92" s="118" t="s">
        <v>885</v>
      </c>
    </row>
    <row r="93" spans="1:52" ht="48" customHeight="1" x14ac:dyDescent="0.3">
      <c r="A93" s="32"/>
      <c r="B93" s="32"/>
      <c r="C93" s="95"/>
      <c r="D93" s="32"/>
      <c r="E93" s="165" t="s">
        <v>919</v>
      </c>
      <c r="F93" s="166"/>
      <c r="G93" s="166"/>
      <c r="H93" s="166"/>
      <c r="I93" s="166"/>
      <c r="J93" s="166"/>
      <c r="K93" s="166"/>
      <c r="L93" s="166"/>
      <c r="M93" s="166"/>
      <c r="N93" s="166"/>
      <c r="O93" s="166"/>
      <c r="P93" s="166"/>
      <c r="Q93" s="167"/>
      <c r="R93" s="71"/>
      <c r="S93" s="71"/>
      <c r="T93" s="101">
        <f>AVERAGE(T82:T92)</f>
        <v>0.14654545454545456</v>
      </c>
      <c r="U93" s="102"/>
      <c r="V93" s="102"/>
      <c r="W93" s="103"/>
      <c r="X93" s="71"/>
      <c r="Y93" s="70"/>
      <c r="Z93" s="71"/>
      <c r="AA93" s="70"/>
      <c r="AB93" s="70"/>
      <c r="AC93" s="66"/>
      <c r="AD93" s="125"/>
      <c r="AE93" s="117"/>
      <c r="AF93" s="70"/>
      <c r="AG93" s="70"/>
      <c r="AH93" s="102"/>
      <c r="AI93" s="127"/>
      <c r="AJ93" s="127"/>
      <c r="AK93" s="127"/>
      <c r="AL93" s="127"/>
      <c r="AM93" s="127"/>
      <c r="AN93" s="108"/>
      <c r="AO93" s="70"/>
      <c r="AP93" s="127"/>
      <c r="AQ93" s="127"/>
      <c r="AR93" s="127"/>
      <c r="AS93" s="127"/>
      <c r="AT93" s="127"/>
      <c r="AU93" s="127"/>
      <c r="AV93" s="127"/>
      <c r="AW93" s="127"/>
      <c r="AX93" s="127"/>
      <c r="AY93" s="127"/>
      <c r="AZ93" s="118"/>
    </row>
    <row r="94" spans="1:52" ht="48" customHeight="1" x14ac:dyDescent="0.3">
      <c r="A94" s="32" t="s">
        <v>239</v>
      </c>
      <c r="B94" s="32" t="s">
        <v>246</v>
      </c>
      <c r="C94" s="95" t="s">
        <v>255</v>
      </c>
      <c r="D94" s="32" t="s">
        <v>321</v>
      </c>
      <c r="E94" s="96" t="s">
        <v>353</v>
      </c>
      <c r="F94" s="97">
        <v>2024130010135</v>
      </c>
      <c r="G94" s="32" t="s">
        <v>369</v>
      </c>
      <c r="H94" s="32" t="s">
        <v>504</v>
      </c>
      <c r="I94" s="32" t="s">
        <v>732</v>
      </c>
      <c r="J94" s="124">
        <v>1</v>
      </c>
      <c r="K94" s="70" t="s">
        <v>733</v>
      </c>
      <c r="L94" s="71"/>
      <c r="M94" s="70" t="s">
        <v>808</v>
      </c>
      <c r="N94" s="100">
        <v>1000</v>
      </c>
      <c r="O94" s="32">
        <v>684</v>
      </c>
      <c r="P94" s="66"/>
      <c r="Q94" s="66"/>
      <c r="R94" s="71"/>
      <c r="S94" s="71">
        <f t="shared" si="15"/>
        <v>684</v>
      </c>
      <c r="T94" s="101">
        <f t="shared" si="14"/>
        <v>0.68400000000000005</v>
      </c>
      <c r="U94" s="102">
        <v>46027</v>
      </c>
      <c r="V94" s="102">
        <v>46387</v>
      </c>
      <c r="W94" s="103">
        <f t="shared" ref="W94:W106" si="19">+V94-U94</f>
        <v>360</v>
      </c>
      <c r="X94" s="32">
        <v>15250</v>
      </c>
      <c r="Y94" s="70" t="s">
        <v>406</v>
      </c>
      <c r="Z94" s="71" t="s">
        <v>449</v>
      </c>
      <c r="AA94" s="32" t="s">
        <v>505</v>
      </c>
      <c r="AB94" s="32" t="s">
        <v>506</v>
      </c>
      <c r="AC94" s="66" t="s">
        <v>410</v>
      </c>
      <c r="AD94" s="125" t="s">
        <v>411</v>
      </c>
      <c r="AE94" s="117">
        <v>184735169</v>
      </c>
      <c r="AF94" s="70" t="s">
        <v>76</v>
      </c>
      <c r="AG94" s="70" t="s">
        <v>686</v>
      </c>
      <c r="AH94" s="102">
        <v>46027</v>
      </c>
      <c r="AI94" s="175">
        <v>5542055072</v>
      </c>
      <c r="AJ94" s="175">
        <v>4673715368</v>
      </c>
      <c r="AK94" s="175"/>
      <c r="AL94" s="175"/>
      <c r="AM94" s="175"/>
      <c r="AN94" s="190" t="s">
        <v>682</v>
      </c>
      <c r="AO94" s="70" t="s">
        <v>353</v>
      </c>
      <c r="AP94" s="175">
        <v>4408074151</v>
      </c>
      <c r="AQ94" s="162">
        <f>+AP94/AJ94</f>
        <v>0.94316273112847382</v>
      </c>
      <c r="AR94" s="175">
        <v>2668453300</v>
      </c>
      <c r="AS94" s="162">
        <f>+AR94/AJ94</f>
        <v>0.5709490394452279</v>
      </c>
      <c r="AT94" s="175"/>
      <c r="AU94" s="175"/>
      <c r="AV94" s="175"/>
      <c r="AW94" s="175"/>
      <c r="AX94" s="175"/>
      <c r="AY94" s="175"/>
      <c r="AZ94" s="181" t="s">
        <v>892</v>
      </c>
    </row>
    <row r="95" spans="1:52" ht="48" customHeight="1" x14ac:dyDescent="0.3">
      <c r="A95" s="32" t="s">
        <v>239</v>
      </c>
      <c r="B95" s="32" t="s">
        <v>246</v>
      </c>
      <c r="C95" s="95" t="s">
        <v>255</v>
      </c>
      <c r="D95" s="32" t="s">
        <v>321</v>
      </c>
      <c r="E95" s="96" t="s">
        <v>353</v>
      </c>
      <c r="F95" s="97">
        <v>2024130010135</v>
      </c>
      <c r="G95" s="32" t="s">
        <v>369</v>
      </c>
      <c r="H95" s="32" t="s">
        <v>504</v>
      </c>
      <c r="I95" s="32" t="s">
        <v>732</v>
      </c>
      <c r="J95" s="124">
        <v>1</v>
      </c>
      <c r="K95" s="70" t="s">
        <v>733</v>
      </c>
      <c r="L95" s="71"/>
      <c r="M95" s="70" t="s">
        <v>808</v>
      </c>
      <c r="N95" s="100">
        <v>1000</v>
      </c>
      <c r="O95" s="32">
        <v>684</v>
      </c>
      <c r="P95" s="66"/>
      <c r="Q95" s="66"/>
      <c r="R95" s="71"/>
      <c r="S95" s="71">
        <f t="shared" si="15"/>
        <v>684</v>
      </c>
      <c r="T95" s="101">
        <f t="shared" si="14"/>
        <v>0.68400000000000005</v>
      </c>
      <c r="U95" s="102">
        <v>46027</v>
      </c>
      <c r="V95" s="102">
        <v>46387</v>
      </c>
      <c r="W95" s="103">
        <f t="shared" si="19"/>
        <v>360</v>
      </c>
      <c r="X95" s="32">
        <v>15250</v>
      </c>
      <c r="Y95" s="70" t="s">
        <v>406</v>
      </c>
      <c r="Z95" s="71" t="s">
        <v>449</v>
      </c>
      <c r="AA95" s="32" t="s">
        <v>505</v>
      </c>
      <c r="AB95" s="32" t="s">
        <v>506</v>
      </c>
      <c r="AC95" s="66" t="s">
        <v>410</v>
      </c>
      <c r="AD95" s="125" t="s">
        <v>739</v>
      </c>
      <c r="AE95" s="117">
        <v>404928033.55000001</v>
      </c>
      <c r="AF95" s="70" t="s">
        <v>70</v>
      </c>
      <c r="AG95" s="70" t="s">
        <v>686</v>
      </c>
      <c r="AH95" s="102">
        <v>46027</v>
      </c>
      <c r="AI95" s="176"/>
      <c r="AJ95" s="176"/>
      <c r="AK95" s="176"/>
      <c r="AL95" s="176"/>
      <c r="AM95" s="176"/>
      <c r="AN95" s="192"/>
      <c r="AO95" s="70" t="s">
        <v>353</v>
      </c>
      <c r="AP95" s="176"/>
      <c r="AQ95" s="168"/>
      <c r="AR95" s="176"/>
      <c r="AS95" s="168"/>
      <c r="AT95" s="176"/>
      <c r="AU95" s="176"/>
      <c r="AV95" s="176"/>
      <c r="AW95" s="176"/>
      <c r="AX95" s="176"/>
      <c r="AY95" s="176"/>
      <c r="AZ95" s="181"/>
    </row>
    <row r="96" spans="1:52" ht="48" customHeight="1" x14ac:dyDescent="0.3">
      <c r="A96" s="32" t="s">
        <v>239</v>
      </c>
      <c r="B96" s="32" t="s">
        <v>246</v>
      </c>
      <c r="C96" s="95" t="s">
        <v>255</v>
      </c>
      <c r="D96" s="32" t="s">
        <v>321</v>
      </c>
      <c r="E96" s="96" t="s">
        <v>353</v>
      </c>
      <c r="F96" s="97">
        <v>2024130010135</v>
      </c>
      <c r="G96" s="32" t="s">
        <v>369</v>
      </c>
      <c r="H96" s="32" t="s">
        <v>504</v>
      </c>
      <c r="I96" s="32" t="s">
        <v>732</v>
      </c>
      <c r="J96" s="124">
        <v>1</v>
      </c>
      <c r="K96" s="70" t="s">
        <v>734</v>
      </c>
      <c r="L96" s="71"/>
      <c r="M96" s="70" t="s">
        <v>809</v>
      </c>
      <c r="N96" s="100">
        <v>20</v>
      </c>
      <c r="O96" s="32">
        <v>0</v>
      </c>
      <c r="P96" s="66"/>
      <c r="Q96" s="66"/>
      <c r="R96" s="71"/>
      <c r="S96" s="71">
        <f t="shared" ref="S96:S99" si="20">+SUM(O96:R96)</f>
        <v>0</v>
      </c>
      <c r="T96" s="101">
        <f t="shared" si="14"/>
        <v>0</v>
      </c>
      <c r="U96" s="102">
        <v>46027</v>
      </c>
      <c r="V96" s="102">
        <v>46387</v>
      </c>
      <c r="W96" s="103">
        <f t="shared" ref="W96:W99" si="21">+V96-U96</f>
        <v>360</v>
      </c>
      <c r="X96" s="32">
        <v>15250</v>
      </c>
      <c r="Y96" s="70" t="s">
        <v>406</v>
      </c>
      <c r="Z96" s="71" t="s">
        <v>449</v>
      </c>
      <c r="AA96" s="32" t="s">
        <v>505</v>
      </c>
      <c r="AB96" s="32" t="s">
        <v>506</v>
      </c>
      <c r="AC96" s="66" t="s">
        <v>410</v>
      </c>
      <c r="AD96" s="125" t="s">
        <v>727</v>
      </c>
      <c r="AE96" s="117">
        <v>55420550.719999999</v>
      </c>
      <c r="AF96" s="70" t="s">
        <v>64</v>
      </c>
      <c r="AG96" s="70" t="s">
        <v>685</v>
      </c>
      <c r="AH96" s="102">
        <v>46027</v>
      </c>
      <c r="AI96" s="176"/>
      <c r="AJ96" s="176"/>
      <c r="AK96" s="176"/>
      <c r="AL96" s="176"/>
      <c r="AM96" s="176"/>
      <c r="AN96" s="192"/>
      <c r="AO96" s="70" t="s">
        <v>353</v>
      </c>
      <c r="AP96" s="176"/>
      <c r="AQ96" s="168"/>
      <c r="AR96" s="176"/>
      <c r="AS96" s="168"/>
      <c r="AT96" s="176"/>
      <c r="AU96" s="176"/>
      <c r="AV96" s="176"/>
      <c r="AW96" s="176"/>
      <c r="AX96" s="176"/>
      <c r="AY96" s="176"/>
      <c r="AZ96" s="110" t="s">
        <v>894</v>
      </c>
    </row>
    <row r="97" spans="1:52" ht="48" customHeight="1" x14ac:dyDescent="0.3">
      <c r="A97" s="32" t="s">
        <v>239</v>
      </c>
      <c r="B97" s="32" t="s">
        <v>246</v>
      </c>
      <c r="C97" s="95" t="s">
        <v>255</v>
      </c>
      <c r="D97" s="32" t="s">
        <v>321</v>
      </c>
      <c r="E97" s="96" t="s">
        <v>353</v>
      </c>
      <c r="F97" s="97">
        <v>2024130010135</v>
      </c>
      <c r="G97" s="32" t="s">
        <v>369</v>
      </c>
      <c r="H97" s="32" t="s">
        <v>504</v>
      </c>
      <c r="I97" s="32" t="s">
        <v>732</v>
      </c>
      <c r="J97" s="124">
        <v>1</v>
      </c>
      <c r="K97" s="70" t="s">
        <v>734</v>
      </c>
      <c r="L97" s="71"/>
      <c r="M97" s="70" t="s">
        <v>810</v>
      </c>
      <c r="N97" s="100">
        <v>3000</v>
      </c>
      <c r="O97" s="32">
        <v>0</v>
      </c>
      <c r="P97" s="66"/>
      <c r="Q97" s="66"/>
      <c r="R97" s="71"/>
      <c r="S97" s="71">
        <f t="shared" si="20"/>
        <v>0</v>
      </c>
      <c r="T97" s="101">
        <f t="shared" si="14"/>
        <v>0</v>
      </c>
      <c r="U97" s="102">
        <v>46027</v>
      </c>
      <c r="V97" s="102">
        <v>46387</v>
      </c>
      <c r="W97" s="103">
        <f t="shared" si="21"/>
        <v>360</v>
      </c>
      <c r="X97" s="32">
        <v>15250</v>
      </c>
      <c r="Y97" s="70" t="s">
        <v>406</v>
      </c>
      <c r="Z97" s="71" t="s">
        <v>449</v>
      </c>
      <c r="AA97" s="32" t="s">
        <v>507</v>
      </c>
      <c r="AB97" s="32" t="s">
        <v>508</v>
      </c>
      <c r="AC97" s="66" t="s">
        <v>410</v>
      </c>
      <c r="AD97" s="125" t="s">
        <v>411</v>
      </c>
      <c r="AE97" s="117">
        <v>184735169</v>
      </c>
      <c r="AF97" s="70" t="s">
        <v>76</v>
      </c>
      <c r="AG97" s="70" t="s">
        <v>685</v>
      </c>
      <c r="AH97" s="102">
        <v>46027</v>
      </c>
      <c r="AI97" s="176"/>
      <c r="AJ97" s="176"/>
      <c r="AK97" s="176"/>
      <c r="AL97" s="176"/>
      <c r="AM97" s="176"/>
      <c r="AN97" s="192"/>
      <c r="AO97" s="70" t="s">
        <v>353</v>
      </c>
      <c r="AP97" s="176"/>
      <c r="AQ97" s="168"/>
      <c r="AR97" s="176"/>
      <c r="AS97" s="168"/>
      <c r="AT97" s="176"/>
      <c r="AU97" s="176"/>
      <c r="AV97" s="176"/>
      <c r="AW97" s="176"/>
      <c r="AX97" s="176"/>
      <c r="AY97" s="176"/>
      <c r="AZ97" s="110" t="s">
        <v>894</v>
      </c>
    </row>
    <row r="98" spans="1:52" ht="48" customHeight="1" x14ac:dyDescent="0.3">
      <c r="A98" s="32" t="s">
        <v>239</v>
      </c>
      <c r="B98" s="32" t="s">
        <v>246</v>
      </c>
      <c r="C98" s="95" t="s">
        <v>255</v>
      </c>
      <c r="D98" s="32" t="s">
        <v>321</v>
      </c>
      <c r="E98" s="96" t="s">
        <v>353</v>
      </c>
      <c r="F98" s="97">
        <v>2024130010135</v>
      </c>
      <c r="G98" s="32" t="s">
        <v>369</v>
      </c>
      <c r="H98" s="32" t="s">
        <v>504</v>
      </c>
      <c r="I98" s="32" t="s">
        <v>732</v>
      </c>
      <c r="J98" s="124">
        <v>1</v>
      </c>
      <c r="K98" s="70" t="s">
        <v>735</v>
      </c>
      <c r="L98" s="71"/>
      <c r="M98" s="70" t="s">
        <v>811</v>
      </c>
      <c r="N98" s="100">
        <v>2400</v>
      </c>
      <c r="O98" s="32">
        <v>335</v>
      </c>
      <c r="P98" s="66"/>
      <c r="Q98" s="66"/>
      <c r="R98" s="71"/>
      <c r="S98" s="71">
        <f t="shared" si="20"/>
        <v>335</v>
      </c>
      <c r="T98" s="101">
        <f t="shared" si="14"/>
        <v>0.13958333333333334</v>
      </c>
      <c r="U98" s="102">
        <v>46027</v>
      </c>
      <c r="V98" s="102">
        <v>46387</v>
      </c>
      <c r="W98" s="103">
        <f t="shared" si="21"/>
        <v>360</v>
      </c>
      <c r="X98" s="32">
        <v>15250</v>
      </c>
      <c r="Y98" s="70" t="s">
        <v>406</v>
      </c>
      <c r="Z98" s="71" t="s">
        <v>449</v>
      </c>
      <c r="AA98" s="32" t="s">
        <v>509</v>
      </c>
      <c r="AB98" s="32" t="s">
        <v>510</v>
      </c>
      <c r="AC98" s="66" t="s">
        <v>410</v>
      </c>
      <c r="AD98" s="125" t="s">
        <v>411</v>
      </c>
      <c r="AE98" s="117">
        <v>184735169</v>
      </c>
      <c r="AF98" s="70" t="s">
        <v>76</v>
      </c>
      <c r="AG98" s="70" t="s">
        <v>686</v>
      </c>
      <c r="AH98" s="102">
        <v>46027</v>
      </c>
      <c r="AI98" s="176"/>
      <c r="AJ98" s="176"/>
      <c r="AK98" s="176"/>
      <c r="AL98" s="176"/>
      <c r="AM98" s="176"/>
      <c r="AN98" s="192"/>
      <c r="AO98" s="70" t="s">
        <v>353</v>
      </c>
      <c r="AP98" s="176"/>
      <c r="AQ98" s="168"/>
      <c r="AR98" s="176"/>
      <c r="AS98" s="168"/>
      <c r="AT98" s="176"/>
      <c r="AU98" s="176"/>
      <c r="AV98" s="176"/>
      <c r="AW98" s="176"/>
      <c r="AX98" s="176"/>
      <c r="AY98" s="176"/>
      <c r="AZ98" s="181" t="s">
        <v>893</v>
      </c>
    </row>
    <row r="99" spans="1:52" ht="48" customHeight="1" x14ac:dyDescent="0.3">
      <c r="A99" s="32" t="s">
        <v>239</v>
      </c>
      <c r="B99" s="32" t="s">
        <v>246</v>
      </c>
      <c r="C99" s="95" t="s">
        <v>255</v>
      </c>
      <c r="D99" s="32" t="s">
        <v>321</v>
      </c>
      <c r="E99" s="96" t="s">
        <v>353</v>
      </c>
      <c r="F99" s="97">
        <v>2024130010135</v>
      </c>
      <c r="G99" s="32" t="s">
        <v>369</v>
      </c>
      <c r="H99" s="32" t="s">
        <v>504</v>
      </c>
      <c r="I99" s="32" t="s">
        <v>732</v>
      </c>
      <c r="J99" s="124">
        <v>1</v>
      </c>
      <c r="K99" s="70" t="s">
        <v>735</v>
      </c>
      <c r="L99" s="71"/>
      <c r="M99" s="70" t="s">
        <v>811</v>
      </c>
      <c r="N99" s="100">
        <v>2400</v>
      </c>
      <c r="O99" s="32">
        <v>335</v>
      </c>
      <c r="P99" s="66"/>
      <c r="Q99" s="66"/>
      <c r="R99" s="71"/>
      <c r="S99" s="71">
        <f t="shared" si="20"/>
        <v>335</v>
      </c>
      <c r="T99" s="101">
        <f t="shared" si="14"/>
        <v>0.13958333333333334</v>
      </c>
      <c r="U99" s="102">
        <v>46027</v>
      </c>
      <c r="V99" s="102">
        <v>46387</v>
      </c>
      <c r="W99" s="103">
        <f t="shared" si="21"/>
        <v>360</v>
      </c>
      <c r="X99" s="32">
        <v>15250</v>
      </c>
      <c r="Y99" s="70" t="s">
        <v>406</v>
      </c>
      <c r="Z99" s="71" t="s">
        <v>449</v>
      </c>
      <c r="AA99" s="32" t="s">
        <v>511</v>
      </c>
      <c r="AB99" s="32" t="s">
        <v>512</v>
      </c>
      <c r="AC99" s="66" t="s">
        <v>410</v>
      </c>
      <c r="AD99" s="125" t="s">
        <v>739</v>
      </c>
      <c r="AE99" s="117">
        <v>382928033.55000001</v>
      </c>
      <c r="AF99" s="70" t="s">
        <v>70</v>
      </c>
      <c r="AG99" s="70" t="s">
        <v>686</v>
      </c>
      <c r="AH99" s="102">
        <v>46027</v>
      </c>
      <c r="AI99" s="176"/>
      <c r="AJ99" s="176"/>
      <c r="AK99" s="176"/>
      <c r="AL99" s="176"/>
      <c r="AM99" s="176"/>
      <c r="AN99" s="192"/>
      <c r="AO99" s="70" t="s">
        <v>353</v>
      </c>
      <c r="AP99" s="176"/>
      <c r="AQ99" s="168"/>
      <c r="AR99" s="176"/>
      <c r="AS99" s="168"/>
      <c r="AT99" s="176"/>
      <c r="AU99" s="176"/>
      <c r="AV99" s="176"/>
      <c r="AW99" s="176"/>
      <c r="AX99" s="176"/>
      <c r="AY99" s="176"/>
      <c r="AZ99" s="181"/>
    </row>
    <row r="100" spans="1:52" ht="48" customHeight="1" x14ac:dyDescent="0.3">
      <c r="A100" s="32" t="s">
        <v>239</v>
      </c>
      <c r="B100" s="32" t="s">
        <v>246</v>
      </c>
      <c r="C100" s="95" t="s">
        <v>255</v>
      </c>
      <c r="D100" s="32" t="s">
        <v>321</v>
      </c>
      <c r="E100" s="96" t="s">
        <v>353</v>
      </c>
      <c r="F100" s="97">
        <v>2024130010135</v>
      </c>
      <c r="G100" s="32" t="s">
        <v>369</v>
      </c>
      <c r="H100" s="32" t="s">
        <v>504</v>
      </c>
      <c r="I100" s="32" t="s">
        <v>732</v>
      </c>
      <c r="J100" s="124">
        <v>1</v>
      </c>
      <c r="K100" s="70" t="s">
        <v>736</v>
      </c>
      <c r="L100" s="71"/>
      <c r="M100" s="70" t="s">
        <v>812</v>
      </c>
      <c r="N100" s="100">
        <v>1900</v>
      </c>
      <c r="O100" s="32">
        <v>239</v>
      </c>
      <c r="P100" s="66"/>
      <c r="Q100" s="66"/>
      <c r="R100" s="71"/>
      <c r="S100" s="71">
        <f t="shared" si="15"/>
        <v>239</v>
      </c>
      <c r="T100" s="101">
        <f t="shared" si="14"/>
        <v>0.12578947368421053</v>
      </c>
      <c r="U100" s="102">
        <v>46027</v>
      </c>
      <c r="V100" s="102">
        <v>46387</v>
      </c>
      <c r="W100" s="103">
        <f t="shared" si="19"/>
        <v>360</v>
      </c>
      <c r="X100" s="32">
        <v>15250</v>
      </c>
      <c r="Y100" s="70" t="s">
        <v>406</v>
      </c>
      <c r="Z100" s="71" t="s">
        <v>449</v>
      </c>
      <c r="AA100" s="32" t="s">
        <v>505</v>
      </c>
      <c r="AB100" s="32" t="s">
        <v>506</v>
      </c>
      <c r="AC100" s="66" t="s">
        <v>410</v>
      </c>
      <c r="AD100" s="125" t="s">
        <v>411</v>
      </c>
      <c r="AE100" s="117">
        <v>184735169</v>
      </c>
      <c r="AF100" s="70" t="s">
        <v>76</v>
      </c>
      <c r="AG100" s="70" t="s">
        <v>686</v>
      </c>
      <c r="AH100" s="102">
        <v>46027</v>
      </c>
      <c r="AI100" s="176"/>
      <c r="AJ100" s="176"/>
      <c r="AK100" s="176"/>
      <c r="AL100" s="176"/>
      <c r="AM100" s="176"/>
      <c r="AN100" s="192"/>
      <c r="AO100" s="70" t="s">
        <v>353</v>
      </c>
      <c r="AP100" s="176"/>
      <c r="AQ100" s="168"/>
      <c r="AR100" s="176"/>
      <c r="AS100" s="168"/>
      <c r="AT100" s="176"/>
      <c r="AU100" s="176"/>
      <c r="AV100" s="176"/>
      <c r="AW100" s="176"/>
      <c r="AX100" s="176"/>
      <c r="AY100" s="176"/>
      <c r="AZ100" s="181" t="s">
        <v>891</v>
      </c>
    </row>
    <row r="101" spans="1:52" ht="48" customHeight="1" x14ac:dyDescent="0.3">
      <c r="A101" s="32" t="s">
        <v>239</v>
      </c>
      <c r="B101" s="32" t="s">
        <v>246</v>
      </c>
      <c r="C101" s="95" t="s">
        <v>255</v>
      </c>
      <c r="D101" s="32" t="s">
        <v>321</v>
      </c>
      <c r="E101" s="96" t="s">
        <v>353</v>
      </c>
      <c r="F101" s="97">
        <v>2024130010135</v>
      </c>
      <c r="G101" s="32" t="s">
        <v>369</v>
      </c>
      <c r="H101" s="32" t="s">
        <v>504</v>
      </c>
      <c r="I101" s="32" t="s">
        <v>732</v>
      </c>
      <c r="J101" s="124">
        <v>1</v>
      </c>
      <c r="K101" s="70" t="s">
        <v>736</v>
      </c>
      <c r="L101" s="71"/>
      <c r="M101" s="70" t="s">
        <v>812</v>
      </c>
      <c r="N101" s="100">
        <v>1900</v>
      </c>
      <c r="O101" s="32">
        <v>239</v>
      </c>
      <c r="P101" s="66"/>
      <c r="Q101" s="66"/>
      <c r="R101" s="71"/>
      <c r="S101" s="71">
        <f t="shared" si="15"/>
        <v>239</v>
      </c>
      <c r="T101" s="101">
        <f t="shared" si="14"/>
        <v>0.12578947368421053</v>
      </c>
      <c r="U101" s="102">
        <v>46027</v>
      </c>
      <c r="V101" s="102">
        <v>46387</v>
      </c>
      <c r="W101" s="103">
        <f t="shared" si="19"/>
        <v>360</v>
      </c>
      <c r="X101" s="32">
        <v>15250</v>
      </c>
      <c r="Y101" s="70" t="s">
        <v>406</v>
      </c>
      <c r="Z101" s="71" t="s">
        <v>449</v>
      </c>
      <c r="AA101" s="32" t="s">
        <v>507</v>
      </c>
      <c r="AB101" s="32" t="s">
        <v>508</v>
      </c>
      <c r="AC101" s="66" t="s">
        <v>410</v>
      </c>
      <c r="AD101" s="125" t="s">
        <v>739</v>
      </c>
      <c r="AE101" s="117">
        <v>763100000</v>
      </c>
      <c r="AF101" s="70" t="s">
        <v>70</v>
      </c>
      <c r="AG101" s="70" t="s">
        <v>686</v>
      </c>
      <c r="AH101" s="102">
        <v>46027</v>
      </c>
      <c r="AI101" s="176"/>
      <c r="AJ101" s="176"/>
      <c r="AK101" s="176"/>
      <c r="AL101" s="176"/>
      <c r="AM101" s="176"/>
      <c r="AN101" s="192"/>
      <c r="AO101" s="70" t="s">
        <v>353</v>
      </c>
      <c r="AP101" s="176"/>
      <c r="AQ101" s="168"/>
      <c r="AR101" s="176"/>
      <c r="AS101" s="168"/>
      <c r="AT101" s="176"/>
      <c r="AU101" s="176"/>
      <c r="AV101" s="176"/>
      <c r="AW101" s="176"/>
      <c r="AX101" s="176"/>
      <c r="AY101" s="176"/>
      <c r="AZ101" s="181"/>
    </row>
    <row r="102" spans="1:52" ht="48" customHeight="1" x14ac:dyDescent="0.3">
      <c r="A102" s="32" t="s">
        <v>239</v>
      </c>
      <c r="B102" s="32" t="s">
        <v>246</v>
      </c>
      <c r="C102" s="95" t="s">
        <v>255</v>
      </c>
      <c r="D102" s="32" t="s">
        <v>321</v>
      </c>
      <c r="E102" s="96" t="s">
        <v>353</v>
      </c>
      <c r="F102" s="97">
        <v>2024130010135</v>
      </c>
      <c r="G102" s="32" t="s">
        <v>369</v>
      </c>
      <c r="H102" s="32" t="s">
        <v>504</v>
      </c>
      <c r="I102" s="32" t="s">
        <v>732</v>
      </c>
      <c r="J102" s="124">
        <v>1</v>
      </c>
      <c r="K102" s="70" t="s">
        <v>737</v>
      </c>
      <c r="L102" s="71"/>
      <c r="M102" s="70" t="s">
        <v>812</v>
      </c>
      <c r="N102" s="100">
        <v>3600</v>
      </c>
      <c r="O102" s="32">
        <v>911</v>
      </c>
      <c r="P102" s="66"/>
      <c r="Q102" s="66"/>
      <c r="R102" s="71"/>
      <c r="S102" s="71">
        <f t="shared" si="15"/>
        <v>911</v>
      </c>
      <c r="T102" s="101">
        <f t="shared" si="14"/>
        <v>0.25305555555555553</v>
      </c>
      <c r="U102" s="102">
        <v>46027</v>
      </c>
      <c r="V102" s="102">
        <v>46387</v>
      </c>
      <c r="W102" s="103">
        <f t="shared" si="19"/>
        <v>360</v>
      </c>
      <c r="X102" s="32">
        <v>15250</v>
      </c>
      <c r="Y102" s="70" t="s">
        <v>406</v>
      </c>
      <c r="Z102" s="71" t="s">
        <v>449</v>
      </c>
      <c r="AA102" s="32" t="s">
        <v>509</v>
      </c>
      <c r="AB102" s="32" t="s">
        <v>510</v>
      </c>
      <c r="AC102" s="66" t="s">
        <v>410</v>
      </c>
      <c r="AD102" s="125" t="s">
        <v>411</v>
      </c>
      <c r="AE102" s="117">
        <v>184735169</v>
      </c>
      <c r="AF102" s="70" t="s">
        <v>76</v>
      </c>
      <c r="AG102" s="70" t="s">
        <v>686</v>
      </c>
      <c r="AH102" s="102">
        <v>46027</v>
      </c>
      <c r="AI102" s="176"/>
      <c r="AJ102" s="176"/>
      <c r="AK102" s="176"/>
      <c r="AL102" s="176"/>
      <c r="AM102" s="176"/>
      <c r="AN102" s="192"/>
      <c r="AO102" s="70" t="s">
        <v>353</v>
      </c>
      <c r="AP102" s="176"/>
      <c r="AQ102" s="168"/>
      <c r="AR102" s="176"/>
      <c r="AS102" s="168"/>
      <c r="AT102" s="176"/>
      <c r="AU102" s="176"/>
      <c r="AV102" s="176"/>
      <c r="AW102" s="176"/>
      <c r="AX102" s="176"/>
      <c r="AY102" s="176"/>
      <c r="AZ102" s="181" t="s">
        <v>890</v>
      </c>
    </row>
    <row r="103" spans="1:52" ht="48" customHeight="1" x14ac:dyDescent="0.3">
      <c r="A103" s="32" t="s">
        <v>239</v>
      </c>
      <c r="B103" s="32" t="s">
        <v>246</v>
      </c>
      <c r="C103" s="95" t="s">
        <v>255</v>
      </c>
      <c r="D103" s="32" t="s">
        <v>321</v>
      </c>
      <c r="E103" s="96" t="s">
        <v>353</v>
      </c>
      <c r="F103" s="97">
        <v>2024130010135</v>
      </c>
      <c r="G103" s="32" t="s">
        <v>369</v>
      </c>
      <c r="H103" s="32" t="s">
        <v>504</v>
      </c>
      <c r="I103" s="32" t="s">
        <v>732</v>
      </c>
      <c r="J103" s="124">
        <v>1</v>
      </c>
      <c r="K103" s="70" t="s">
        <v>737</v>
      </c>
      <c r="L103" s="71"/>
      <c r="M103" s="70" t="s">
        <v>812</v>
      </c>
      <c r="N103" s="100">
        <v>3600</v>
      </c>
      <c r="O103" s="32">
        <v>911</v>
      </c>
      <c r="P103" s="66"/>
      <c r="Q103" s="66"/>
      <c r="R103" s="71"/>
      <c r="S103" s="71">
        <f t="shared" si="15"/>
        <v>911</v>
      </c>
      <c r="T103" s="101">
        <f t="shared" si="14"/>
        <v>0.25305555555555553</v>
      </c>
      <c r="U103" s="102">
        <v>46027</v>
      </c>
      <c r="V103" s="102">
        <v>46387</v>
      </c>
      <c r="W103" s="103">
        <f t="shared" si="19"/>
        <v>360</v>
      </c>
      <c r="X103" s="32">
        <v>15250</v>
      </c>
      <c r="Y103" s="70" t="s">
        <v>406</v>
      </c>
      <c r="Z103" s="71" t="s">
        <v>449</v>
      </c>
      <c r="AA103" s="32" t="s">
        <v>511</v>
      </c>
      <c r="AB103" s="32" t="s">
        <v>512</v>
      </c>
      <c r="AC103" s="66" t="s">
        <v>410</v>
      </c>
      <c r="AD103" s="125" t="s">
        <v>739</v>
      </c>
      <c r="AE103" s="117">
        <v>2217641381.8600001</v>
      </c>
      <c r="AF103" s="70" t="s">
        <v>70</v>
      </c>
      <c r="AG103" s="70" t="s">
        <v>686</v>
      </c>
      <c r="AH103" s="102">
        <v>46027</v>
      </c>
      <c r="AI103" s="176"/>
      <c r="AJ103" s="176"/>
      <c r="AK103" s="176"/>
      <c r="AL103" s="176"/>
      <c r="AM103" s="176"/>
      <c r="AN103" s="192"/>
      <c r="AO103" s="70" t="s">
        <v>353</v>
      </c>
      <c r="AP103" s="176"/>
      <c r="AQ103" s="168"/>
      <c r="AR103" s="176"/>
      <c r="AS103" s="168"/>
      <c r="AT103" s="176"/>
      <c r="AU103" s="176"/>
      <c r="AV103" s="176"/>
      <c r="AW103" s="176"/>
      <c r="AX103" s="176"/>
      <c r="AY103" s="176"/>
      <c r="AZ103" s="181"/>
    </row>
    <row r="104" spans="1:52" ht="48" customHeight="1" x14ac:dyDescent="0.3">
      <c r="A104" s="32" t="s">
        <v>239</v>
      </c>
      <c r="B104" s="32" t="s">
        <v>246</v>
      </c>
      <c r="C104" s="95" t="s">
        <v>255</v>
      </c>
      <c r="D104" s="32" t="s">
        <v>321</v>
      </c>
      <c r="E104" s="96" t="s">
        <v>353</v>
      </c>
      <c r="F104" s="97">
        <v>2024130010135</v>
      </c>
      <c r="G104" s="32" t="s">
        <v>369</v>
      </c>
      <c r="H104" s="32" t="s">
        <v>370</v>
      </c>
      <c r="I104" s="32" t="s">
        <v>732</v>
      </c>
      <c r="J104" s="124">
        <v>1</v>
      </c>
      <c r="K104" s="70" t="s">
        <v>464</v>
      </c>
      <c r="L104" s="71"/>
      <c r="M104" s="70" t="s">
        <v>389</v>
      </c>
      <c r="N104" s="100">
        <v>30</v>
      </c>
      <c r="O104" s="32">
        <v>12</v>
      </c>
      <c r="P104" s="66"/>
      <c r="Q104" s="66"/>
      <c r="R104" s="71"/>
      <c r="S104" s="71">
        <f t="shared" si="15"/>
        <v>12</v>
      </c>
      <c r="T104" s="101">
        <f t="shared" si="14"/>
        <v>0.4</v>
      </c>
      <c r="U104" s="102">
        <v>46027</v>
      </c>
      <c r="V104" s="102">
        <v>46387</v>
      </c>
      <c r="W104" s="103">
        <f t="shared" si="19"/>
        <v>360</v>
      </c>
      <c r="X104" s="32">
        <v>15250</v>
      </c>
      <c r="Y104" s="70" t="s">
        <v>406</v>
      </c>
      <c r="Z104" s="71" t="s">
        <v>449</v>
      </c>
      <c r="AA104" s="32" t="s">
        <v>513</v>
      </c>
      <c r="AB104" s="32" t="s">
        <v>514</v>
      </c>
      <c r="AC104" s="66" t="s">
        <v>410</v>
      </c>
      <c r="AD104" s="125" t="s">
        <v>740</v>
      </c>
      <c r="AE104" s="117">
        <v>110841101.44</v>
      </c>
      <c r="AF104" s="70" t="s">
        <v>64</v>
      </c>
      <c r="AG104" s="70" t="s">
        <v>685</v>
      </c>
      <c r="AH104" s="102">
        <v>46027</v>
      </c>
      <c r="AI104" s="176"/>
      <c r="AJ104" s="176"/>
      <c r="AK104" s="176"/>
      <c r="AL104" s="176"/>
      <c r="AM104" s="176"/>
      <c r="AN104" s="192"/>
      <c r="AO104" s="70" t="s">
        <v>353</v>
      </c>
      <c r="AP104" s="176"/>
      <c r="AQ104" s="168"/>
      <c r="AR104" s="176"/>
      <c r="AS104" s="168"/>
      <c r="AT104" s="176"/>
      <c r="AU104" s="176"/>
      <c r="AV104" s="176"/>
      <c r="AW104" s="176"/>
      <c r="AX104" s="176"/>
      <c r="AY104" s="176"/>
      <c r="AZ104" s="110" t="s">
        <v>895</v>
      </c>
    </row>
    <row r="105" spans="1:52" ht="48" customHeight="1" x14ac:dyDescent="0.3">
      <c r="A105" s="32" t="s">
        <v>239</v>
      </c>
      <c r="B105" s="32" t="s">
        <v>246</v>
      </c>
      <c r="C105" s="95" t="s">
        <v>255</v>
      </c>
      <c r="D105" s="32" t="s">
        <v>321</v>
      </c>
      <c r="E105" s="96" t="s">
        <v>353</v>
      </c>
      <c r="F105" s="97">
        <v>2024130010135</v>
      </c>
      <c r="G105" s="32" t="s">
        <v>369</v>
      </c>
      <c r="H105" s="32" t="s">
        <v>370</v>
      </c>
      <c r="I105" s="32" t="s">
        <v>732</v>
      </c>
      <c r="J105" s="124">
        <v>1</v>
      </c>
      <c r="K105" s="70" t="s">
        <v>738</v>
      </c>
      <c r="L105" s="71"/>
      <c r="M105" s="70" t="s">
        <v>803</v>
      </c>
      <c r="N105" s="100">
        <v>4</v>
      </c>
      <c r="O105" s="32">
        <v>1</v>
      </c>
      <c r="P105" s="66"/>
      <c r="Q105" s="66"/>
      <c r="R105" s="71"/>
      <c r="S105" s="71">
        <f t="shared" si="15"/>
        <v>1</v>
      </c>
      <c r="T105" s="101">
        <f t="shared" si="14"/>
        <v>0.25</v>
      </c>
      <c r="U105" s="102">
        <v>46027</v>
      </c>
      <c r="V105" s="102">
        <v>46387</v>
      </c>
      <c r="W105" s="103">
        <f t="shared" si="19"/>
        <v>360</v>
      </c>
      <c r="X105" s="32">
        <v>15250</v>
      </c>
      <c r="Y105" s="70" t="s">
        <v>406</v>
      </c>
      <c r="Z105" s="71" t="s">
        <v>449</v>
      </c>
      <c r="AA105" s="32" t="s">
        <v>515</v>
      </c>
      <c r="AB105" s="32" t="s">
        <v>516</v>
      </c>
      <c r="AC105" s="66" t="s">
        <v>410</v>
      </c>
      <c r="AD105" s="125" t="s">
        <v>411</v>
      </c>
      <c r="AE105" s="117">
        <v>184735169.4000001</v>
      </c>
      <c r="AF105" s="70" t="s">
        <v>76</v>
      </c>
      <c r="AG105" s="70" t="s">
        <v>685</v>
      </c>
      <c r="AH105" s="102">
        <v>46027</v>
      </c>
      <c r="AI105" s="176"/>
      <c r="AJ105" s="176"/>
      <c r="AK105" s="176"/>
      <c r="AL105" s="176"/>
      <c r="AM105" s="176"/>
      <c r="AN105" s="192"/>
      <c r="AO105" s="70" t="s">
        <v>353</v>
      </c>
      <c r="AP105" s="176"/>
      <c r="AQ105" s="168"/>
      <c r="AR105" s="176"/>
      <c r="AS105" s="168"/>
      <c r="AT105" s="176"/>
      <c r="AU105" s="176"/>
      <c r="AV105" s="176"/>
      <c r="AW105" s="176"/>
      <c r="AX105" s="176"/>
      <c r="AY105" s="176"/>
      <c r="AZ105" s="178" t="s">
        <v>896</v>
      </c>
    </row>
    <row r="106" spans="1:52" ht="48" customHeight="1" x14ac:dyDescent="0.3">
      <c r="A106" s="32" t="s">
        <v>239</v>
      </c>
      <c r="B106" s="32" t="s">
        <v>246</v>
      </c>
      <c r="C106" s="95" t="s">
        <v>255</v>
      </c>
      <c r="D106" s="32" t="s">
        <v>321</v>
      </c>
      <c r="E106" s="96" t="s">
        <v>353</v>
      </c>
      <c r="F106" s="97">
        <v>2024130010135</v>
      </c>
      <c r="G106" s="32" t="s">
        <v>369</v>
      </c>
      <c r="H106" s="32" t="s">
        <v>370</v>
      </c>
      <c r="I106" s="32" t="s">
        <v>732</v>
      </c>
      <c r="J106" s="124">
        <v>1</v>
      </c>
      <c r="K106" s="70" t="s">
        <v>738</v>
      </c>
      <c r="L106" s="71"/>
      <c r="M106" s="70" t="s">
        <v>813</v>
      </c>
      <c r="N106" s="100">
        <v>3350</v>
      </c>
      <c r="O106" s="71">
        <v>2897</v>
      </c>
      <c r="P106" s="71"/>
      <c r="Q106" s="71"/>
      <c r="R106" s="71"/>
      <c r="S106" s="71">
        <f t="shared" si="15"/>
        <v>2897</v>
      </c>
      <c r="T106" s="101">
        <f t="shared" si="14"/>
        <v>0.86477611940298504</v>
      </c>
      <c r="U106" s="102">
        <v>46027</v>
      </c>
      <c r="V106" s="102">
        <v>46387</v>
      </c>
      <c r="W106" s="103">
        <f t="shared" si="19"/>
        <v>360</v>
      </c>
      <c r="X106" s="32">
        <v>15250</v>
      </c>
      <c r="Y106" s="70" t="s">
        <v>406</v>
      </c>
      <c r="Z106" s="71" t="s">
        <v>449</v>
      </c>
      <c r="AA106" s="32" t="s">
        <v>515</v>
      </c>
      <c r="AB106" s="32" t="s">
        <v>516</v>
      </c>
      <c r="AC106" s="66" t="s">
        <v>410</v>
      </c>
      <c r="AD106" s="125" t="s">
        <v>741</v>
      </c>
      <c r="AE106" s="117">
        <v>498784956.47999996</v>
      </c>
      <c r="AF106" s="70" t="s">
        <v>70</v>
      </c>
      <c r="AG106" s="70" t="s">
        <v>685</v>
      </c>
      <c r="AH106" s="102">
        <v>46027</v>
      </c>
      <c r="AI106" s="177"/>
      <c r="AJ106" s="177"/>
      <c r="AK106" s="177"/>
      <c r="AL106" s="177"/>
      <c r="AM106" s="177"/>
      <c r="AN106" s="191"/>
      <c r="AO106" s="70" t="s">
        <v>353</v>
      </c>
      <c r="AP106" s="177"/>
      <c r="AQ106" s="163"/>
      <c r="AR106" s="177"/>
      <c r="AS106" s="163"/>
      <c r="AT106" s="177"/>
      <c r="AU106" s="177"/>
      <c r="AV106" s="177"/>
      <c r="AW106" s="177"/>
      <c r="AX106" s="177"/>
      <c r="AY106" s="177"/>
      <c r="AZ106" s="179"/>
    </row>
    <row r="107" spans="1:52" ht="48" customHeight="1" x14ac:dyDescent="0.3">
      <c r="A107" s="32"/>
      <c r="B107" s="32"/>
      <c r="C107" s="95"/>
      <c r="D107" s="32"/>
      <c r="E107" s="165" t="s">
        <v>920</v>
      </c>
      <c r="F107" s="166"/>
      <c r="G107" s="166"/>
      <c r="H107" s="166"/>
      <c r="I107" s="166"/>
      <c r="J107" s="166"/>
      <c r="K107" s="166"/>
      <c r="L107" s="166"/>
      <c r="M107" s="166"/>
      <c r="N107" s="166"/>
      <c r="O107" s="166"/>
      <c r="P107" s="166"/>
      <c r="Q107" s="167"/>
      <c r="R107" s="71"/>
      <c r="S107" s="71"/>
      <c r="T107" s="101">
        <f>AVERAGE(T94:T106)</f>
        <v>0.30151021881147566</v>
      </c>
      <c r="U107" s="102"/>
      <c r="V107" s="102"/>
      <c r="W107" s="103"/>
      <c r="X107" s="32"/>
      <c r="Y107" s="70"/>
      <c r="Z107" s="71"/>
      <c r="AA107" s="32"/>
      <c r="AB107" s="32"/>
      <c r="AC107" s="66"/>
      <c r="AD107" s="125"/>
      <c r="AE107" s="117"/>
      <c r="AF107" s="70"/>
      <c r="AG107" s="70"/>
      <c r="AH107" s="102"/>
      <c r="AI107" s="107"/>
      <c r="AJ107" s="107"/>
      <c r="AK107" s="107"/>
      <c r="AL107" s="107"/>
      <c r="AM107" s="107"/>
      <c r="AN107" s="108"/>
      <c r="AO107" s="70"/>
      <c r="AP107" s="107"/>
      <c r="AQ107" s="107"/>
      <c r="AR107" s="107"/>
      <c r="AS107" s="107"/>
      <c r="AT107" s="107"/>
      <c r="AU107" s="107"/>
      <c r="AV107" s="107"/>
      <c r="AW107" s="107"/>
      <c r="AX107" s="107"/>
      <c r="AY107" s="107"/>
      <c r="AZ107" s="115"/>
    </row>
    <row r="108" spans="1:52" ht="48" customHeight="1" x14ac:dyDescent="0.3">
      <c r="A108" s="32" t="s">
        <v>241</v>
      </c>
      <c r="B108" s="32" t="s">
        <v>247</v>
      </c>
      <c r="C108" s="95" t="s">
        <v>256</v>
      </c>
      <c r="D108" s="32" t="s">
        <v>323</v>
      </c>
      <c r="E108" s="130" t="s">
        <v>354</v>
      </c>
      <c r="F108" s="97">
        <v>2024130010129</v>
      </c>
      <c r="G108" s="32" t="s">
        <v>372</v>
      </c>
      <c r="H108" s="32" t="s">
        <v>373</v>
      </c>
      <c r="I108" s="32" t="s">
        <v>742</v>
      </c>
      <c r="J108" s="124">
        <v>0.55000000000000004</v>
      </c>
      <c r="K108" s="70" t="s">
        <v>743</v>
      </c>
      <c r="L108" s="70"/>
      <c r="M108" s="70" t="s">
        <v>805</v>
      </c>
      <c r="N108" s="100">
        <v>1600</v>
      </c>
      <c r="O108" s="75">
        <v>134</v>
      </c>
      <c r="P108" s="81"/>
      <c r="Q108" s="66"/>
      <c r="R108" s="71"/>
      <c r="S108" s="71">
        <f t="shared" si="15"/>
        <v>134</v>
      </c>
      <c r="T108" s="101">
        <f t="shared" si="14"/>
        <v>8.3750000000000005E-2</v>
      </c>
      <c r="U108" s="102">
        <v>46027</v>
      </c>
      <c r="V108" s="102">
        <v>46387</v>
      </c>
      <c r="W108" s="103">
        <f t="shared" ref="W108:W127" si="22">+V108-U108</f>
        <v>360</v>
      </c>
      <c r="X108" s="113">
        <v>55100</v>
      </c>
      <c r="Y108" s="70" t="s">
        <v>406</v>
      </c>
      <c r="Z108" s="71" t="s">
        <v>518</v>
      </c>
      <c r="AA108" s="32" t="s">
        <v>519</v>
      </c>
      <c r="AB108" s="32" t="s">
        <v>520</v>
      </c>
      <c r="AC108" s="66" t="s">
        <v>410</v>
      </c>
      <c r="AD108" s="125" t="s">
        <v>709</v>
      </c>
      <c r="AE108" s="117">
        <v>70000000</v>
      </c>
      <c r="AF108" s="70" t="s">
        <v>76</v>
      </c>
      <c r="AG108" s="125" t="s">
        <v>685</v>
      </c>
      <c r="AH108" s="102">
        <v>46027</v>
      </c>
      <c r="AI108" s="175">
        <v>3277479701</v>
      </c>
      <c r="AJ108" s="175">
        <v>3277479701</v>
      </c>
      <c r="AK108" s="175"/>
      <c r="AL108" s="175"/>
      <c r="AM108" s="175"/>
      <c r="AN108" s="190" t="s">
        <v>683</v>
      </c>
      <c r="AO108" s="70" t="s">
        <v>354</v>
      </c>
      <c r="AP108" s="175">
        <v>1424440000</v>
      </c>
      <c r="AQ108" s="162">
        <f>+AP108/AJ108</f>
        <v>0.43461443851670095</v>
      </c>
      <c r="AR108" s="175">
        <v>388537000</v>
      </c>
      <c r="AS108" s="162">
        <f>+AR108/AJ108</f>
        <v>0.11854749241664335</v>
      </c>
      <c r="AT108" s="175"/>
      <c r="AU108" s="175"/>
      <c r="AV108" s="175"/>
      <c r="AW108" s="175"/>
      <c r="AX108" s="175"/>
      <c r="AY108" s="175"/>
      <c r="AZ108" s="178" t="s">
        <v>841</v>
      </c>
    </row>
    <row r="109" spans="1:52" ht="48" customHeight="1" x14ac:dyDescent="0.3">
      <c r="A109" s="32" t="s">
        <v>241</v>
      </c>
      <c r="B109" s="32" t="s">
        <v>247</v>
      </c>
      <c r="C109" s="95" t="s">
        <v>256</v>
      </c>
      <c r="D109" s="32" t="s">
        <v>323</v>
      </c>
      <c r="E109" s="130" t="s">
        <v>354</v>
      </c>
      <c r="F109" s="97">
        <v>2024130010129</v>
      </c>
      <c r="G109" s="32" t="s">
        <v>372</v>
      </c>
      <c r="H109" s="32" t="s">
        <v>373</v>
      </c>
      <c r="I109" s="32" t="s">
        <v>742</v>
      </c>
      <c r="J109" s="124">
        <v>0.55000000000000004</v>
      </c>
      <c r="K109" s="70" t="s">
        <v>743</v>
      </c>
      <c r="L109" s="70"/>
      <c r="M109" s="70" t="s">
        <v>807</v>
      </c>
      <c r="N109" s="100">
        <v>18</v>
      </c>
      <c r="O109" s="75">
        <v>3</v>
      </c>
      <c r="P109" s="81"/>
      <c r="Q109" s="66"/>
      <c r="R109" s="71"/>
      <c r="S109" s="71">
        <f t="shared" ref="S109" si="23">+SUM(O109:R109)</f>
        <v>3</v>
      </c>
      <c r="T109" s="101">
        <f t="shared" si="14"/>
        <v>0.16666666666666666</v>
      </c>
      <c r="U109" s="102">
        <v>46027</v>
      </c>
      <c r="V109" s="102">
        <v>46387</v>
      </c>
      <c r="W109" s="103">
        <f t="shared" ref="W109" si="24">+V109-U109</f>
        <v>360</v>
      </c>
      <c r="X109" s="113">
        <v>55100</v>
      </c>
      <c r="Y109" s="70" t="s">
        <v>406</v>
      </c>
      <c r="Z109" s="71" t="s">
        <v>518</v>
      </c>
      <c r="AA109" s="32" t="s">
        <v>519</v>
      </c>
      <c r="AB109" s="32" t="s">
        <v>520</v>
      </c>
      <c r="AC109" s="66" t="s">
        <v>410</v>
      </c>
      <c r="AD109" s="125" t="s">
        <v>709</v>
      </c>
      <c r="AE109" s="117">
        <v>9040000</v>
      </c>
      <c r="AF109" s="70" t="s">
        <v>76</v>
      </c>
      <c r="AG109" s="125" t="s">
        <v>685</v>
      </c>
      <c r="AH109" s="102">
        <v>46027</v>
      </c>
      <c r="AI109" s="176"/>
      <c r="AJ109" s="176"/>
      <c r="AK109" s="176"/>
      <c r="AL109" s="176"/>
      <c r="AM109" s="176"/>
      <c r="AN109" s="192"/>
      <c r="AO109" s="70" t="s">
        <v>354</v>
      </c>
      <c r="AP109" s="176"/>
      <c r="AQ109" s="168"/>
      <c r="AR109" s="176"/>
      <c r="AS109" s="168"/>
      <c r="AT109" s="176"/>
      <c r="AU109" s="176"/>
      <c r="AV109" s="176"/>
      <c r="AW109" s="176"/>
      <c r="AX109" s="176"/>
      <c r="AY109" s="176"/>
      <c r="AZ109" s="179"/>
    </row>
    <row r="110" spans="1:52" ht="48" customHeight="1" x14ac:dyDescent="0.3">
      <c r="A110" s="32" t="s">
        <v>241</v>
      </c>
      <c r="B110" s="32" t="s">
        <v>247</v>
      </c>
      <c r="C110" s="95" t="s">
        <v>256</v>
      </c>
      <c r="D110" s="32" t="s">
        <v>323</v>
      </c>
      <c r="E110" s="130" t="s">
        <v>354</v>
      </c>
      <c r="F110" s="97">
        <v>2024130010129</v>
      </c>
      <c r="G110" s="32" t="s">
        <v>372</v>
      </c>
      <c r="H110" s="32" t="s">
        <v>373</v>
      </c>
      <c r="I110" s="32" t="s">
        <v>742</v>
      </c>
      <c r="J110" s="124">
        <v>0.55000000000000004</v>
      </c>
      <c r="K110" s="70" t="s">
        <v>401</v>
      </c>
      <c r="L110" s="70"/>
      <c r="M110" s="70" t="s">
        <v>389</v>
      </c>
      <c r="N110" s="100">
        <v>40</v>
      </c>
      <c r="O110" s="75">
        <v>5</v>
      </c>
      <c r="P110" s="81"/>
      <c r="Q110" s="66"/>
      <c r="R110" s="71"/>
      <c r="S110" s="71">
        <f t="shared" si="15"/>
        <v>5</v>
      </c>
      <c r="T110" s="101">
        <f t="shared" si="14"/>
        <v>0.125</v>
      </c>
      <c r="U110" s="102">
        <v>46027</v>
      </c>
      <c r="V110" s="102">
        <v>46387</v>
      </c>
      <c r="W110" s="103">
        <f t="shared" si="22"/>
        <v>360</v>
      </c>
      <c r="X110" s="113">
        <v>55100</v>
      </c>
      <c r="Y110" s="70" t="s">
        <v>406</v>
      </c>
      <c r="Z110" s="71" t="s">
        <v>518</v>
      </c>
      <c r="AA110" s="32" t="s">
        <v>521</v>
      </c>
      <c r="AB110" s="32" t="s">
        <v>522</v>
      </c>
      <c r="AC110" s="66" t="s">
        <v>410</v>
      </c>
      <c r="AD110" s="125" t="s">
        <v>709</v>
      </c>
      <c r="AE110" s="117">
        <v>61812000</v>
      </c>
      <c r="AF110" s="70" t="s">
        <v>76</v>
      </c>
      <c r="AG110" s="125" t="s">
        <v>685</v>
      </c>
      <c r="AH110" s="102">
        <v>46027</v>
      </c>
      <c r="AI110" s="176"/>
      <c r="AJ110" s="176"/>
      <c r="AK110" s="176"/>
      <c r="AL110" s="176"/>
      <c r="AM110" s="176"/>
      <c r="AN110" s="192"/>
      <c r="AO110" s="70" t="s">
        <v>354</v>
      </c>
      <c r="AP110" s="176"/>
      <c r="AQ110" s="168"/>
      <c r="AR110" s="176"/>
      <c r="AS110" s="168"/>
      <c r="AT110" s="176"/>
      <c r="AU110" s="176"/>
      <c r="AV110" s="176"/>
      <c r="AW110" s="176"/>
      <c r="AX110" s="176"/>
      <c r="AY110" s="176"/>
      <c r="AZ110" s="181" t="s">
        <v>840</v>
      </c>
    </row>
    <row r="111" spans="1:52" ht="48" customHeight="1" x14ac:dyDescent="0.3">
      <c r="A111" s="32" t="s">
        <v>241</v>
      </c>
      <c r="B111" s="32" t="s">
        <v>247</v>
      </c>
      <c r="C111" s="95" t="s">
        <v>256</v>
      </c>
      <c r="D111" s="32" t="s">
        <v>323</v>
      </c>
      <c r="E111" s="130" t="s">
        <v>354</v>
      </c>
      <c r="F111" s="97">
        <v>2024130010129</v>
      </c>
      <c r="G111" s="32" t="s">
        <v>372</v>
      </c>
      <c r="H111" s="125" t="s">
        <v>373</v>
      </c>
      <c r="I111" s="32" t="s">
        <v>742</v>
      </c>
      <c r="J111" s="124">
        <v>0.55000000000000004</v>
      </c>
      <c r="K111" s="70" t="s">
        <v>401</v>
      </c>
      <c r="L111" s="70"/>
      <c r="M111" s="70" t="s">
        <v>389</v>
      </c>
      <c r="N111" s="100">
        <v>40</v>
      </c>
      <c r="O111" s="71">
        <v>5</v>
      </c>
      <c r="P111" s="71"/>
      <c r="Q111" s="71"/>
      <c r="R111" s="71"/>
      <c r="S111" s="71">
        <f t="shared" si="15"/>
        <v>5</v>
      </c>
      <c r="T111" s="101">
        <f t="shared" si="14"/>
        <v>0.125</v>
      </c>
      <c r="U111" s="102">
        <v>46027</v>
      </c>
      <c r="V111" s="102">
        <v>46387</v>
      </c>
      <c r="W111" s="103">
        <f t="shared" si="22"/>
        <v>360</v>
      </c>
      <c r="X111" s="113">
        <v>55100</v>
      </c>
      <c r="Y111" s="70" t="s">
        <v>406</v>
      </c>
      <c r="Z111" s="71" t="s">
        <v>518</v>
      </c>
      <c r="AA111" s="32" t="s">
        <v>523</v>
      </c>
      <c r="AB111" s="32" t="s">
        <v>524</v>
      </c>
      <c r="AC111" s="66" t="s">
        <v>410</v>
      </c>
      <c r="AD111" s="125" t="s">
        <v>740</v>
      </c>
      <c r="AE111" s="117">
        <v>155812885.44555256</v>
      </c>
      <c r="AF111" s="70" t="s">
        <v>64</v>
      </c>
      <c r="AG111" s="125" t="s">
        <v>685</v>
      </c>
      <c r="AH111" s="102">
        <v>46027</v>
      </c>
      <c r="AI111" s="176"/>
      <c r="AJ111" s="176"/>
      <c r="AK111" s="176"/>
      <c r="AL111" s="176"/>
      <c r="AM111" s="176"/>
      <c r="AN111" s="192"/>
      <c r="AO111" s="70" t="s">
        <v>354</v>
      </c>
      <c r="AP111" s="176"/>
      <c r="AQ111" s="168"/>
      <c r="AR111" s="176"/>
      <c r="AS111" s="168"/>
      <c r="AT111" s="176"/>
      <c r="AU111" s="176"/>
      <c r="AV111" s="176"/>
      <c r="AW111" s="176"/>
      <c r="AX111" s="176"/>
      <c r="AY111" s="176"/>
      <c r="AZ111" s="181"/>
    </row>
    <row r="112" spans="1:52" ht="48" customHeight="1" x14ac:dyDescent="0.3">
      <c r="A112" s="32" t="s">
        <v>241</v>
      </c>
      <c r="B112" s="32" t="s">
        <v>247</v>
      </c>
      <c r="C112" s="95" t="s">
        <v>256</v>
      </c>
      <c r="D112" s="32" t="s">
        <v>323</v>
      </c>
      <c r="E112" s="130" t="s">
        <v>354</v>
      </c>
      <c r="F112" s="97">
        <v>2024130010129</v>
      </c>
      <c r="G112" s="32" t="s">
        <v>372</v>
      </c>
      <c r="H112" s="32" t="s">
        <v>517</v>
      </c>
      <c r="I112" s="32" t="s">
        <v>742</v>
      </c>
      <c r="J112" s="124">
        <v>0.55000000000000004</v>
      </c>
      <c r="K112" s="70" t="s">
        <v>744</v>
      </c>
      <c r="L112" s="70"/>
      <c r="M112" s="70" t="s">
        <v>806</v>
      </c>
      <c r="N112" s="100">
        <v>3500</v>
      </c>
      <c r="O112" s="75">
        <v>249</v>
      </c>
      <c r="P112" s="81"/>
      <c r="Q112" s="66"/>
      <c r="R112" s="71"/>
      <c r="S112" s="71">
        <f t="shared" si="15"/>
        <v>249</v>
      </c>
      <c r="T112" s="101">
        <f t="shared" si="14"/>
        <v>7.1142857142857147E-2</v>
      </c>
      <c r="U112" s="102">
        <v>46027</v>
      </c>
      <c r="V112" s="102">
        <v>46387</v>
      </c>
      <c r="W112" s="103">
        <f t="shared" si="22"/>
        <v>360</v>
      </c>
      <c r="X112" s="113">
        <v>55100</v>
      </c>
      <c r="Y112" s="70" t="s">
        <v>406</v>
      </c>
      <c r="Z112" s="71" t="s">
        <v>518</v>
      </c>
      <c r="AA112" s="32" t="s">
        <v>525</v>
      </c>
      <c r="AB112" s="32" t="s">
        <v>526</v>
      </c>
      <c r="AC112" s="66" t="s">
        <v>410</v>
      </c>
      <c r="AD112" s="125" t="s">
        <v>709</v>
      </c>
      <c r="AE112" s="117">
        <v>432512000</v>
      </c>
      <c r="AF112" s="70" t="s">
        <v>76</v>
      </c>
      <c r="AG112" s="125" t="s">
        <v>685</v>
      </c>
      <c r="AH112" s="102">
        <v>46027</v>
      </c>
      <c r="AI112" s="176"/>
      <c r="AJ112" s="176"/>
      <c r="AK112" s="176"/>
      <c r="AL112" s="176"/>
      <c r="AM112" s="176"/>
      <c r="AN112" s="192"/>
      <c r="AO112" s="70" t="s">
        <v>354</v>
      </c>
      <c r="AP112" s="176"/>
      <c r="AQ112" s="168"/>
      <c r="AR112" s="176"/>
      <c r="AS112" s="168"/>
      <c r="AT112" s="176"/>
      <c r="AU112" s="176"/>
      <c r="AV112" s="176"/>
      <c r="AW112" s="176"/>
      <c r="AX112" s="176"/>
      <c r="AY112" s="176"/>
      <c r="AZ112" s="181" t="s">
        <v>842</v>
      </c>
    </row>
    <row r="113" spans="1:52" ht="48" customHeight="1" x14ac:dyDescent="0.3">
      <c r="A113" s="32" t="s">
        <v>241</v>
      </c>
      <c r="B113" s="32" t="s">
        <v>247</v>
      </c>
      <c r="C113" s="95" t="s">
        <v>256</v>
      </c>
      <c r="D113" s="32" t="s">
        <v>323</v>
      </c>
      <c r="E113" s="130" t="s">
        <v>354</v>
      </c>
      <c r="F113" s="97">
        <v>2024130010129</v>
      </c>
      <c r="G113" s="32" t="s">
        <v>372</v>
      </c>
      <c r="H113" s="32" t="s">
        <v>517</v>
      </c>
      <c r="I113" s="32" t="s">
        <v>742</v>
      </c>
      <c r="J113" s="124">
        <v>0.55000000000000004</v>
      </c>
      <c r="K113" s="70" t="s">
        <v>744</v>
      </c>
      <c r="L113" s="70"/>
      <c r="M113" s="70" t="s">
        <v>806</v>
      </c>
      <c r="N113" s="100">
        <v>3500</v>
      </c>
      <c r="O113" s="75">
        <v>249</v>
      </c>
      <c r="P113" s="81"/>
      <c r="Q113" s="66"/>
      <c r="R113" s="71"/>
      <c r="S113" s="71">
        <f t="shared" si="15"/>
        <v>249</v>
      </c>
      <c r="T113" s="101">
        <f t="shared" si="14"/>
        <v>7.1142857142857147E-2</v>
      </c>
      <c r="U113" s="102">
        <v>46027</v>
      </c>
      <c r="V113" s="102">
        <v>46387</v>
      </c>
      <c r="W113" s="103">
        <f t="shared" si="22"/>
        <v>360</v>
      </c>
      <c r="X113" s="113">
        <v>55100</v>
      </c>
      <c r="Y113" s="70" t="s">
        <v>406</v>
      </c>
      <c r="Z113" s="71" t="s">
        <v>518</v>
      </c>
      <c r="AA113" s="32" t="s">
        <v>525</v>
      </c>
      <c r="AB113" s="32" t="s">
        <v>526</v>
      </c>
      <c r="AC113" s="66" t="s">
        <v>410</v>
      </c>
      <c r="AD113" s="125" t="s">
        <v>751</v>
      </c>
      <c r="AE113" s="117">
        <v>100000000</v>
      </c>
      <c r="AF113" s="70" t="s">
        <v>77</v>
      </c>
      <c r="AG113" s="125" t="s">
        <v>685</v>
      </c>
      <c r="AH113" s="102">
        <v>46027</v>
      </c>
      <c r="AI113" s="176"/>
      <c r="AJ113" s="176"/>
      <c r="AK113" s="176"/>
      <c r="AL113" s="176"/>
      <c r="AM113" s="176"/>
      <c r="AN113" s="192"/>
      <c r="AO113" s="70" t="s">
        <v>354</v>
      </c>
      <c r="AP113" s="176"/>
      <c r="AQ113" s="168"/>
      <c r="AR113" s="176"/>
      <c r="AS113" s="168"/>
      <c r="AT113" s="176"/>
      <c r="AU113" s="176"/>
      <c r="AV113" s="176"/>
      <c r="AW113" s="176"/>
      <c r="AX113" s="176"/>
      <c r="AY113" s="176"/>
      <c r="AZ113" s="181"/>
    </row>
    <row r="114" spans="1:52" ht="48" customHeight="1" x14ac:dyDescent="0.3">
      <c r="A114" s="32" t="s">
        <v>241</v>
      </c>
      <c r="B114" s="32" t="s">
        <v>247</v>
      </c>
      <c r="C114" s="95" t="s">
        <v>256</v>
      </c>
      <c r="D114" s="32" t="s">
        <v>323</v>
      </c>
      <c r="E114" s="130" t="s">
        <v>354</v>
      </c>
      <c r="F114" s="97">
        <v>2024130010129</v>
      </c>
      <c r="G114" s="32" t="s">
        <v>372</v>
      </c>
      <c r="H114" s="32" t="s">
        <v>517</v>
      </c>
      <c r="I114" s="32" t="s">
        <v>742</v>
      </c>
      <c r="J114" s="124">
        <v>0.55000000000000004</v>
      </c>
      <c r="K114" s="70" t="s">
        <v>744</v>
      </c>
      <c r="L114" s="70"/>
      <c r="M114" s="70" t="s">
        <v>806</v>
      </c>
      <c r="N114" s="100">
        <v>3500</v>
      </c>
      <c r="O114" s="75">
        <v>249</v>
      </c>
      <c r="P114" s="81"/>
      <c r="Q114" s="66"/>
      <c r="R114" s="71"/>
      <c r="S114" s="71">
        <f t="shared" si="15"/>
        <v>249</v>
      </c>
      <c r="T114" s="101">
        <f t="shared" si="14"/>
        <v>7.1142857142857147E-2</v>
      </c>
      <c r="U114" s="102">
        <v>46027</v>
      </c>
      <c r="V114" s="102">
        <v>46387</v>
      </c>
      <c r="W114" s="103">
        <f t="shared" si="22"/>
        <v>360</v>
      </c>
      <c r="X114" s="113">
        <v>55100</v>
      </c>
      <c r="Y114" s="70" t="s">
        <v>406</v>
      </c>
      <c r="Z114" s="71" t="s">
        <v>518</v>
      </c>
      <c r="AA114" s="32" t="s">
        <v>525</v>
      </c>
      <c r="AB114" s="32" t="s">
        <v>526</v>
      </c>
      <c r="AC114" s="66" t="s">
        <v>410</v>
      </c>
      <c r="AD114" s="125" t="s">
        <v>752</v>
      </c>
      <c r="AE114" s="117">
        <v>101086548</v>
      </c>
      <c r="AF114" s="70" t="s">
        <v>70</v>
      </c>
      <c r="AG114" s="125" t="s">
        <v>685</v>
      </c>
      <c r="AH114" s="102">
        <v>46027</v>
      </c>
      <c r="AI114" s="176"/>
      <c r="AJ114" s="176"/>
      <c r="AK114" s="176"/>
      <c r="AL114" s="176"/>
      <c r="AM114" s="176"/>
      <c r="AN114" s="192"/>
      <c r="AO114" s="70" t="s">
        <v>354</v>
      </c>
      <c r="AP114" s="176"/>
      <c r="AQ114" s="168"/>
      <c r="AR114" s="176"/>
      <c r="AS114" s="168"/>
      <c r="AT114" s="176"/>
      <c r="AU114" s="176"/>
      <c r="AV114" s="176"/>
      <c r="AW114" s="176"/>
      <c r="AX114" s="176"/>
      <c r="AY114" s="176"/>
      <c r="AZ114" s="181"/>
    </row>
    <row r="115" spans="1:52" ht="48" customHeight="1" x14ac:dyDescent="0.3">
      <c r="A115" s="32" t="s">
        <v>241</v>
      </c>
      <c r="B115" s="32" t="s">
        <v>247</v>
      </c>
      <c r="C115" s="95" t="s">
        <v>256</v>
      </c>
      <c r="D115" s="32" t="s">
        <v>323</v>
      </c>
      <c r="E115" s="130" t="s">
        <v>354</v>
      </c>
      <c r="F115" s="97">
        <v>2024130010129</v>
      </c>
      <c r="G115" s="32" t="s">
        <v>372</v>
      </c>
      <c r="H115" s="32" t="s">
        <v>517</v>
      </c>
      <c r="I115" s="32" t="s">
        <v>742</v>
      </c>
      <c r="J115" s="124">
        <v>0.55000000000000004</v>
      </c>
      <c r="K115" s="70" t="s">
        <v>745</v>
      </c>
      <c r="L115" s="70"/>
      <c r="M115" s="70" t="s">
        <v>806</v>
      </c>
      <c r="N115" s="100">
        <v>2000</v>
      </c>
      <c r="O115" s="75">
        <v>121</v>
      </c>
      <c r="P115" s="81"/>
      <c r="Q115" s="66"/>
      <c r="R115" s="71"/>
      <c r="S115" s="71">
        <f t="shared" si="15"/>
        <v>121</v>
      </c>
      <c r="T115" s="101">
        <f t="shared" si="14"/>
        <v>6.0499999999999998E-2</v>
      </c>
      <c r="U115" s="102">
        <v>46027</v>
      </c>
      <c r="V115" s="102">
        <v>46387</v>
      </c>
      <c r="W115" s="103">
        <f t="shared" si="22"/>
        <v>360</v>
      </c>
      <c r="X115" s="113">
        <v>55100</v>
      </c>
      <c r="Y115" s="70" t="s">
        <v>406</v>
      </c>
      <c r="Z115" s="71" t="s">
        <v>518</v>
      </c>
      <c r="AA115" s="32" t="s">
        <v>525</v>
      </c>
      <c r="AB115" s="32" t="s">
        <v>526</v>
      </c>
      <c r="AC115" s="66" t="s">
        <v>410</v>
      </c>
      <c r="AD115" s="125" t="s">
        <v>709</v>
      </c>
      <c r="AE115" s="117">
        <v>135300000</v>
      </c>
      <c r="AF115" s="70" t="s">
        <v>76</v>
      </c>
      <c r="AG115" s="125" t="s">
        <v>685</v>
      </c>
      <c r="AH115" s="102">
        <v>46027</v>
      </c>
      <c r="AI115" s="176"/>
      <c r="AJ115" s="176"/>
      <c r="AK115" s="176"/>
      <c r="AL115" s="176"/>
      <c r="AM115" s="176"/>
      <c r="AN115" s="192"/>
      <c r="AO115" s="70" t="s">
        <v>354</v>
      </c>
      <c r="AP115" s="176"/>
      <c r="AQ115" s="168"/>
      <c r="AR115" s="176"/>
      <c r="AS115" s="168"/>
      <c r="AT115" s="176"/>
      <c r="AU115" s="176"/>
      <c r="AV115" s="176"/>
      <c r="AW115" s="176"/>
      <c r="AX115" s="176"/>
      <c r="AY115" s="176"/>
      <c r="AZ115" s="110" t="s">
        <v>843</v>
      </c>
    </row>
    <row r="116" spans="1:52" ht="48" customHeight="1" x14ac:dyDescent="0.3">
      <c r="A116" s="32" t="s">
        <v>241</v>
      </c>
      <c r="B116" s="32" t="s">
        <v>247</v>
      </c>
      <c r="C116" s="95" t="s">
        <v>256</v>
      </c>
      <c r="D116" s="32" t="s">
        <v>323</v>
      </c>
      <c r="E116" s="130" t="s">
        <v>354</v>
      </c>
      <c r="F116" s="97">
        <v>2024130010129</v>
      </c>
      <c r="G116" s="32" t="s">
        <v>372</v>
      </c>
      <c r="H116" s="32" t="s">
        <v>517</v>
      </c>
      <c r="I116" s="32" t="s">
        <v>742</v>
      </c>
      <c r="J116" s="124">
        <v>0.55000000000000004</v>
      </c>
      <c r="K116" s="70" t="s">
        <v>746</v>
      </c>
      <c r="L116" s="70"/>
      <c r="M116" s="70" t="s">
        <v>806</v>
      </c>
      <c r="N116" s="100">
        <v>20000</v>
      </c>
      <c r="O116" s="75">
        <v>3738</v>
      </c>
      <c r="P116" s="81"/>
      <c r="Q116" s="66"/>
      <c r="R116" s="71"/>
      <c r="S116" s="71">
        <f t="shared" si="15"/>
        <v>3738</v>
      </c>
      <c r="T116" s="101">
        <f t="shared" si="14"/>
        <v>0.18690000000000001</v>
      </c>
      <c r="U116" s="102">
        <v>46027</v>
      </c>
      <c r="V116" s="102">
        <v>46387</v>
      </c>
      <c r="W116" s="103">
        <f t="shared" si="22"/>
        <v>360</v>
      </c>
      <c r="X116" s="113">
        <v>55100</v>
      </c>
      <c r="Y116" s="70" t="s">
        <v>406</v>
      </c>
      <c r="Z116" s="71" t="s">
        <v>518</v>
      </c>
      <c r="AA116" s="32" t="s">
        <v>527</v>
      </c>
      <c r="AB116" s="32" t="s">
        <v>528</v>
      </c>
      <c r="AC116" s="66" t="s">
        <v>410</v>
      </c>
      <c r="AD116" s="125" t="s">
        <v>709</v>
      </c>
      <c r="AE116" s="117">
        <v>131280497.6592686</v>
      </c>
      <c r="AF116" s="70" t="s">
        <v>76</v>
      </c>
      <c r="AG116" s="125" t="s">
        <v>685</v>
      </c>
      <c r="AH116" s="102">
        <v>46027</v>
      </c>
      <c r="AI116" s="176"/>
      <c r="AJ116" s="176"/>
      <c r="AK116" s="176"/>
      <c r="AL116" s="176"/>
      <c r="AM116" s="176"/>
      <c r="AN116" s="192"/>
      <c r="AO116" s="70" t="s">
        <v>354</v>
      </c>
      <c r="AP116" s="176"/>
      <c r="AQ116" s="168"/>
      <c r="AR116" s="176"/>
      <c r="AS116" s="168"/>
      <c r="AT116" s="176"/>
      <c r="AU116" s="176"/>
      <c r="AV116" s="176"/>
      <c r="AW116" s="176"/>
      <c r="AX116" s="176"/>
      <c r="AY116" s="176"/>
      <c r="AZ116" s="110" t="s">
        <v>848</v>
      </c>
    </row>
    <row r="117" spans="1:52" ht="48" customHeight="1" x14ac:dyDescent="0.3">
      <c r="A117" s="32" t="s">
        <v>241</v>
      </c>
      <c r="B117" s="32" t="s">
        <v>247</v>
      </c>
      <c r="C117" s="95" t="s">
        <v>256</v>
      </c>
      <c r="D117" s="32" t="s">
        <v>323</v>
      </c>
      <c r="E117" s="130" t="s">
        <v>354</v>
      </c>
      <c r="F117" s="97">
        <v>2024130010129</v>
      </c>
      <c r="G117" s="32" t="s">
        <v>372</v>
      </c>
      <c r="H117" s="32" t="s">
        <v>517</v>
      </c>
      <c r="I117" s="32" t="s">
        <v>742</v>
      </c>
      <c r="J117" s="124">
        <v>0.55000000000000004</v>
      </c>
      <c r="K117" s="70" t="s">
        <v>747</v>
      </c>
      <c r="L117" s="70" t="s">
        <v>477</v>
      </c>
      <c r="M117" s="70" t="s">
        <v>806</v>
      </c>
      <c r="N117" s="100">
        <v>2000</v>
      </c>
      <c r="O117" s="75">
        <v>106</v>
      </c>
      <c r="P117" s="81"/>
      <c r="Q117" s="66"/>
      <c r="R117" s="71"/>
      <c r="S117" s="71">
        <f t="shared" si="15"/>
        <v>106</v>
      </c>
      <c r="T117" s="101">
        <f t="shared" si="14"/>
        <v>5.2999999999999999E-2</v>
      </c>
      <c r="U117" s="102">
        <v>46027</v>
      </c>
      <c r="V117" s="102">
        <v>46387</v>
      </c>
      <c r="W117" s="103">
        <f t="shared" si="22"/>
        <v>360</v>
      </c>
      <c r="X117" s="113">
        <v>55100</v>
      </c>
      <c r="Y117" s="70" t="s">
        <v>406</v>
      </c>
      <c r="Z117" s="71" t="s">
        <v>518</v>
      </c>
      <c r="AA117" s="32" t="s">
        <v>527</v>
      </c>
      <c r="AB117" s="32" t="s">
        <v>528</v>
      </c>
      <c r="AC117" s="66" t="s">
        <v>410</v>
      </c>
      <c r="AD117" s="125" t="s">
        <v>709</v>
      </c>
      <c r="AE117" s="117">
        <v>362139575</v>
      </c>
      <c r="AF117" s="70" t="s">
        <v>76</v>
      </c>
      <c r="AG117" s="70" t="s">
        <v>686</v>
      </c>
      <c r="AH117" s="102">
        <v>46027</v>
      </c>
      <c r="AI117" s="176"/>
      <c r="AJ117" s="176"/>
      <c r="AK117" s="176"/>
      <c r="AL117" s="176"/>
      <c r="AM117" s="176"/>
      <c r="AN117" s="192"/>
      <c r="AO117" s="70" t="s">
        <v>354</v>
      </c>
      <c r="AP117" s="176"/>
      <c r="AQ117" s="168"/>
      <c r="AR117" s="176"/>
      <c r="AS117" s="168"/>
      <c r="AT117" s="176"/>
      <c r="AU117" s="176"/>
      <c r="AV117" s="176"/>
      <c r="AW117" s="176"/>
      <c r="AX117" s="176"/>
      <c r="AY117" s="176"/>
      <c r="AZ117" s="181" t="s">
        <v>846</v>
      </c>
    </row>
    <row r="118" spans="1:52" ht="48" customHeight="1" x14ac:dyDescent="0.3">
      <c r="A118" s="32" t="s">
        <v>241</v>
      </c>
      <c r="B118" s="32" t="s">
        <v>247</v>
      </c>
      <c r="C118" s="95" t="s">
        <v>256</v>
      </c>
      <c r="D118" s="32" t="s">
        <v>323</v>
      </c>
      <c r="E118" s="130" t="s">
        <v>354</v>
      </c>
      <c r="F118" s="97">
        <v>2024130010129</v>
      </c>
      <c r="G118" s="32" t="s">
        <v>372</v>
      </c>
      <c r="H118" s="32" t="s">
        <v>517</v>
      </c>
      <c r="I118" s="32" t="s">
        <v>742</v>
      </c>
      <c r="J118" s="124">
        <v>0.55000000000000004</v>
      </c>
      <c r="K118" s="70" t="s">
        <v>747</v>
      </c>
      <c r="L118" s="70" t="s">
        <v>477</v>
      </c>
      <c r="M118" s="70" t="s">
        <v>806</v>
      </c>
      <c r="N118" s="100">
        <v>2000</v>
      </c>
      <c r="O118" s="75">
        <v>106</v>
      </c>
      <c r="P118" s="81"/>
      <c r="Q118" s="66"/>
      <c r="R118" s="71"/>
      <c r="S118" s="71">
        <f t="shared" si="15"/>
        <v>106</v>
      </c>
      <c r="T118" s="101">
        <f t="shared" si="14"/>
        <v>5.2999999999999999E-2</v>
      </c>
      <c r="U118" s="102">
        <v>46027</v>
      </c>
      <c r="V118" s="102">
        <v>46387</v>
      </c>
      <c r="W118" s="103">
        <f t="shared" si="22"/>
        <v>360</v>
      </c>
      <c r="X118" s="113">
        <v>55100</v>
      </c>
      <c r="Y118" s="70" t="s">
        <v>406</v>
      </c>
      <c r="Z118" s="71" t="s">
        <v>518</v>
      </c>
      <c r="AA118" s="32" t="s">
        <v>527</v>
      </c>
      <c r="AB118" s="32" t="s">
        <v>528</v>
      </c>
      <c r="AC118" s="66" t="s">
        <v>410</v>
      </c>
      <c r="AD118" s="125" t="s">
        <v>751</v>
      </c>
      <c r="AE118" s="117">
        <v>100000000</v>
      </c>
      <c r="AF118" s="70" t="s">
        <v>77</v>
      </c>
      <c r="AG118" s="70" t="s">
        <v>686</v>
      </c>
      <c r="AH118" s="102">
        <v>46027</v>
      </c>
      <c r="AI118" s="176"/>
      <c r="AJ118" s="176"/>
      <c r="AK118" s="176"/>
      <c r="AL118" s="176"/>
      <c r="AM118" s="176"/>
      <c r="AN118" s="192"/>
      <c r="AO118" s="70" t="s">
        <v>354</v>
      </c>
      <c r="AP118" s="176"/>
      <c r="AQ118" s="168"/>
      <c r="AR118" s="176"/>
      <c r="AS118" s="168"/>
      <c r="AT118" s="176"/>
      <c r="AU118" s="176"/>
      <c r="AV118" s="176"/>
      <c r="AW118" s="176"/>
      <c r="AX118" s="176"/>
      <c r="AY118" s="176"/>
      <c r="AZ118" s="181"/>
    </row>
    <row r="119" spans="1:52" ht="48" customHeight="1" x14ac:dyDescent="0.3">
      <c r="A119" s="32" t="s">
        <v>241</v>
      </c>
      <c r="B119" s="32" t="s">
        <v>247</v>
      </c>
      <c r="C119" s="95" t="s">
        <v>256</v>
      </c>
      <c r="D119" s="32" t="s">
        <v>323</v>
      </c>
      <c r="E119" s="130" t="s">
        <v>354</v>
      </c>
      <c r="F119" s="97">
        <v>2024130010129</v>
      </c>
      <c r="G119" s="32" t="s">
        <v>372</v>
      </c>
      <c r="H119" s="32" t="s">
        <v>517</v>
      </c>
      <c r="I119" s="32" t="s">
        <v>742</v>
      </c>
      <c r="J119" s="124">
        <v>0.55000000000000004</v>
      </c>
      <c r="K119" s="70" t="s">
        <v>747</v>
      </c>
      <c r="L119" s="70" t="s">
        <v>477</v>
      </c>
      <c r="M119" s="70" t="s">
        <v>806</v>
      </c>
      <c r="N119" s="100">
        <v>2000</v>
      </c>
      <c r="O119" s="75">
        <v>106</v>
      </c>
      <c r="P119" s="81"/>
      <c r="Q119" s="66"/>
      <c r="R119" s="71"/>
      <c r="S119" s="71">
        <f t="shared" ref="S119:S122" si="25">+SUM(O119:R119)</f>
        <v>106</v>
      </c>
      <c r="T119" s="101">
        <f t="shared" si="14"/>
        <v>5.2999999999999999E-2</v>
      </c>
      <c r="U119" s="102">
        <v>46027</v>
      </c>
      <c r="V119" s="102">
        <v>46387</v>
      </c>
      <c r="W119" s="103">
        <f t="shared" ref="W119:W122" si="26">+V119-U119</f>
        <v>360</v>
      </c>
      <c r="X119" s="113">
        <v>55100</v>
      </c>
      <c r="Y119" s="70" t="s">
        <v>406</v>
      </c>
      <c r="Z119" s="71" t="s">
        <v>518</v>
      </c>
      <c r="AA119" s="32" t="s">
        <v>527</v>
      </c>
      <c r="AB119" s="32" t="s">
        <v>528</v>
      </c>
      <c r="AC119" s="66" t="s">
        <v>410</v>
      </c>
      <c r="AD119" s="125" t="s">
        <v>752</v>
      </c>
      <c r="AE119" s="117">
        <v>101086548</v>
      </c>
      <c r="AF119" s="70" t="s">
        <v>70</v>
      </c>
      <c r="AG119" s="70" t="s">
        <v>686</v>
      </c>
      <c r="AH119" s="102">
        <v>46027</v>
      </c>
      <c r="AI119" s="176"/>
      <c r="AJ119" s="176"/>
      <c r="AK119" s="176"/>
      <c r="AL119" s="176"/>
      <c r="AM119" s="176"/>
      <c r="AN119" s="192"/>
      <c r="AO119" s="70" t="s">
        <v>354</v>
      </c>
      <c r="AP119" s="176"/>
      <c r="AQ119" s="168"/>
      <c r="AR119" s="176"/>
      <c r="AS119" s="168"/>
      <c r="AT119" s="176"/>
      <c r="AU119" s="176"/>
      <c r="AV119" s="176"/>
      <c r="AW119" s="176"/>
      <c r="AX119" s="176"/>
      <c r="AY119" s="176"/>
      <c r="AZ119" s="181"/>
    </row>
    <row r="120" spans="1:52" ht="48" customHeight="1" x14ac:dyDescent="0.3">
      <c r="A120" s="32" t="s">
        <v>241</v>
      </c>
      <c r="B120" s="32" t="s">
        <v>247</v>
      </c>
      <c r="C120" s="95" t="s">
        <v>256</v>
      </c>
      <c r="D120" s="32" t="s">
        <v>323</v>
      </c>
      <c r="E120" s="130" t="s">
        <v>354</v>
      </c>
      <c r="F120" s="97">
        <v>2024130010129</v>
      </c>
      <c r="G120" s="32" t="s">
        <v>372</v>
      </c>
      <c r="H120" s="32" t="s">
        <v>517</v>
      </c>
      <c r="I120" s="32" t="s">
        <v>742</v>
      </c>
      <c r="J120" s="124">
        <v>0.55000000000000004</v>
      </c>
      <c r="K120" s="70" t="s">
        <v>748</v>
      </c>
      <c r="L120" s="70"/>
      <c r="M120" s="70" t="s">
        <v>806</v>
      </c>
      <c r="N120" s="100">
        <v>3000</v>
      </c>
      <c r="O120" s="75">
        <v>381</v>
      </c>
      <c r="P120" s="81"/>
      <c r="Q120" s="66"/>
      <c r="R120" s="71"/>
      <c r="S120" s="71">
        <f t="shared" si="25"/>
        <v>381</v>
      </c>
      <c r="T120" s="101">
        <f t="shared" si="14"/>
        <v>0.127</v>
      </c>
      <c r="U120" s="102">
        <v>46027</v>
      </c>
      <c r="V120" s="102">
        <v>46387</v>
      </c>
      <c r="W120" s="103">
        <f t="shared" si="26"/>
        <v>360</v>
      </c>
      <c r="X120" s="113">
        <v>55100</v>
      </c>
      <c r="Y120" s="70" t="s">
        <v>406</v>
      </c>
      <c r="Z120" s="71" t="s">
        <v>518</v>
      </c>
      <c r="AA120" s="32" t="s">
        <v>529</v>
      </c>
      <c r="AB120" s="32" t="s">
        <v>524</v>
      </c>
      <c r="AC120" s="66" t="s">
        <v>410</v>
      </c>
      <c r="AD120" s="125" t="s">
        <v>709</v>
      </c>
      <c r="AE120" s="117">
        <v>120550000</v>
      </c>
      <c r="AF120" s="70" t="s">
        <v>76</v>
      </c>
      <c r="AG120" s="70" t="s">
        <v>686</v>
      </c>
      <c r="AH120" s="102">
        <v>46027</v>
      </c>
      <c r="AI120" s="176"/>
      <c r="AJ120" s="176"/>
      <c r="AK120" s="176"/>
      <c r="AL120" s="176"/>
      <c r="AM120" s="176"/>
      <c r="AN120" s="192"/>
      <c r="AO120" s="70" t="s">
        <v>354</v>
      </c>
      <c r="AP120" s="176"/>
      <c r="AQ120" s="168"/>
      <c r="AR120" s="176"/>
      <c r="AS120" s="168"/>
      <c r="AT120" s="176"/>
      <c r="AU120" s="176"/>
      <c r="AV120" s="176"/>
      <c r="AW120" s="176"/>
      <c r="AX120" s="176"/>
      <c r="AY120" s="176"/>
      <c r="AZ120" s="181" t="s">
        <v>844</v>
      </c>
    </row>
    <row r="121" spans="1:52" ht="48" customHeight="1" x14ac:dyDescent="0.3">
      <c r="A121" s="32" t="s">
        <v>241</v>
      </c>
      <c r="B121" s="32" t="s">
        <v>247</v>
      </c>
      <c r="C121" s="95" t="s">
        <v>256</v>
      </c>
      <c r="D121" s="32" t="s">
        <v>323</v>
      </c>
      <c r="E121" s="130" t="s">
        <v>354</v>
      </c>
      <c r="F121" s="97">
        <v>2024130010129</v>
      </c>
      <c r="G121" s="32" t="s">
        <v>372</v>
      </c>
      <c r="H121" s="32" t="s">
        <v>517</v>
      </c>
      <c r="I121" s="32" t="s">
        <v>742</v>
      </c>
      <c r="J121" s="124">
        <v>0.5</v>
      </c>
      <c r="K121" s="70" t="s">
        <v>748</v>
      </c>
      <c r="L121" s="70"/>
      <c r="M121" s="70" t="s">
        <v>806</v>
      </c>
      <c r="N121" s="100">
        <v>3000</v>
      </c>
      <c r="O121" s="75">
        <v>381</v>
      </c>
      <c r="P121" s="81"/>
      <c r="Q121" s="66"/>
      <c r="R121" s="71"/>
      <c r="S121" s="71">
        <f t="shared" si="25"/>
        <v>381</v>
      </c>
      <c r="T121" s="101">
        <f t="shared" si="14"/>
        <v>0.127</v>
      </c>
      <c r="U121" s="102">
        <v>46027</v>
      </c>
      <c r="V121" s="102">
        <v>46387</v>
      </c>
      <c r="W121" s="103">
        <f t="shared" si="26"/>
        <v>360</v>
      </c>
      <c r="X121" s="113">
        <v>55100</v>
      </c>
      <c r="Y121" s="70" t="s">
        <v>406</v>
      </c>
      <c r="Z121" s="71" t="s">
        <v>518</v>
      </c>
      <c r="AA121" s="66" t="s">
        <v>530</v>
      </c>
      <c r="AB121" s="32" t="s">
        <v>524</v>
      </c>
      <c r="AC121" s="66" t="s">
        <v>410</v>
      </c>
      <c r="AD121" s="125" t="s">
        <v>752</v>
      </c>
      <c r="AE121" s="117">
        <v>101086548</v>
      </c>
      <c r="AF121" s="70" t="s">
        <v>70</v>
      </c>
      <c r="AG121" s="70" t="s">
        <v>686</v>
      </c>
      <c r="AH121" s="102">
        <v>46027</v>
      </c>
      <c r="AI121" s="176"/>
      <c r="AJ121" s="176"/>
      <c r="AK121" s="176"/>
      <c r="AL121" s="176"/>
      <c r="AM121" s="176"/>
      <c r="AN121" s="192"/>
      <c r="AO121" s="70" t="s">
        <v>354</v>
      </c>
      <c r="AP121" s="176"/>
      <c r="AQ121" s="168"/>
      <c r="AR121" s="176"/>
      <c r="AS121" s="168"/>
      <c r="AT121" s="176"/>
      <c r="AU121" s="176"/>
      <c r="AV121" s="176"/>
      <c r="AW121" s="176"/>
      <c r="AX121" s="176"/>
      <c r="AY121" s="176"/>
      <c r="AZ121" s="181"/>
    </row>
    <row r="122" spans="1:52" ht="48" customHeight="1" x14ac:dyDescent="0.3">
      <c r="A122" s="32" t="s">
        <v>241</v>
      </c>
      <c r="B122" s="32" t="s">
        <v>247</v>
      </c>
      <c r="C122" s="95" t="s">
        <v>256</v>
      </c>
      <c r="D122" s="32" t="s">
        <v>323</v>
      </c>
      <c r="E122" s="130" t="s">
        <v>354</v>
      </c>
      <c r="F122" s="97">
        <v>2024130010129</v>
      </c>
      <c r="G122" s="32" t="s">
        <v>372</v>
      </c>
      <c r="H122" s="32" t="s">
        <v>517</v>
      </c>
      <c r="I122" s="32" t="s">
        <v>742</v>
      </c>
      <c r="J122" s="124">
        <v>0.55000000000000004</v>
      </c>
      <c r="K122" s="70" t="s">
        <v>749</v>
      </c>
      <c r="L122" s="70" t="s">
        <v>477</v>
      </c>
      <c r="M122" s="70" t="s">
        <v>806</v>
      </c>
      <c r="N122" s="100">
        <v>8000</v>
      </c>
      <c r="O122" s="75">
        <v>2409</v>
      </c>
      <c r="P122" s="81"/>
      <c r="Q122" s="66"/>
      <c r="R122" s="71"/>
      <c r="S122" s="71">
        <f t="shared" si="25"/>
        <v>2409</v>
      </c>
      <c r="T122" s="101">
        <f t="shared" si="14"/>
        <v>0.30112499999999998</v>
      </c>
      <c r="U122" s="102">
        <v>46027</v>
      </c>
      <c r="V122" s="102">
        <v>46387</v>
      </c>
      <c r="W122" s="103">
        <f t="shared" si="26"/>
        <v>360</v>
      </c>
      <c r="X122" s="113">
        <v>55100</v>
      </c>
      <c r="Y122" s="70" t="s">
        <v>406</v>
      </c>
      <c r="Z122" s="71" t="s">
        <v>518</v>
      </c>
      <c r="AA122" s="66" t="s">
        <v>530</v>
      </c>
      <c r="AB122" s="32" t="s">
        <v>524</v>
      </c>
      <c r="AC122" s="66" t="s">
        <v>410</v>
      </c>
      <c r="AD122" s="125" t="s">
        <v>709</v>
      </c>
      <c r="AE122" s="117">
        <v>351880000</v>
      </c>
      <c r="AF122" s="70" t="s">
        <v>76</v>
      </c>
      <c r="AG122" s="70" t="s">
        <v>686</v>
      </c>
      <c r="AH122" s="102">
        <v>46027</v>
      </c>
      <c r="AI122" s="176"/>
      <c r="AJ122" s="176"/>
      <c r="AK122" s="176"/>
      <c r="AL122" s="176"/>
      <c r="AM122" s="176"/>
      <c r="AN122" s="192"/>
      <c r="AO122" s="70" t="s">
        <v>354</v>
      </c>
      <c r="AP122" s="176"/>
      <c r="AQ122" s="168"/>
      <c r="AR122" s="176"/>
      <c r="AS122" s="168"/>
      <c r="AT122" s="176"/>
      <c r="AU122" s="176"/>
      <c r="AV122" s="176"/>
      <c r="AW122" s="176"/>
      <c r="AX122" s="176"/>
      <c r="AY122" s="176"/>
      <c r="AZ122" s="181" t="s">
        <v>845</v>
      </c>
    </row>
    <row r="123" spans="1:52" ht="48" customHeight="1" x14ac:dyDescent="0.3">
      <c r="A123" s="32" t="s">
        <v>241</v>
      </c>
      <c r="B123" s="32" t="s">
        <v>247</v>
      </c>
      <c r="C123" s="95" t="s">
        <v>256</v>
      </c>
      <c r="D123" s="32" t="s">
        <v>323</v>
      </c>
      <c r="E123" s="130" t="s">
        <v>354</v>
      </c>
      <c r="F123" s="97">
        <v>2024130010129</v>
      </c>
      <c r="G123" s="32" t="s">
        <v>372</v>
      </c>
      <c r="H123" s="32" t="s">
        <v>517</v>
      </c>
      <c r="I123" s="32" t="s">
        <v>742</v>
      </c>
      <c r="J123" s="124">
        <v>0.55000000000000004</v>
      </c>
      <c r="K123" s="70" t="s">
        <v>749</v>
      </c>
      <c r="L123" s="70" t="s">
        <v>477</v>
      </c>
      <c r="M123" s="70" t="s">
        <v>806</v>
      </c>
      <c r="N123" s="100">
        <v>8000</v>
      </c>
      <c r="O123" s="75">
        <v>2409</v>
      </c>
      <c r="P123" s="81"/>
      <c r="Q123" s="66"/>
      <c r="R123" s="71"/>
      <c r="S123" s="71">
        <f t="shared" si="15"/>
        <v>2409</v>
      </c>
      <c r="T123" s="101">
        <f t="shared" si="14"/>
        <v>0.30112499999999998</v>
      </c>
      <c r="U123" s="102">
        <v>46027</v>
      </c>
      <c r="V123" s="102">
        <v>46387</v>
      </c>
      <c r="W123" s="103">
        <f t="shared" si="22"/>
        <v>360</v>
      </c>
      <c r="X123" s="113">
        <v>55100</v>
      </c>
      <c r="Y123" s="70" t="s">
        <v>406</v>
      </c>
      <c r="Z123" s="71" t="s">
        <v>518</v>
      </c>
      <c r="AA123" s="32" t="s">
        <v>527</v>
      </c>
      <c r="AB123" s="32" t="s">
        <v>528</v>
      </c>
      <c r="AC123" s="66" t="s">
        <v>410</v>
      </c>
      <c r="AD123" s="125" t="s">
        <v>752</v>
      </c>
      <c r="AE123" s="117">
        <v>101086548</v>
      </c>
      <c r="AF123" s="70" t="s">
        <v>70</v>
      </c>
      <c r="AG123" s="70" t="s">
        <v>686</v>
      </c>
      <c r="AH123" s="102">
        <v>46027</v>
      </c>
      <c r="AI123" s="176"/>
      <c r="AJ123" s="176"/>
      <c r="AK123" s="176"/>
      <c r="AL123" s="176"/>
      <c r="AM123" s="176"/>
      <c r="AN123" s="192"/>
      <c r="AO123" s="70" t="s">
        <v>354</v>
      </c>
      <c r="AP123" s="176"/>
      <c r="AQ123" s="168"/>
      <c r="AR123" s="176"/>
      <c r="AS123" s="168"/>
      <c r="AT123" s="176"/>
      <c r="AU123" s="176"/>
      <c r="AV123" s="176"/>
      <c r="AW123" s="176"/>
      <c r="AX123" s="176"/>
      <c r="AY123" s="176"/>
      <c r="AZ123" s="181"/>
    </row>
    <row r="124" spans="1:52" ht="48" customHeight="1" x14ac:dyDescent="0.3">
      <c r="A124" s="32" t="s">
        <v>241</v>
      </c>
      <c r="B124" s="32" t="s">
        <v>247</v>
      </c>
      <c r="C124" s="95" t="s">
        <v>256</v>
      </c>
      <c r="D124" s="32" t="s">
        <v>323</v>
      </c>
      <c r="E124" s="130" t="s">
        <v>354</v>
      </c>
      <c r="F124" s="97">
        <v>2024130010129</v>
      </c>
      <c r="G124" s="32" t="s">
        <v>372</v>
      </c>
      <c r="H124" s="32" t="s">
        <v>517</v>
      </c>
      <c r="I124" s="32" t="s">
        <v>742</v>
      </c>
      <c r="J124" s="124">
        <v>0.55000000000000004</v>
      </c>
      <c r="K124" s="70" t="s">
        <v>750</v>
      </c>
      <c r="L124" s="70"/>
      <c r="M124" s="70" t="s">
        <v>806</v>
      </c>
      <c r="N124" s="100">
        <v>15000</v>
      </c>
      <c r="O124" s="75">
        <v>1691</v>
      </c>
      <c r="P124" s="81"/>
      <c r="Q124" s="66"/>
      <c r="R124" s="71"/>
      <c r="S124" s="71">
        <f t="shared" si="15"/>
        <v>1691</v>
      </c>
      <c r="T124" s="101">
        <f t="shared" si="14"/>
        <v>0.11273333333333334</v>
      </c>
      <c r="U124" s="102">
        <v>46027</v>
      </c>
      <c r="V124" s="102">
        <v>46387</v>
      </c>
      <c r="W124" s="103">
        <f t="shared" si="22"/>
        <v>360</v>
      </c>
      <c r="X124" s="113">
        <v>55100</v>
      </c>
      <c r="Y124" s="70" t="s">
        <v>406</v>
      </c>
      <c r="Z124" s="71" t="s">
        <v>518</v>
      </c>
      <c r="AA124" s="32" t="s">
        <v>529</v>
      </c>
      <c r="AB124" s="32" t="s">
        <v>524</v>
      </c>
      <c r="AC124" s="66" t="s">
        <v>410</v>
      </c>
      <c r="AD124" s="125" t="s">
        <v>709</v>
      </c>
      <c r="AE124" s="117">
        <v>438720000</v>
      </c>
      <c r="AF124" s="70" t="s">
        <v>76</v>
      </c>
      <c r="AG124" s="70" t="s">
        <v>686</v>
      </c>
      <c r="AH124" s="102">
        <v>46027</v>
      </c>
      <c r="AI124" s="176"/>
      <c r="AJ124" s="176"/>
      <c r="AK124" s="176"/>
      <c r="AL124" s="176"/>
      <c r="AM124" s="176"/>
      <c r="AN124" s="192"/>
      <c r="AO124" s="70" t="s">
        <v>354</v>
      </c>
      <c r="AP124" s="176"/>
      <c r="AQ124" s="168"/>
      <c r="AR124" s="176"/>
      <c r="AS124" s="168"/>
      <c r="AT124" s="176"/>
      <c r="AU124" s="176"/>
      <c r="AV124" s="176"/>
      <c r="AW124" s="176"/>
      <c r="AX124" s="176"/>
      <c r="AY124" s="176"/>
      <c r="AZ124" s="181" t="s">
        <v>849</v>
      </c>
    </row>
    <row r="125" spans="1:52" ht="48" customHeight="1" x14ac:dyDescent="0.3">
      <c r="A125" s="32" t="s">
        <v>241</v>
      </c>
      <c r="B125" s="32" t="s">
        <v>247</v>
      </c>
      <c r="C125" s="95" t="s">
        <v>256</v>
      </c>
      <c r="D125" s="32" t="s">
        <v>323</v>
      </c>
      <c r="E125" s="130" t="s">
        <v>354</v>
      </c>
      <c r="F125" s="97">
        <v>2024130010129</v>
      </c>
      <c r="G125" s="32" t="s">
        <v>372</v>
      </c>
      <c r="H125" s="32" t="s">
        <v>517</v>
      </c>
      <c r="I125" s="32" t="s">
        <v>742</v>
      </c>
      <c r="J125" s="124">
        <v>0.5</v>
      </c>
      <c r="K125" s="70" t="s">
        <v>750</v>
      </c>
      <c r="L125" s="70"/>
      <c r="M125" s="70" t="s">
        <v>806</v>
      </c>
      <c r="N125" s="100">
        <v>15000</v>
      </c>
      <c r="O125" s="75">
        <v>1691</v>
      </c>
      <c r="P125" s="81"/>
      <c r="Q125" s="66"/>
      <c r="R125" s="71"/>
      <c r="S125" s="71">
        <f t="shared" si="15"/>
        <v>1691</v>
      </c>
      <c r="T125" s="101">
        <f t="shared" si="14"/>
        <v>0.11273333333333334</v>
      </c>
      <c r="U125" s="102">
        <v>46027</v>
      </c>
      <c r="V125" s="102">
        <v>46387</v>
      </c>
      <c r="W125" s="103">
        <f t="shared" si="22"/>
        <v>360</v>
      </c>
      <c r="X125" s="113">
        <v>55100</v>
      </c>
      <c r="Y125" s="70" t="s">
        <v>406</v>
      </c>
      <c r="Z125" s="71" t="s">
        <v>518</v>
      </c>
      <c r="AA125" s="66" t="s">
        <v>530</v>
      </c>
      <c r="AB125" s="32" t="s">
        <v>524</v>
      </c>
      <c r="AC125" s="66" t="s">
        <v>410</v>
      </c>
      <c r="AD125" s="125" t="s">
        <v>753</v>
      </c>
      <c r="AE125" s="117">
        <v>103000000</v>
      </c>
      <c r="AF125" s="70" t="s">
        <v>64</v>
      </c>
      <c r="AG125" s="70" t="s">
        <v>686</v>
      </c>
      <c r="AH125" s="102">
        <v>46027</v>
      </c>
      <c r="AI125" s="176"/>
      <c r="AJ125" s="176"/>
      <c r="AK125" s="176"/>
      <c r="AL125" s="176"/>
      <c r="AM125" s="176"/>
      <c r="AN125" s="192"/>
      <c r="AO125" s="70" t="s">
        <v>354</v>
      </c>
      <c r="AP125" s="176"/>
      <c r="AQ125" s="168"/>
      <c r="AR125" s="176"/>
      <c r="AS125" s="168"/>
      <c r="AT125" s="176"/>
      <c r="AU125" s="176"/>
      <c r="AV125" s="176"/>
      <c r="AW125" s="176"/>
      <c r="AX125" s="176"/>
      <c r="AY125" s="176"/>
      <c r="AZ125" s="181"/>
    </row>
    <row r="126" spans="1:52" ht="48" customHeight="1" x14ac:dyDescent="0.3">
      <c r="A126" s="32" t="s">
        <v>241</v>
      </c>
      <c r="B126" s="32" t="s">
        <v>247</v>
      </c>
      <c r="C126" s="95" t="s">
        <v>256</v>
      </c>
      <c r="D126" s="32" t="s">
        <v>323</v>
      </c>
      <c r="E126" s="130" t="s">
        <v>354</v>
      </c>
      <c r="F126" s="97">
        <v>2024130010129</v>
      </c>
      <c r="G126" s="32" t="s">
        <v>372</v>
      </c>
      <c r="H126" s="32" t="s">
        <v>517</v>
      </c>
      <c r="I126" s="32" t="s">
        <v>742</v>
      </c>
      <c r="J126" s="124">
        <v>0.55000000000000004</v>
      </c>
      <c r="K126" s="70" t="s">
        <v>750</v>
      </c>
      <c r="L126" s="70"/>
      <c r="M126" s="70" t="s">
        <v>806</v>
      </c>
      <c r="N126" s="100">
        <v>15000</v>
      </c>
      <c r="O126" s="75">
        <v>1691</v>
      </c>
      <c r="P126" s="81"/>
      <c r="Q126" s="66"/>
      <c r="R126" s="71"/>
      <c r="S126" s="71">
        <f t="shared" si="15"/>
        <v>1691</v>
      </c>
      <c r="T126" s="101">
        <f t="shared" si="14"/>
        <v>0.11273333333333334</v>
      </c>
      <c r="U126" s="102">
        <v>46027</v>
      </c>
      <c r="V126" s="102">
        <v>46387</v>
      </c>
      <c r="W126" s="103">
        <f t="shared" si="22"/>
        <v>360</v>
      </c>
      <c r="X126" s="113">
        <v>55100</v>
      </c>
      <c r="Y126" s="70" t="s">
        <v>406</v>
      </c>
      <c r="Z126" s="71" t="s">
        <v>518</v>
      </c>
      <c r="AA126" s="66" t="s">
        <v>530</v>
      </c>
      <c r="AB126" s="32" t="s">
        <v>524</v>
      </c>
      <c r="AC126" s="66" t="s">
        <v>410</v>
      </c>
      <c r="AD126" s="125" t="s">
        <v>752</v>
      </c>
      <c r="AE126" s="117">
        <v>101086550.89517903</v>
      </c>
      <c r="AF126" s="70" t="s">
        <v>70</v>
      </c>
      <c r="AG126" s="70" t="s">
        <v>686</v>
      </c>
      <c r="AH126" s="102">
        <v>46027</v>
      </c>
      <c r="AI126" s="176"/>
      <c r="AJ126" s="176"/>
      <c r="AK126" s="176"/>
      <c r="AL126" s="176"/>
      <c r="AM126" s="176"/>
      <c r="AN126" s="192"/>
      <c r="AO126" s="70" t="s">
        <v>354</v>
      </c>
      <c r="AP126" s="176"/>
      <c r="AQ126" s="168"/>
      <c r="AR126" s="176"/>
      <c r="AS126" s="168"/>
      <c r="AT126" s="176"/>
      <c r="AU126" s="176"/>
      <c r="AV126" s="176"/>
      <c r="AW126" s="176"/>
      <c r="AX126" s="176"/>
      <c r="AY126" s="176"/>
      <c r="AZ126" s="181"/>
    </row>
    <row r="127" spans="1:52" ht="48" customHeight="1" x14ac:dyDescent="0.3">
      <c r="A127" s="32" t="s">
        <v>241</v>
      </c>
      <c r="B127" s="32" t="s">
        <v>247</v>
      </c>
      <c r="C127" s="95" t="s">
        <v>256</v>
      </c>
      <c r="D127" s="32" t="s">
        <v>323</v>
      </c>
      <c r="E127" s="130" t="s">
        <v>354</v>
      </c>
      <c r="F127" s="97">
        <v>2024130010129</v>
      </c>
      <c r="G127" s="32" t="s">
        <v>372</v>
      </c>
      <c r="H127" s="32" t="s">
        <v>517</v>
      </c>
      <c r="I127" s="32" t="s">
        <v>742</v>
      </c>
      <c r="J127" s="124">
        <v>0.55000000000000004</v>
      </c>
      <c r="K127" s="70" t="s">
        <v>750</v>
      </c>
      <c r="L127" s="70"/>
      <c r="M127" s="70" t="s">
        <v>806</v>
      </c>
      <c r="N127" s="100">
        <v>15000</v>
      </c>
      <c r="O127" s="75">
        <v>1691</v>
      </c>
      <c r="P127" s="81"/>
      <c r="Q127" s="66"/>
      <c r="R127" s="71"/>
      <c r="S127" s="71">
        <f t="shared" si="15"/>
        <v>1691</v>
      </c>
      <c r="T127" s="101">
        <f t="shared" si="14"/>
        <v>0.11273333333333334</v>
      </c>
      <c r="U127" s="102">
        <v>46027</v>
      </c>
      <c r="V127" s="102">
        <v>46387</v>
      </c>
      <c r="W127" s="103">
        <f t="shared" si="22"/>
        <v>360</v>
      </c>
      <c r="X127" s="113">
        <v>55100</v>
      </c>
      <c r="Y127" s="70" t="s">
        <v>406</v>
      </c>
      <c r="Z127" s="71" t="s">
        <v>518</v>
      </c>
      <c r="AA127" s="32" t="s">
        <v>531</v>
      </c>
      <c r="AB127" s="32" t="s">
        <v>532</v>
      </c>
      <c r="AC127" s="66" t="s">
        <v>410</v>
      </c>
      <c r="AD127" s="125" t="s">
        <v>751</v>
      </c>
      <c r="AE127" s="117">
        <v>200000000</v>
      </c>
      <c r="AF127" s="70" t="s">
        <v>77</v>
      </c>
      <c r="AG127" s="70" t="s">
        <v>686</v>
      </c>
      <c r="AH127" s="102">
        <v>46027</v>
      </c>
      <c r="AI127" s="176"/>
      <c r="AJ127" s="176"/>
      <c r="AK127" s="176"/>
      <c r="AL127" s="176"/>
      <c r="AM127" s="176"/>
      <c r="AN127" s="192"/>
      <c r="AO127" s="70" t="s">
        <v>354</v>
      </c>
      <c r="AP127" s="176"/>
      <c r="AQ127" s="168"/>
      <c r="AR127" s="176"/>
      <c r="AS127" s="168"/>
      <c r="AT127" s="176"/>
      <c r="AU127" s="176"/>
      <c r="AV127" s="176"/>
      <c r="AW127" s="176"/>
      <c r="AX127" s="176"/>
      <c r="AY127" s="176"/>
      <c r="AZ127" s="181"/>
    </row>
    <row r="128" spans="1:52" ht="48" customHeight="1" x14ac:dyDescent="0.3">
      <c r="A128" s="32"/>
      <c r="B128" s="32"/>
      <c r="C128" s="95"/>
      <c r="D128" s="32"/>
      <c r="E128" s="165" t="s">
        <v>921</v>
      </c>
      <c r="F128" s="166"/>
      <c r="G128" s="166"/>
      <c r="H128" s="166"/>
      <c r="I128" s="166"/>
      <c r="J128" s="166"/>
      <c r="K128" s="166"/>
      <c r="L128" s="166"/>
      <c r="M128" s="166"/>
      <c r="N128" s="166"/>
      <c r="O128" s="166"/>
      <c r="P128" s="166"/>
      <c r="Q128" s="167"/>
      <c r="R128" s="71"/>
      <c r="S128" s="71"/>
      <c r="T128" s="101">
        <f>AVERAGE(T108:T127)</f>
        <v>0.12137142857142857</v>
      </c>
      <c r="U128" s="102"/>
      <c r="V128" s="102"/>
      <c r="W128" s="103"/>
      <c r="X128" s="113"/>
      <c r="Y128" s="70"/>
      <c r="Z128" s="71"/>
      <c r="AA128" s="32"/>
      <c r="AB128" s="32"/>
      <c r="AC128" s="66"/>
      <c r="AD128" s="125"/>
      <c r="AE128" s="117"/>
      <c r="AF128" s="70"/>
      <c r="AG128" s="70"/>
      <c r="AH128" s="102"/>
      <c r="AI128" s="107"/>
      <c r="AJ128" s="107"/>
      <c r="AK128" s="107"/>
      <c r="AL128" s="107"/>
      <c r="AM128" s="107"/>
      <c r="AN128" s="108"/>
      <c r="AO128" s="70"/>
      <c r="AP128" s="107"/>
      <c r="AQ128" s="107"/>
      <c r="AR128" s="107"/>
      <c r="AS128" s="107"/>
      <c r="AT128" s="107"/>
      <c r="AU128" s="107"/>
      <c r="AV128" s="107"/>
      <c r="AW128" s="107"/>
      <c r="AX128" s="107"/>
      <c r="AY128" s="107"/>
      <c r="AZ128" s="129"/>
    </row>
    <row r="129" spans="1:52" ht="48" customHeight="1" x14ac:dyDescent="0.3">
      <c r="A129" s="32" t="s">
        <v>241</v>
      </c>
      <c r="B129" s="32" t="s">
        <v>247</v>
      </c>
      <c r="C129" s="95" t="s">
        <v>256</v>
      </c>
      <c r="D129" s="32" t="s">
        <v>322</v>
      </c>
      <c r="E129" s="96" t="s">
        <v>355</v>
      </c>
      <c r="F129" s="131">
        <v>2024130010139</v>
      </c>
      <c r="G129" s="32" t="s">
        <v>374</v>
      </c>
      <c r="H129" s="32" t="s">
        <v>375</v>
      </c>
      <c r="I129" s="32" t="s">
        <v>275</v>
      </c>
      <c r="J129" s="124">
        <v>0.45</v>
      </c>
      <c r="K129" s="70" t="s">
        <v>758</v>
      </c>
      <c r="L129" s="70"/>
      <c r="M129" s="70" t="s">
        <v>802</v>
      </c>
      <c r="N129" s="100">
        <v>1200</v>
      </c>
      <c r="O129" s="32">
        <v>942</v>
      </c>
      <c r="P129" s="66"/>
      <c r="Q129" s="66"/>
      <c r="R129" s="71"/>
      <c r="S129" s="71">
        <f t="shared" si="15"/>
        <v>942</v>
      </c>
      <c r="T129" s="101">
        <f t="shared" si="14"/>
        <v>0.78500000000000003</v>
      </c>
      <c r="U129" s="102">
        <v>46027</v>
      </c>
      <c r="V129" s="102">
        <v>46387</v>
      </c>
      <c r="W129" s="103">
        <f t="shared" ref="W129:W141" si="27">+V129-U129</f>
        <v>360</v>
      </c>
      <c r="X129" s="32">
        <v>42400</v>
      </c>
      <c r="Y129" s="70" t="s">
        <v>406</v>
      </c>
      <c r="Z129" s="71" t="s">
        <v>518</v>
      </c>
      <c r="AA129" s="111" t="s">
        <v>533</v>
      </c>
      <c r="AB129" s="70" t="s">
        <v>534</v>
      </c>
      <c r="AC129" s="66" t="s">
        <v>410</v>
      </c>
      <c r="AD129" s="125" t="s">
        <v>709</v>
      </c>
      <c r="AE129" s="117">
        <v>508611794</v>
      </c>
      <c r="AF129" s="70" t="s">
        <v>76</v>
      </c>
      <c r="AG129" s="70" t="s">
        <v>685</v>
      </c>
      <c r="AH129" s="102">
        <v>46027</v>
      </c>
      <c r="AI129" s="185">
        <v>4238580127</v>
      </c>
      <c r="AJ129" s="185">
        <v>4238580127.21</v>
      </c>
      <c r="AK129" s="185"/>
      <c r="AL129" s="185"/>
      <c r="AM129" s="185"/>
      <c r="AN129" s="190" t="s">
        <v>682</v>
      </c>
      <c r="AO129" s="70" t="s">
        <v>355</v>
      </c>
      <c r="AP129" s="185">
        <v>2209720760</v>
      </c>
      <c r="AQ129" s="126"/>
      <c r="AR129" s="185">
        <v>622536380</v>
      </c>
      <c r="AS129" s="126"/>
      <c r="AT129" s="185"/>
      <c r="AU129" s="185"/>
      <c r="AV129" s="185"/>
      <c r="AW129" s="185"/>
      <c r="AX129" s="185"/>
      <c r="AY129" s="185"/>
      <c r="AZ129" s="118" t="s">
        <v>850</v>
      </c>
    </row>
    <row r="130" spans="1:52" ht="48" customHeight="1" x14ac:dyDescent="0.3">
      <c r="A130" s="32" t="s">
        <v>241</v>
      </c>
      <c r="B130" s="32" t="s">
        <v>247</v>
      </c>
      <c r="C130" s="95" t="s">
        <v>256</v>
      </c>
      <c r="D130" s="32" t="s">
        <v>322</v>
      </c>
      <c r="E130" s="96" t="s">
        <v>355</v>
      </c>
      <c r="F130" s="131">
        <v>2024130010139</v>
      </c>
      <c r="G130" s="32" t="s">
        <v>374</v>
      </c>
      <c r="H130" s="32" t="s">
        <v>375</v>
      </c>
      <c r="I130" s="32" t="s">
        <v>275</v>
      </c>
      <c r="J130" s="124">
        <v>0.45</v>
      </c>
      <c r="K130" s="70" t="s">
        <v>759</v>
      </c>
      <c r="L130" s="70"/>
      <c r="M130" s="70" t="s">
        <v>803</v>
      </c>
      <c r="N130" s="100">
        <v>200</v>
      </c>
      <c r="O130" s="32">
        <v>37</v>
      </c>
      <c r="P130" s="66"/>
      <c r="Q130" s="66"/>
      <c r="R130" s="71"/>
      <c r="S130" s="71">
        <f t="shared" si="15"/>
        <v>37</v>
      </c>
      <c r="T130" s="101">
        <f t="shared" si="14"/>
        <v>0.185</v>
      </c>
      <c r="U130" s="102">
        <v>46027</v>
      </c>
      <c r="V130" s="102">
        <v>46387</v>
      </c>
      <c r="W130" s="103">
        <f t="shared" si="27"/>
        <v>360</v>
      </c>
      <c r="X130" s="32">
        <v>42400</v>
      </c>
      <c r="Y130" s="70" t="s">
        <v>406</v>
      </c>
      <c r="Z130" s="71" t="s">
        <v>518</v>
      </c>
      <c r="AA130" s="70" t="s">
        <v>535</v>
      </c>
      <c r="AB130" s="70" t="s">
        <v>536</v>
      </c>
      <c r="AC130" s="66" t="s">
        <v>410</v>
      </c>
      <c r="AD130" s="125" t="s">
        <v>763</v>
      </c>
      <c r="AE130" s="117">
        <v>237582878.55216247</v>
      </c>
      <c r="AF130" s="70" t="s">
        <v>70</v>
      </c>
      <c r="AG130" s="70" t="s">
        <v>685</v>
      </c>
      <c r="AH130" s="102">
        <v>46027</v>
      </c>
      <c r="AI130" s="186"/>
      <c r="AJ130" s="186"/>
      <c r="AK130" s="186"/>
      <c r="AL130" s="186"/>
      <c r="AM130" s="186"/>
      <c r="AN130" s="192"/>
      <c r="AO130" s="70" t="s">
        <v>355</v>
      </c>
      <c r="AP130" s="186"/>
      <c r="AQ130" s="127"/>
      <c r="AR130" s="186"/>
      <c r="AS130" s="127"/>
      <c r="AT130" s="186"/>
      <c r="AU130" s="186"/>
      <c r="AV130" s="186"/>
      <c r="AW130" s="186"/>
      <c r="AX130" s="186"/>
      <c r="AY130" s="186"/>
      <c r="AZ130" s="182" t="s">
        <v>851</v>
      </c>
    </row>
    <row r="131" spans="1:52" ht="48" customHeight="1" x14ac:dyDescent="0.3">
      <c r="A131" s="32" t="s">
        <v>241</v>
      </c>
      <c r="B131" s="32" t="s">
        <v>247</v>
      </c>
      <c r="C131" s="95" t="s">
        <v>256</v>
      </c>
      <c r="D131" s="32" t="s">
        <v>322</v>
      </c>
      <c r="E131" s="96" t="s">
        <v>355</v>
      </c>
      <c r="F131" s="131">
        <v>2024130010139</v>
      </c>
      <c r="G131" s="32" t="s">
        <v>374</v>
      </c>
      <c r="H131" s="32" t="s">
        <v>375</v>
      </c>
      <c r="I131" s="32" t="s">
        <v>275</v>
      </c>
      <c r="J131" s="124">
        <v>0.45</v>
      </c>
      <c r="K131" s="70" t="s">
        <v>759</v>
      </c>
      <c r="L131" s="70"/>
      <c r="M131" s="70" t="s">
        <v>804</v>
      </c>
      <c r="N131" s="100">
        <v>12000</v>
      </c>
      <c r="O131" s="32">
        <v>3305</v>
      </c>
      <c r="P131" s="66"/>
      <c r="Q131" s="66"/>
      <c r="R131" s="71"/>
      <c r="S131" s="71">
        <f t="shared" si="15"/>
        <v>3305</v>
      </c>
      <c r="T131" s="101">
        <f t="shared" si="14"/>
        <v>0.27541666666666664</v>
      </c>
      <c r="U131" s="102">
        <v>46027</v>
      </c>
      <c r="V131" s="102">
        <v>46387</v>
      </c>
      <c r="W131" s="103">
        <f t="shared" si="27"/>
        <v>360</v>
      </c>
      <c r="X131" s="32">
        <v>42400</v>
      </c>
      <c r="Y131" s="70" t="s">
        <v>406</v>
      </c>
      <c r="Z131" s="71" t="s">
        <v>518</v>
      </c>
      <c r="AA131" s="70" t="s">
        <v>537</v>
      </c>
      <c r="AB131" s="70" t="s">
        <v>538</v>
      </c>
      <c r="AC131" s="66" t="s">
        <v>410</v>
      </c>
      <c r="AD131" s="125" t="s">
        <v>764</v>
      </c>
      <c r="AE131" s="117">
        <v>103000000</v>
      </c>
      <c r="AF131" s="70" t="s">
        <v>64</v>
      </c>
      <c r="AG131" s="70" t="s">
        <v>685</v>
      </c>
      <c r="AH131" s="102">
        <v>46027</v>
      </c>
      <c r="AI131" s="186"/>
      <c r="AJ131" s="186"/>
      <c r="AK131" s="186"/>
      <c r="AL131" s="186"/>
      <c r="AM131" s="186"/>
      <c r="AN131" s="192"/>
      <c r="AO131" s="70" t="s">
        <v>355</v>
      </c>
      <c r="AP131" s="186"/>
      <c r="AQ131" s="127"/>
      <c r="AR131" s="186"/>
      <c r="AS131" s="127"/>
      <c r="AT131" s="186"/>
      <c r="AU131" s="186"/>
      <c r="AV131" s="186"/>
      <c r="AW131" s="186"/>
      <c r="AX131" s="186"/>
      <c r="AY131" s="186"/>
      <c r="AZ131" s="183"/>
    </row>
    <row r="132" spans="1:52" ht="48" customHeight="1" x14ac:dyDescent="0.3">
      <c r="A132" s="32" t="s">
        <v>241</v>
      </c>
      <c r="B132" s="32" t="s">
        <v>247</v>
      </c>
      <c r="C132" s="95" t="s">
        <v>256</v>
      </c>
      <c r="D132" s="32" t="s">
        <v>322</v>
      </c>
      <c r="E132" s="96" t="s">
        <v>355</v>
      </c>
      <c r="F132" s="131">
        <v>2024130010139</v>
      </c>
      <c r="G132" s="32" t="s">
        <v>374</v>
      </c>
      <c r="H132" s="32" t="s">
        <v>375</v>
      </c>
      <c r="I132" s="32" t="s">
        <v>275</v>
      </c>
      <c r="J132" s="124">
        <v>0.45</v>
      </c>
      <c r="K132" s="70" t="s">
        <v>759</v>
      </c>
      <c r="L132" s="70"/>
      <c r="M132" s="70" t="s">
        <v>804</v>
      </c>
      <c r="N132" s="100">
        <v>12000</v>
      </c>
      <c r="O132" s="32">
        <v>3305</v>
      </c>
      <c r="P132" s="66"/>
      <c r="Q132" s="66"/>
      <c r="R132" s="71"/>
      <c r="S132" s="71">
        <f t="shared" ref="S132" si="28">+SUM(O132:R132)</f>
        <v>3305</v>
      </c>
      <c r="T132" s="101">
        <f t="shared" si="14"/>
        <v>0.27541666666666664</v>
      </c>
      <c r="U132" s="102">
        <v>46027</v>
      </c>
      <c r="V132" s="102">
        <v>46387</v>
      </c>
      <c r="W132" s="103">
        <f t="shared" ref="W132" si="29">+V132-U132</f>
        <v>360</v>
      </c>
      <c r="X132" s="32">
        <v>42400</v>
      </c>
      <c r="Y132" s="70" t="s">
        <v>406</v>
      </c>
      <c r="Z132" s="71" t="s">
        <v>518</v>
      </c>
      <c r="AA132" s="70" t="s">
        <v>537</v>
      </c>
      <c r="AB132" s="70" t="s">
        <v>538</v>
      </c>
      <c r="AC132" s="66" t="s">
        <v>410</v>
      </c>
      <c r="AD132" s="125" t="s">
        <v>709</v>
      </c>
      <c r="AE132" s="117">
        <v>127933586</v>
      </c>
      <c r="AF132" s="70" t="s">
        <v>76</v>
      </c>
      <c r="AG132" s="70" t="s">
        <v>685</v>
      </c>
      <c r="AH132" s="102">
        <v>46027</v>
      </c>
      <c r="AI132" s="186"/>
      <c r="AJ132" s="186"/>
      <c r="AK132" s="186"/>
      <c r="AL132" s="186"/>
      <c r="AM132" s="186"/>
      <c r="AN132" s="192"/>
      <c r="AO132" s="70" t="s">
        <v>355</v>
      </c>
      <c r="AP132" s="186"/>
      <c r="AQ132" s="127"/>
      <c r="AR132" s="186"/>
      <c r="AS132" s="127"/>
      <c r="AT132" s="186"/>
      <c r="AU132" s="186"/>
      <c r="AV132" s="186"/>
      <c r="AW132" s="186"/>
      <c r="AX132" s="186"/>
      <c r="AY132" s="186"/>
      <c r="AZ132" s="184"/>
    </row>
    <row r="133" spans="1:52" ht="48" customHeight="1" x14ac:dyDescent="0.3">
      <c r="A133" s="32" t="s">
        <v>241</v>
      </c>
      <c r="B133" s="32" t="s">
        <v>247</v>
      </c>
      <c r="C133" s="95" t="s">
        <v>256</v>
      </c>
      <c r="D133" s="32" t="s">
        <v>322</v>
      </c>
      <c r="E133" s="96" t="s">
        <v>355</v>
      </c>
      <c r="F133" s="131">
        <v>2024130010139</v>
      </c>
      <c r="G133" s="32" t="s">
        <v>374</v>
      </c>
      <c r="H133" s="32" t="s">
        <v>375</v>
      </c>
      <c r="I133" s="32" t="s">
        <v>275</v>
      </c>
      <c r="J133" s="124">
        <v>0.45</v>
      </c>
      <c r="K133" s="70" t="s">
        <v>760</v>
      </c>
      <c r="L133" s="70"/>
      <c r="M133" s="70" t="s">
        <v>802</v>
      </c>
      <c r="N133" s="100">
        <v>6000</v>
      </c>
      <c r="O133" s="32">
        <v>4424</v>
      </c>
      <c r="P133" s="66"/>
      <c r="Q133" s="66"/>
      <c r="R133" s="71"/>
      <c r="S133" s="71">
        <f t="shared" si="15"/>
        <v>4424</v>
      </c>
      <c r="T133" s="101">
        <f t="shared" si="14"/>
        <v>0.73733333333333329</v>
      </c>
      <c r="U133" s="102">
        <v>46027</v>
      </c>
      <c r="V133" s="102">
        <v>46387</v>
      </c>
      <c r="W133" s="103">
        <f t="shared" si="27"/>
        <v>360</v>
      </c>
      <c r="X133" s="32">
        <v>42400</v>
      </c>
      <c r="Y133" s="70" t="s">
        <v>406</v>
      </c>
      <c r="Z133" s="71" t="s">
        <v>518</v>
      </c>
      <c r="AA133" s="70" t="s">
        <v>537</v>
      </c>
      <c r="AB133" s="70" t="s">
        <v>538</v>
      </c>
      <c r="AC133" s="66" t="s">
        <v>410</v>
      </c>
      <c r="AD133" s="125" t="s">
        <v>709</v>
      </c>
      <c r="AE133" s="117">
        <v>1536563196.8956752</v>
      </c>
      <c r="AF133" s="70" t="s">
        <v>76</v>
      </c>
      <c r="AG133" s="70" t="s">
        <v>686</v>
      </c>
      <c r="AH133" s="102">
        <v>46027</v>
      </c>
      <c r="AI133" s="186"/>
      <c r="AJ133" s="186"/>
      <c r="AK133" s="186"/>
      <c r="AL133" s="186"/>
      <c r="AM133" s="186"/>
      <c r="AN133" s="192"/>
      <c r="AO133" s="70" t="s">
        <v>355</v>
      </c>
      <c r="AP133" s="186"/>
      <c r="AQ133" s="127"/>
      <c r="AR133" s="186"/>
      <c r="AS133" s="127"/>
      <c r="AT133" s="186"/>
      <c r="AU133" s="186"/>
      <c r="AV133" s="186"/>
      <c r="AW133" s="186"/>
      <c r="AX133" s="186"/>
      <c r="AY133" s="186"/>
      <c r="AZ133" s="182" t="s">
        <v>852</v>
      </c>
    </row>
    <row r="134" spans="1:52" ht="48" customHeight="1" x14ac:dyDescent="0.3">
      <c r="A134" s="32" t="s">
        <v>241</v>
      </c>
      <c r="B134" s="32" t="s">
        <v>247</v>
      </c>
      <c r="C134" s="95" t="s">
        <v>256</v>
      </c>
      <c r="D134" s="32" t="s">
        <v>322</v>
      </c>
      <c r="E134" s="96" t="s">
        <v>355</v>
      </c>
      <c r="F134" s="131">
        <v>2024130010139</v>
      </c>
      <c r="G134" s="32" t="s">
        <v>374</v>
      </c>
      <c r="H134" s="32" t="s">
        <v>375</v>
      </c>
      <c r="I134" s="32" t="s">
        <v>275</v>
      </c>
      <c r="J134" s="124">
        <v>0.45</v>
      </c>
      <c r="K134" s="70" t="s">
        <v>760</v>
      </c>
      <c r="L134" s="70"/>
      <c r="M134" s="70" t="s">
        <v>802</v>
      </c>
      <c r="N134" s="100">
        <v>6000</v>
      </c>
      <c r="O134" s="32">
        <v>4424</v>
      </c>
      <c r="P134" s="66"/>
      <c r="Q134" s="66"/>
      <c r="R134" s="71"/>
      <c r="S134" s="71">
        <f t="shared" si="15"/>
        <v>4424</v>
      </c>
      <c r="T134" s="101">
        <f t="shared" si="14"/>
        <v>0.73733333333333329</v>
      </c>
      <c r="U134" s="102">
        <v>46027</v>
      </c>
      <c r="V134" s="102">
        <v>46387</v>
      </c>
      <c r="W134" s="103">
        <f t="shared" si="27"/>
        <v>360</v>
      </c>
      <c r="X134" s="32">
        <v>42400</v>
      </c>
      <c r="Y134" s="70" t="s">
        <v>406</v>
      </c>
      <c r="Z134" s="71" t="s">
        <v>518</v>
      </c>
      <c r="AA134" s="70" t="s">
        <v>537</v>
      </c>
      <c r="AB134" s="70" t="s">
        <v>538</v>
      </c>
      <c r="AC134" s="66" t="s">
        <v>410</v>
      </c>
      <c r="AD134" s="125" t="s">
        <v>765</v>
      </c>
      <c r="AE134" s="117">
        <v>400000000</v>
      </c>
      <c r="AF134" s="70" t="s">
        <v>77</v>
      </c>
      <c r="AG134" s="70" t="s">
        <v>685</v>
      </c>
      <c r="AH134" s="102">
        <v>46027</v>
      </c>
      <c r="AI134" s="186"/>
      <c r="AJ134" s="186"/>
      <c r="AK134" s="186"/>
      <c r="AL134" s="186"/>
      <c r="AM134" s="186"/>
      <c r="AN134" s="192"/>
      <c r="AO134" s="70" t="s">
        <v>355</v>
      </c>
      <c r="AP134" s="186"/>
      <c r="AQ134" s="127"/>
      <c r="AR134" s="186"/>
      <c r="AS134" s="127"/>
      <c r="AT134" s="186"/>
      <c r="AU134" s="186"/>
      <c r="AV134" s="186"/>
      <c r="AW134" s="186"/>
      <c r="AX134" s="186"/>
      <c r="AY134" s="186"/>
      <c r="AZ134" s="183"/>
    </row>
    <row r="135" spans="1:52" ht="48" customHeight="1" x14ac:dyDescent="0.3">
      <c r="A135" s="32" t="s">
        <v>241</v>
      </c>
      <c r="B135" s="32" t="s">
        <v>247</v>
      </c>
      <c r="C135" s="95" t="s">
        <v>256</v>
      </c>
      <c r="D135" s="32" t="s">
        <v>322</v>
      </c>
      <c r="E135" s="96" t="s">
        <v>355</v>
      </c>
      <c r="F135" s="131">
        <v>2024130010139</v>
      </c>
      <c r="G135" s="32" t="s">
        <v>374</v>
      </c>
      <c r="H135" s="32" t="s">
        <v>375</v>
      </c>
      <c r="I135" s="32" t="s">
        <v>275</v>
      </c>
      <c r="J135" s="124">
        <v>0.45</v>
      </c>
      <c r="K135" s="70" t="s">
        <v>760</v>
      </c>
      <c r="L135" s="70"/>
      <c r="M135" s="70" t="s">
        <v>802</v>
      </c>
      <c r="N135" s="100">
        <v>6000</v>
      </c>
      <c r="O135" s="32">
        <v>4424</v>
      </c>
      <c r="P135" s="66"/>
      <c r="Q135" s="66"/>
      <c r="R135" s="71"/>
      <c r="S135" s="71">
        <f t="shared" si="15"/>
        <v>4424</v>
      </c>
      <c r="T135" s="101">
        <f t="shared" si="14"/>
        <v>0.73733333333333329</v>
      </c>
      <c r="U135" s="102">
        <v>46027</v>
      </c>
      <c r="V135" s="102">
        <v>46387</v>
      </c>
      <c r="W135" s="103">
        <f t="shared" si="27"/>
        <v>360</v>
      </c>
      <c r="X135" s="32">
        <v>42400</v>
      </c>
      <c r="Y135" s="70" t="s">
        <v>406</v>
      </c>
      <c r="Z135" s="71" t="s">
        <v>518</v>
      </c>
      <c r="AA135" s="70" t="s">
        <v>539</v>
      </c>
      <c r="AB135" s="70" t="s">
        <v>540</v>
      </c>
      <c r="AC135" s="66" t="s">
        <v>410</v>
      </c>
      <c r="AD135" s="125" t="s">
        <v>763</v>
      </c>
      <c r="AE135" s="117">
        <v>237582878.55216247</v>
      </c>
      <c r="AF135" s="70" t="s">
        <v>70</v>
      </c>
      <c r="AG135" s="70" t="s">
        <v>685</v>
      </c>
      <c r="AH135" s="102">
        <v>46027</v>
      </c>
      <c r="AI135" s="186"/>
      <c r="AJ135" s="186"/>
      <c r="AK135" s="186"/>
      <c r="AL135" s="186"/>
      <c r="AM135" s="186"/>
      <c r="AN135" s="192"/>
      <c r="AO135" s="70" t="s">
        <v>355</v>
      </c>
      <c r="AP135" s="186"/>
      <c r="AQ135" s="127"/>
      <c r="AR135" s="186"/>
      <c r="AS135" s="127"/>
      <c r="AT135" s="186"/>
      <c r="AU135" s="186"/>
      <c r="AV135" s="186"/>
      <c r="AW135" s="186"/>
      <c r="AX135" s="186"/>
      <c r="AY135" s="186"/>
      <c r="AZ135" s="184"/>
    </row>
    <row r="136" spans="1:52" ht="48" customHeight="1" x14ac:dyDescent="0.3">
      <c r="A136" s="32" t="s">
        <v>241</v>
      </c>
      <c r="B136" s="32" t="s">
        <v>247</v>
      </c>
      <c r="C136" s="95" t="s">
        <v>256</v>
      </c>
      <c r="D136" s="32" t="s">
        <v>322</v>
      </c>
      <c r="E136" s="96" t="s">
        <v>355</v>
      </c>
      <c r="F136" s="131">
        <v>2024130010139</v>
      </c>
      <c r="G136" s="32" t="s">
        <v>374</v>
      </c>
      <c r="H136" s="32" t="s">
        <v>375</v>
      </c>
      <c r="I136" s="32" t="s">
        <v>275</v>
      </c>
      <c r="J136" s="124">
        <v>0.45</v>
      </c>
      <c r="K136" s="70" t="s">
        <v>761</v>
      </c>
      <c r="L136" s="70"/>
      <c r="M136" s="70" t="s">
        <v>802</v>
      </c>
      <c r="N136" s="100">
        <v>16000</v>
      </c>
      <c r="O136" s="32">
        <v>4449</v>
      </c>
      <c r="P136" s="66"/>
      <c r="Q136" s="66"/>
      <c r="R136" s="71"/>
      <c r="S136" s="71">
        <f t="shared" si="15"/>
        <v>4449</v>
      </c>
      <c r="T136" s="101">
        <f t="shared" si="14"/>
        <v>0.27806249999999999</v>
      </c>
      <c r="U136" s="102">
        <v>46027</v>
      </c>
      <c r="V136" s="102">
        <v>46387</v>
      </c>
      <c r="W136" s="103">
        <f t="shared" si="27"/>
        <v>360</v>
      </c>
      <c r="X136" s="32">
        <v>42400</v>
      </c>
      <c r="Y136" s="70" t="s">
        <v>406</v>
      </c>
      <c r="Z136" s="71" t="s">
        <v>518</v>
      </c>
      <c r="AA136" s="70" t="s">
        <v>539</v>
      </c>
      <c r="AB136" s="70" t="s">
        <v>540</v>
      </c>
      <c r="AC136" s="66" t="s">
        <v>410</v>
      </c>
      <c r="AD136" s="125" t="s">
        <v>709</v>
      </c>
      <c r="AE136" s="117">
        <v>444708011</v>
      </c>
      <c r="AF136" s="70" t="s">
        <v>76</v>
      </c>
      <c r="AG136" s="70" t="s">
        <v>685</v>
      </c>
      <c r="AH136" s="102">
        <v>46027</v>
      </c>
      <c r="AI136" s="186"/>
      <c r="AJ136" s="186"/>
      <c r="AK136" s="186"/>
      <c r="AL136" s="186"/>
      <c r="AM136" s="186"/>
      <c r="AN136" s="192"/>
      <c r="AO136" s="70" t="s">
        <v>355</v>
      </c>
      <c r="AP136" s="186"/>
      <c r="AQ136" s="127"/>
      <c r="AR136" s="186"/>
      <c r="AS136" s="127"/>
      <c r="AT136" s="186"/>
      <c r="AU136" s="186"/>
      <c r="AV136" s="186"/>
      <c r="AW136" s="186"/>
      <c r="AX136" s="186"/>
      <c r="AY136" s="186"/>
      <c r="AZ136" s="118" t="s">
        <v>853</v>
      </c>
    </row>
    <row r="137" spans="1:52" ht="48" customHeight="1" x14ac:dyDescent="0.3">
      <c r="A137" s="32" t="s">
        <v>241</v>
      </c>
      <c r="B137" s="32" t="s">
        <v>247</v>
      </c>
      <c r="C137" s="95" t="s">
        <v>256</v>
      </c>
      <c r="D137" s="32" t="s">
        <v>322</v>
      </c>
      <c r="E137" s="96" t="s">
        <v>355</v>
      </c>
      <c r="F137" s="131">
        <v>2024130010139</v>
      </c>
      <c r="G137" s="32" t="s">
        <v>374</v>
      </c>
      <c r="H137" s="32" t="s">
        <v>375</v>
      </c>
      <c r="I137" s="32" t="s">
        <v>275</v>
      </c>
      <c r="J137" s="124">
        <v>0.45</v>
      </c>
      <c r="K137" s="70" t="s">
        <v>762</v>
      </c>
      <c r="L137" s="70"/>
      <c r="M137" s="70" t="s">
        <v>802</v>
      </c>
      <c r="N137" s="100">
        <v>1200</v>
      </c>
      <c r="O137" s="32">
        <v>446</v>
      </c>
      <c r="P137" s="66"/>
      <c r="Q137" s="66"/>
      <c r="R137" s="71"/>
      <c r="S137" s="71">
        <f t="shared" si="15"/>
        <v>446</v>
      </c>
      <c r="T137" s="101">
        <f t="shared" si="14"/>
        <v>0.37166666666666665</v>
      </c>
      <c r="U137" s="102">
        <v>46027</v>
      </c>
      <c r="V137" s="102">
        <v>46387</v>
      </c>
      <c r="W137" s="103">
        <f t="shared" si="27"/>
        <v>360</v>
      </c>
      <c r="X137" s="32">
        <v>42400</v>
      </c>
      <c r="Y137" s="70" t="s">
        <v>406</v>
      </c>
      <c r="Z137" s="71" t="s">
        <v>518</v>
      </c>
      <c r="AA137" s="70" t="s">
        <v>539</v>
      </c>
      <c r="AB137" s="70" t="s">
        <v>540</v>
      </c>
      <c r="AC137" s="66" t="s">
        <v>410</v>
      </c>
      <c r="AD137" s="125" t="s">
        <v>709</v>
      </c>
      <c r="AE137" s="117">
        <v>360099029</v>
      </c>
      <c r="AF137" s="70" t="s">
        <v>76</v>
      </c>
      <c r="AG137" s="70" t="s">
        <v>685</v>
      </c>
      <c r="AH137" s="102">
        <v>46027</v>
      </c>
      <c r="AI137" s="186"/>
      <c r="AJ137" s="186"/>
      <c r="AK137" s="186"/>
      <c r="AL137" s="186"/>
      <c r="AM137" s="186"/>
      <c r="AN137" s="192"/>
      <c r="AO137" s="70" t="s">
        <v>355</v>
      </c>
      <c r="AP137" s="186"/>
      <c r="AQ137" s="127"/>
      <c r="AR137" s="186"/>
      <c r="AS137" s="127"/>
      <c r="AT137" s="186"/>
      <c r="AU137" s="186"/>
      <c r="AV137" s="186"/>
      <c r="AW137" s="186"/>
      <c r="AX137" s="186"/>
      <c r="AY137" s="186"/>
      <c r="AZ137" s="118" t="s">
        <v>854</v>
      </c>
    </row>
    <row r="138" spans="1:52" ht="48" customHeight="1" x14ac:dyDescent="0.3">
      <c r="A138" s="32" t="s">
        <v>241</v>
      </c>
      <c r="B138" s="32" t="s">
        <v>247</v>
      </c>
      <c r="C138" s="95" t="s">
        <v>256</v>
      </c>
      <c r="D138" s="32" t="s">
        <v>322</v>
      </c>
      <c r="E138" s="96" t="s">
        <v>355</v>
      </c>
      <c r="F138" s="131">
        <v>2024130010139</v>
      </c>
      <c r="G138" s="32" t="s">
        <v>374</v>
      </c>
      <c r="H138" s="32" t="s">
        <v>376</v>
      </c>
      <c r="I138" s="32" t="s">
        <v>275</v>
      </c>
      <c r="J138" s="124">
        <v>0.45</v>
      </c>
      <c r="K138" s="70" t="s">
        <v>754</v>
      </c>
      <c r="L138" s="70"/>
      <c r="M138" s="70" t="s">
        <v>801</v>
      </c>
      <c r="N138" s="100">
        <v>6000</v>
      </c>
      <c r="O138" s="32">
        <v>384</v>
      </c>
      <c r="P138" s="66"/>
      <c r="Q138" s="66"/>
      <c r="R138" s="71"/>
      <c r="S138" s="71">
        <f t="shared" si="15"/>
        <v>384</v>
      </c>
      <c r="T138" s="101">
        <f t="shared" ref="T138:T156" si="30">+S138/N138</f>
        <v>6.4000000000000001E-2</v>
      </c>
      <c r="U138" s="102">
        <v>46027</v>
      </c>
      <c r="V138" s="102">
        <v>46387</v>
      </c>
      <c r="W138" s="103">
        <f t="shared" si="27"/>
        <v>360</v>
      </c>
      <c r="X138" s="32">
        <v>42400</v>
      </c>
      <c r="Y138" s="70" t="s">
        <v>406</v>
      </c>
      <c r="Z138" s="71" t="s">
        <v>518</v>
      </c>
      <c r="AA138" s="70" t="s">
        <v>523</v>
      </c>
      <c r="AB138" s="70" t="s">
        <v>532</v>
      </c>
      <c r="AC138" s="66" t="s">
        <v>410</v>
      </c>
      <c r="AD138" s="125" t="s">
        <v>756</v>
      </c>
      <c r="AE138" s="117">
        <v>100000000</v>
      </c>
      <c r="AF138" s="70" t="s">
        <v>70</v>
      </c>
      <c r="AG138" s="70" t="s">
        <v>685</v>
      </c>
      <c r="AH138" s="102">
        <v>46027</v>
      </c>
      <c r="AI138" s="186"/>
      <c r="AJ138" s="186"/>
      <c r="AK138" s="186"/>
      <c r="AL138" s="186"/>
      <c r="AM138" s="186"/>
      <c r="AN138" s="192"/>
      <c r="AO138" s="70" t="s">
        <v>355</v>
      </c>
      <c r="AP138" s="186"/>
      <c r="AQ138" s="127"/>
      <c r="AR138" s="186"/>
      <c r="AS138" s="127"/>
      <c r="AT138" s="186"/>
      <c r="AU138" s="186"/>
      <c r="AV138" s="186"/>
      <c r="AW138" s="186"/>
      <c r="AX138" s="186"/>
      <c r="AY138" s="186"/>
      <c r="AZ138" s="182" t="s">
        <v>855</v>
      </c>
    </row>
    <row r="139" spans="1:52" ht="48" customHeight="1" x14ac:dyDescent="0.3">
      <c r="A139" s="32" t="s">
        <v>241</v>
      </c>
      <c r="B139" s="32" t="s">
        <v>247</v>
      </c>
      <c r="C139" s="95" t="s">
        <v>256</v>
      </c>
      <c r="D139" s="32" t="s">
        <v>322</v>
      </c>
      <c r="E139" s="96" t="s">
        <v>355</v>
      </c>
      <c r="F139" s="131">
        <v>2024130010139</v>
      </c>
      <c r="G139" s="32" t="s">
        <v>374</v>
      </c>
      <c r="H139" s="32" t="s">
        <v>376</v>
      </c>
      <c r="I139" s="32" t="s">
        <v>275</v>
      </c>
      <c r="J139" s="124">
        <v>0.45</v>
      </c>
      <c r="K139" s="70" t="s">
        <v>754</v>
      </c>
      <c r="L139" s="70"/>
      <c r="M139" s="70" t="s">
        <v>801</v>
      </c>
      <c r="N139" s="100">
        <v>6000</v>
      </c>
      <c r="O139" s="32">
        <v>384</v>
      </c>
      <c r="P139" s="66"/>
      <c r="Q139" s="66"/>
      <c r="R139" s="71"/>
      <c r="S139" s="71">
        <f t="shared" si="15"/>
        <v>384</v>
      </c>
      <c r="T139" s="101">
        <f t="shared" si="30"/>
        <v>6.4000000000000001E-2</v>
      </c>
      <c r="U139" s="102">
        <v>46027</v>
      </c>
      <c r="V139" s="102">
        <v>46387</v>
      </c>
      <c r="W139" s="103">
        <f t="shared" si="27"/>
        <v>360</v>
      </c>
      <c r="X139" s="32">
        <v>42400</v>
      </c>
      <c r="Y139" s="70" t="s">
        <v>406</v>
      </c>
      <c r="Z139" s="71" t="s">
        <v>518</v>
      </c>
      <c r="AA139" s="70" t="s">
        <v>523</v>
      </c>
      <c r="AB139" s="70" t="s">
        <v>532</v>
      </c>
      <c r="AC139" s="66" t="s">
        <v>410</v>
      </c>
      <c r="AD139" s="125" t="s">
        <v>757</v>
      </c>
      <c r="AE139" s="117">
        <v>24000000</v>
      </c>
      <c r="AF139" s="70" t="s">
        <v>70</v>
      </c>
      <c r="AG139" s="70" t="s">
        <v>685</v>
      </c>
      <c r="AH139" s="102">
        <v>46027</v>
      </c>
      <c r="AI139" s="186"/>
      <c r="AJ139" s="186"/>
      <c r="AK139" s="186"/>
      <c r="AL139" s="186"/>
      <c r="AM139" s="186"/>
      <c r="AN139" s="192"/>
      <c r="AO139" s="70" t="s">
        <v>355</v>
      </c>
      <c r="AP139" s="186"/>
      <c r="AQ139" s="127"/>
      <c r="AR139" s="186"/>
      <c r="AS139" s="127"/>
      <c r="AT139" s="186"/>
      <c r="AU139" s="186"/>
      <c r="AV139" s="186"/>
      <c r="AW139" s="186"/>
      <c r="AX139" s="186"/>
      <c r="AY139" s="186"/>
      <c r="AZ139" s="183"/>
    </row>
    <row r="140" spans="1:52" ht="48" customHeight="1" x14ac:dyDescent="0.3">
      <c r="A140" s="32" t="s">
        <v>241</v>
      </c>
      <c r="B140" s="32" t="s">
        <v>247</v>
      </c>
      <c r="C140" s="95" t="s">
        <v>256</v>
      </c>
      <c r="D140" s="32" t="s">
        <v>322</v>
      </c>
      <c r="E140" s="96" t="s">
        <v>355</v>
      </c>
      <c r="F140" s="131">
        <v>2024130010139</v>
      </c>
      <c r="G140" s="32" t="s">
        <v>374</v>
      </c>
      <c r="H140" s="32" t="s">
        <v>376</v>
      </c>
      <c r="I140" s="32" t="s">
        <v>275</v>
      </c>
      <c r="J140" s="124">
        <v>0.45</v>
      </c>
      <c r="K140" s="70" t="s">
        <v>754</v>
      </c>
      <c r="L140" s="70"/>
      <c r="M140" s="70" t="s">
        <v>800</v>
      </c>
      <c r="N140" s="100">
        <v>5</v>
      </c>
      <c r="O140" s="71">
        <v>1</v>
      </c>
      <c r="P140" s="71"/>
      <c r="Q140" s="71"/>
      <c r="R140" s="71"/>
      <c r="S140" s="71">
        <f t="shared" si="15"/>
        <v>1</v>
      </c>
      <c r="T140" s="101">
        <f t="shared" si="30"/>
        <v>0.2</v>
      </c>
      <c r="U140" s="102">
        <v>46027</v>
      </c>
      <c r="V140" s="102">
        <v>46387</v>
      </c>
      <c r="W140" s="103">
        <f t="shared" si="27"/>
        <v>360</v>
      </c>
      <c r="X140" s="32">
        <v>42400</v>
      </c>
      <c r="Y140" s="70" t="s">
        <v>406</v>
      </c>
      <c r="Z140" s="71" t="s">
        <v>518</v>
      </c>
      <c r="AA140" s="70" t="s">
        <v>523</v>
      </c>
      <c r="AB140" s="70" t="s">
        <v>532</v>
      </c>
      <c r="AC140" s="66" t="s">
        <v>410</v>
      </c>
      <c r="AD140" s="125" t="s">
        <v>709</v>
      </c>
      <c r="AE140" s="117">
        <v>58498753</v>
      </c>
      <c r="AF140" s="70" t="s">
        <v>76</v>
      </c>
      <c r="AG140" s="70" t="s">
        <v>685</v>
      </c>
      <c r="AH140" s="102">
        <v>46027</v>
      </c>
      <c r="AI140" s="186"/>
      <c r="AJ140" s="186"/>
      <c r="AK140" s="186"/>
      <c r="AL140" s="186"/>
      <c r="AM140" s="186"/>
      <c r="AN140" s="192"/>
      <c r="AO140" s="70" t="s">
        <v>355</v>
      </c>
      <c r="AP140" s="186"/>
      <c r="AQ140" s="127"/>
      <c r="AR140" s="186"/>
      <c r="AS140" s="127"/>
      <c r="AT140" s="186"/>
      <c r="AU140" s="186"/>
      <c r="AV140" s="186"/>
      <c r="AW140" s="186"/>
      <c r="AX140" s="186"/>
      <c r="AY140" s="186"/>
      <c r="AZ140" s="184"/>
    </row>
    <row r="141" spans="1:52" ht="48" customHeight="1" x14ac:dyDescent="0.3">
      <c r="A141" s="32" t="s">
        <v>241</v>
      </c>
      <c r="B141" s="32" t="s">
        <v>247</v>
      </c>
      <c r="C141" s="95" t="s">
        <v>256</v>
      </c>
      <c r="D141" s="32" t="s">
        <v>322</v>
      </c>
      <c r="E141" s="96" t="s">
        <v>355</v>
      </c>
      <c r="F141" s="131">
        <v>2024130010139</v>
      </c>
      <c r="G141" s="32" t="s">
        <v>374</v>
      </c>
      <c r="H141" s="32" t="s">
        <v>376</v>
      </c>
      <c r="I141" s="32" t="s">
        <v>275</v>
      </c>
      <c r="J141" s="124">
        <v>0.45</v>
      </c>
      <c r="K141" s="70" t="s">
        <v>755</v>
      </c>
      <c r="L141" s="70"/>
      <c r="M141" s="70" t="s">
        <v>389</v>
      </c>
      <c r="N141" s="100">
        <v>40</v>
      </c>
      <c r="O141" s="71">
        <v>10</v>
      </c>
      <c r="P141" s="71"/>
      <c r="Q141" s="71"/>
      <c r="R141" s="71"/>
      <c r="S141" s="71">
        <f t="shared" si="15"/>
        <v>10</v>
      </c>
      <c r="T141" s="101">
        <f t="shared" si="30"/>
        <v>0.25</v>
      </c>
      <c r="U141" s="102">
        <v>46027</v>
      </c>
      <c r="V141" s="102">
        <v>46387</v>
      </c>
      <c r="W141" s="103">
        <f t="shared" si="27"/>
        <v>360</v>
      </c>
      <c r="X141" s="32">
        <v>42400</v>
      </c>
      <c r="Y141" s="70" t="s">
        <v>406</v>
      </c>
      <c r="Z141" s="71" t="s">
        <v>518</v>
      </c>
      <c r="AA141" s="70" t="s">
        <v>523</v>
      </c>
      <c r="AB141" s="70" t="s">
        <v>532</v>
      </c>
      <c r="AC141" s="66" t="s">
        <v>410</v>
      </c>
      <c r="AD141" s="125" t="s">
        <v>709</v>
      </c>
      <c r="AE141" s="117">
        <v>100000000</v>
      </c>
      <c r="AF141" s="70" t="s">
        <v>76</v>
      </c>
      <c r="AG141" s="70" t="s">
        <v>685</v>
      </c>
      <c r="AH141" s="102">
        <v>46027</v>
      </c>
      <c r="AI141" s="187"/>
      <c r="AJ141" s="187"/>
      <c r="AK141" s="187"/>
      <c r="AL141" s="187"/>
      <c r="AM141" s="187"/>
      <c r="AN141" s="191"/>
      <c r="AO141" s="70" t="s">
        <v>355</v>
      </c>
      <c r="AP141" s="187"/>
      <c r="AQ141" s="128"/>
      <c r="AR141" s="187"/>
      <c r="AS141" s="128"/>
      <c r="AT141" s="187"/>
      <c r="AU141" s="187"/>
      <c r="AV141" s="187"/>
      <c r="AW141" s="187"/>
      <c r="AX141" s="187"/>
      <c r="AY141" s="187"/>
      <c r="AZ141" s="118" t="s">
        <v>856</v>
      </c>
    </row>
    <row r="142" spans="1:52" ht="48" customHeight="1" x14ac:dyDescent="0.3">
      <c r="A142" s="32"/>
      <c r="B142" s="32"/>
      <c r="C142" s="95"/>
      <c r="D142" s="32"/>
      <c r="E142" s="165" t="s">
        <v>922</v>
      </c>
      <c r="F142" s="166"/>
      <c r="G142" s="166"/>
      <c r="H142" s="166"/>
      <c r="I142" s="166"/>
      <c r="J142" s="166"/>
      <c r="K142" s="166"/>
      <c r="L142" s="166"/>
      <c r="M142" s="166"/>
      <c r="N142" s="166"/>
      <c r="O142" s="166"/>
      <c r="P142" s="166"/>
      <c r="Q142" s="167"/>
      <c r="R142" s="71"/>
      <c r="S142" s="71"/>
      <c r="T142" s="101">
        <f>AVERAGE(T129:T141)</f>
        <v>0.38158173076923085</v>
      </c>
      <c r="U142" s="102"/>
      <c r="V142" s="102"/>
      <c r="W142" s="103"/>
      <c r="X142" s="32"/>
      <c r="Y142" s="70"/>
      <c r="Z142" s="71"/>
      <c r="AA142" s="70"/>
      <c r="AB142" s="70"/>
      <c r="AC142" s="66"/>
      <c r="AD142" s="125"/>
      <c r="AE142" s="117"/>
      <c r="AF142" s="70"/>
      <c r="AG142" s="70"/>
      <c r="AH142" s="102"/>
      <c r="AI142" s="127"/>
      <c r="AJ142" s="127"/>
      <c r="AK142" s="127"/>
      <c r="AL142" s="127"/>
      <c r="AM142" s="127"/>
      <c r="AN142" s="108"/>
      <c r="AO142" s="70"/>
      <c r="AP142" s="127"/>
      <c r="AQ142" s="127"/>
      <c r="AR142" s="127"/>
      <c r="AS142" s="127"/>
      <c r="AT142" s="127"/>
      <c r="AU142" s="127"/>
      <c r="AV142" s="127"/>
      <c r="AW142" s="127"/>
      <c r="AX142" s="127"/>
      <c r="AY142" s="127"/>
      <c r="AZ142" s="118"/>
    </row>
    <row r="143" spans="1:52" ht="93.75" customHeight="1" x14ac:dyDescent="0.3">
      <c r="A143" s="32" t="s">
        <v>239</v>
      </c>
      <c r="B143" s="32" t="s">
        <v>248</v>
      </c>
      <c r="C143" s="95" t="s">
        <v>257</v>
      </c>
      <c r="D143" s="32" t="s">
        <v>325</v>
      </c>
      <c r="E143" s="96" t="s">
        <v>356</v>
      </c>
      <c r="F143" s="97">
        <v>2024130010142</v>
      </c>
      <c r="G143" s="32" t="s">
        <v>377</v>
      </c>
      <c r="H143" s="32" t="s">
        <v>541</v>
      </c>
      <c r="I143" s="32" t="s">
        <v>277</v>
      </c>
      <c r="J143" s="124">
        <v>0.2</v>
      </c>
      <c r="K143" s="70" t="s">
        <v>766</v>
      </c>
      <c r="L143" s="70"/>
      <c r="M143" s="70" t="s">
        <v>794</v>
      </c>
      <c r="N143" s="100">
        <v>15000</v>
      </c>
      <c r="O143" s="71">
        <v>10598</v>
      </c>
      <c r="P143" s="71"/>
      <c r="Q143" s="71"/>
      <c r="R143" s="71"/>
      <c r="S143" s="71">
        <f t="shared" si="15"/>
        <v>10598</v>
      </c>
      <c r="T143" s="101">
        <f t="shared" si="30"/>
        <v>0.70653333333333335</v>
      </c>
      <c r="U143" s="102">
        <v>46027</v>
      </c>
      <c r="V143" s="102">
        <v>46387</v>
      </c>
      <c r="W143" s="103">
        <f t="shared" ref="W143:W147" si="31">+V143-U143</f>
        <v>360</v>
      </c>
      <c r="X143" s="71">
        <v>33000</v>
      </c>
      <c r="Y143" s="70" t="s">
        <v>406</v>
      </c>
      <c r="Z143" s="70" t="s">
        <v>542</v>
      </c>
      <c r="AA143" s="32" t="s">
        <v>543</v>
      </c>
      <c r="AB143" s="32" t="s">
        <v>544</v>
      </c>
      <c r="AC143" s="66" t="s">
        <v>410</v>
      </c>
      <c r="AD143" s="70" t="s">
        <v>771</v>
      </c>
      <c r="AE143" s="104">
        <v>375606739</v>
      </c>
      <c r="AF143" s="70" t="s">
        <v>70</v>
      </c>
      <c r="AG143" s="70" t="s">
        <v>773</v>
      </c>
      <c r="AH143" s="102">
        <v>46027</v>
      </c>
      <c r="AI143" s="175">
        <v>1491790000</v>
      </c>
      <c r="AJ143" s="175">
        <v>2673790000</v>
      </c>
      <c r="AK143" s="175"/>
      <c r="AL143" s="175"/>
      <c r="AM143" s="175"/>
      <c r="AN143" s="190" t="s">
        <v>681</v>
      </c>
      <c r="AO143" s="70" t="s">
        <v>356</v>
      </c>
      <c r="AP143" s="175">
        <v>1316790000</v>
      </c>
      <c r="AQ143" s="162">
        <f>+AP143/AJ143</f>
        <v>0.4924807109010057</v>
      </c>
      <c r="AR143" s="175">
        <v>718740000</v>
      </c>
      <c r="AS143" s="162">
        <f>+AR143/AJ143</f>
        <v>0.26880944277598467</v>
      </c>
      <c r="AT143" s="175"/>
      <c r="AU143" s="175"/>
      <c r="AV143" s="175"/>
      <c r="AW143" s="175"/>
      <c r="AX143" s="175"/>
      <c r="AY143" s="175"/>
      <c r="AZ143" s="132" t="s">
        <v>832</v>
      </c>
    </row>
    <row r="144" spans="1:52" ht="98.25" customHeight="1" x14ac:dyDescent="0.3">
      <c r="A144" s="32" t="s">
        <v>239</v>
      </c>
      <c r="B144" s="32" t="s">
        <v>248</v>
      </c>
      <c r="C144" s="95" t="s">
        <v>257</v>
      </c>
      <c r="D144" s="32" t="s">
        <v>324</v>
      </c>
      <c r="E144" s="96" t="s">
        <v>356</v>
      </c>
      <c r="F144" s="97">
        <v>2024130010142</v>
      </c>
      <c r="G144" s="32" t="s">
        <v>377</v>
      </c>
      <c r="H144" s="32" t="s">
        <v>541</v>
      </c>
      <c r="I144" s="32" t="s">
        <v>276</v>
      </c>
      <c r="J144" s="124">
        <v>0.35</v>
      </c>
      <c r="K144" s="125" t="s">
        <v>767</v>
      </c>
      <c r="L144" s="125"/>
      <c r="M144" s="70" t="s">
        <v>799</v>
      </c>
      <c r="N144" s="100">
        <v>85</v>
      </c>
      <c r="O144" s="32">
        <v>5</v>
      </c>
      <c r="P144" s="66"/>
      <c r="Q144" s="66"/>
      <c r="R144" s="71"/>
      <c r="S144" s="71">
        <f t="shared" si="15"/>
        <v>5</v>
      </c>
      <c r="T144" s="101">
        <f t="shared" si="30"/>
        <v>5.8823529411764705E-2</v>
      </c>
      <c r="U144" s="102">
        <v>46027</v>
      </c>
      <c r="V144" s="102">
        <v>46387</v>
      </c>
      <c r="W144" s="103">
        <f t="shared" si="31"/>
        <v>360</v>
      </c>
      <c r="X144" s="32">
        <v>33000</v>
      </c>
      <c r="Y144" s="70" t="s">
        <v>406</v>
      </c>
      <c r="Z144" s="70" t="s">
        <v>542</v>
      </c>
      <c r="AA144" s="32" t="s">
        <v>545</v>
      </c>
      <c r="AB144" s="70" t="s">
        <v>546</v>
      </c>
      <c r="AC144" s="66" t="s">
        <v>410</v>
      </c>
      <c r="AD144" s="70" t="s">
        <v>771</v>
      </c>
      <c r="AE144" s="104">
        <v>588553428</v>
      </c>
      <c r="AF144" s="70" t="s">
        <v>70</v>
      </c>
      <c r="AG144" s="70" t="s">
        <v>685</v>
      </c>
      <c r="AH144" s="102">
        <v>46027</v>
      </c>
      <c r="AI144" s="176"/>
      <c r="AJ144" s="176"/>
      <c r="AK144" s="176"/>
      <c r="AL144" s="176"/>
      <c r="AM144" s="176"/>
      <c r="AN144" s="192"/>
      <c r="AO144" s="70" t="s">
        <v>356</v>
      </c>
      <c r="AP144" s="176"/>
      <c r="AQ144" s="168"/>
      <c r="AR144" s="176"/>
      <c r="AS144" s="168"/>
      <c r="AT144" s="176"/>
      <c r="AU144" s="176"/>
      <c r="AV144" s="176"/>
      <c r="AW144" s="176"/>
      <c r="AX144" s="176"/>
      <c r="AY144" s="176"/>
      <c r="AZ144" s="110" t="s">
        <v>833</v>
      </c>
    </row>
    <row r="145" spans="1:52" ht="48" customHeight="1" x14ac:dyDescent="0.3">
      <c r="A145" s="32" t="s">
        <v>239</v>
      </c>
      <c r="B145" s="32" t="s">
        <v>248</v>
      </c>
      <c r="C145" s="95" t="s">
        <v>257</v>
      </c>
      <c r="D145" s="32" t="s">
        <v>327</v>
      </c>
      <c r="E145" s="96" t="s">
        <v>356</v>
      </c>
      <c r="F145" s="97">
        <v>2024130010142</v>
      </c>
      <c r="G145" s="32" t="s">
        <v>377</v>
      </c>
      <c r="H145" s="32" t="s">
        <v>541</v>
      </c>
      <c r="I145" s="32" t="s">
        <v>279</v>
      </c>
      <c r="J145" s="124">
        <v>0.25</v>
      </c>
      <c r="K145" s="70" t="s">
        <v>768</v>
      </c>
      <c r="L145" s="70"/>
      <c r="M145" s="70" t="s">
        <v>794</v>
      </c>
      <c r="N145" s="100">
        <v>18000</v>
      </c>
      <c r="O145" s="32">
        <v>0</v>
      </c>
      <c r="P145" s="66"/>
      <c r="Q145" s="66"/>
      <c r="R145" s="71"/>
      <c r="S145" s="71">
        <f t="shared" si="15"/>
        <v>0</v>
      </c>
      <c r="T145" s="101">
        <f t="shared" si="30"/>
        <v>0</v>
      </c>
      <c r="U145" s="102">
        <v>46027</v>
      </c>
      <c r="V145" s="102">
        <v>46387</v>
      </c>
      <c r="W145" s="103">
        <f t="shared" si="31"/>
        <v>360</v>
      </c>
      <c r="X145" s="32">
        <v>33000</v>
      </c>
      <c r="Y145" s="70" t="s">
        <v>406</v>
      </c>
      <c r="Z145" s="70" t="s">
        <v>542</v>
      </c>
      <c r="AA145" s="32" t="s">
        <v>537</v>
      </c>
      <c r="AB145" s="70" t="s">
        <v>547</v>
      </c>
      <c r="AC145" s="66" t="s">
        <v>410</v>
      </c>
      <c r="AD145" s="70" t="s">
        <v>771</v>
      </c>
      <c r="AE145" s="104">
        <v>375606739</v>
      </c>
      <c r="AF145" s="70" t="s">
        <v>70</v>
      </c>
      <c r="AG145" s="70" t="s">
        <v>685</v>
      </c>
      <c r="AH145" s="102">
        <v>46027</v>
      </c>
      <c r="AI145" s="176"/>
      <c r="AJ145" s="176"/>
      <c r="AK145" s="176"/>
      <c r="AL145" s="176"/>
      <c r="AM145" s="176"/>
      <c r="AN145" s="192"/>
      <c r="AO145" s="70" t="s">
        <v>356</v>
      </c>
      <c r="AP145" s="176"/>
      <c r="AQ145" s="168"/>
      <c r="AR145" s="176"/>
      <c r="AS145" s="168"/>
      <c r="AT145" s="176"/>
      <c r="AU145" s="176"/>
      <c r="AV145" s="176"/>
      <c r="AW145" s="176"/>
      <c r="AX145" s="176"/>
      <c r="AY145" s="176"/>
      <c r="AZ145" s="133" t="s">
        <v>830</v>
      </c>
    </row>
    <row r="146" spans="1:52" ht="48" customHeight="1" x14ac:dyDescent="0.3">
      <c r="A146" s="32" t="s">
        <v>239</v>
      </c>
      <c r="B146" s="32" t="s">
        <v>248</v>
      </c>
      <c r="C146" s="95" t="s">
        <v>257</v>
      </c>
      <c r="D146" s="32" t="s">
        <v>327</v>
      </c>
      <c r="E146" s="96" t="s">
        <v>356</v>
      </c>
      <c r="F146" s="97">
        <v>2024130010142</v>
      </c>
      <c r="G146" s="32" t="s">
        <v>377</v>
      </c>
      <c r="H146" s="32" t="s">
        <v>378</v>
      </c>
      <c r="I146" s="32" t="s">
        <v>279</v>
      </c>
      <c r="J146" s="124">
        <v>0.25</v>
      </c>
      <c r="K146" s="125" t="s">
        <v>769</v>
      </c>
      <c r="L146" s="125"/>
      <c r="M146" s="70" t="s">
        <v>389</v>
      </c>
      <c r="N146" s="100">
        <v>30</v>
      </c>
      <c r="O146" s="71">
        <v>1</v>
      </c>
      <c r="P146" s="71"/>
      <c r="Q146" s="71"/>
      <c r="R146" s="71"/>
      <c r="S146" s="71">
        <f t="shared" si="15"/>
        <v>1</v>
      </c>
      <c r="T146" s="101">
        <f t="shared" si="30"/>
        <v>3.3333333333333333E-2</v>
      </c>
      <c r="U146" s="102">
        <v>46027</v>
      </c>
      <c r="V146" s="102">
        <v>46387</v>
      </c>
      <c r="W146" s="103">
        <f t="shared" si="31"/>
        <v>360</v>
      </c>
      <c r="X146" s="32">
        <v>33000</v>
      </c>
      <c r="Y146" s="70" t="s">
        <v>406</v>
      </c>
      <c r="Z146" s="70" t="s">
        <v>542</v>
      </c>
      <c r="AA146" s="32" t="s">
        <v>515</v>
      </c>
      <c r="AB146" s="70" t="s">
        <v>516</v>
      </c>
      <c r="AC146" s="71" t="s">
        <v>410</v>
      </c>
      <c r="AD146" s="70" t="s">
        <v>740</v>
      </c>
      <c r="AE146" s="104">
        <v>100000000</v>
      </c>
      <c r="AF146" s="70" t="s">
        <v>64</v>
      </c>
      <c r="AG146" s="70" t="s">
        <v>685</v>
      </c>
      <c r="AH146" s="102">
        <v>46027</v>
      </c>
      <c r="AI146" s="176"/>
      <c r="AJ146" s="176"/>
      <c r="AK146" s="176"/>
      <c r="AL146" s="176"/>
      <c r="AM146" s="176"/>
      <c r="AN146" s="192"/>
      <c r="AO146" s="70" t="s">
        <v>356</v>
      </c>
      <c r="AP146" s="176"/>
      <c r="AQ146" s="168"/>
      <c r="AR146" s="176"/>
      <c r="AS146" s="168"/>
      <c r="AT146" s="176"/>
      <c r="AU146" s="176"/>
      <c r="AV146" s="176"/>
      <c r="AW146" s="176"/>
      <c r="AX146" s="176"/>
      <c r="AY146" s="176"/>
      <c r="AZ146" s="134" t="s">
        <v>839</v>
      </c>
    </row>
    <row r="147" spans="1:52" ht="48" customHeight="1" x14ac:dyDescent="0.3">
      <c r="A147" s="32" t="s">
        <v>239</v>
      </c>
      <c r="B147" s="32" t="s">
        <v>248</v>
      </c>
      <c r="C147" s="95" t="s">
        <v>257</v>
      </c>
      <c r="D147" s="32" t="s">
        <v>774</v>
      </c>
      <c r="E147" s="96" t="s">
        <v>356</v>
      </c>
      <c r="F147" s="97">
        <v>2024130010142</v>
      </c>
      <c r="G147" s="32" t="s">
        <v>377</v>
      </c>
      <c r="H147" s="32" t="s">
        <v>378</v>
      </c>
      <c r="I147" s="32" t="s">
        <v>278</v>
      </c>
      <c r="J147" s="124">
        <v>0.25</v>
      </c>
      <c r="K147" s="70" t="s">
        <v>770</v>
      </c>
      <c r="L147" s="70"/>
      <c r="M147" s="70" t="s">
        <v>798</v>
      </c>
      <c r="N147" s="100">
        <v>1</v>
      </c>
      <c r="O147" s="71">
        <v>1</v>
      </c>
      <c r="P147" s="71"/>
      <c r="Q147" s="71"/>
      <c r="R147" s="71"/>
      <c r="S147" s="71">
        <f t="shared" si="15"/>
        <v>1</v>
      </c>
      <c r="T147" s="101">
        <f t="shared" si="30"/>
        <v>1</v>
      </c>
      <c r="U147" s="102">
        <v>46027</v>
      </c>
      <c r="V147" s="102">
        <v>46387</v>
      </c>
      <c r="W147" s="103">
        <f t="shared" si="31"/>
        <v>360</v>
      </c>
      <c r="X147" s="32">
        <v>33000</v>
      </c>
      <c r="Y147" s="70" t="s">
        <v>406</v>
      </c>
      <c r="Z147" s="70" t="s">
        <v>542</v>
      </c>
      <c r="AA147" s="32" t="s">
        <v>515</v>
      </c>
      <c r="AB147" s="70" t="s">
        <v>516</v>
      </c>
      <c r="AC147" s="71" t="s">
        <v>410</v>
      </c>
      <c r="AD147" s="70" t="s">
        <v>772</v>
      </c>
      <c r="AE147" s="104">
        <v>52023094</v>
      </c>
      <c r="AF147" s="70" t="s">
        <v>70</v>
      </c>
      <c r="AG147" s="70" t="s">
        <v>685</v>
      </c>
      <c r="AH147" s="102">
        <v>46027</v>
      </c>
      <c r="AI147" s="177"/>
      <c r="AJ147" s="177"/>
      <c r="AK147" s="177"/>
      <c r="AL147" s="177"/>
      <c r="AM147" s="177"/>
      <c r="AN147" s="191"/>
      <c r="AO147" s="70" t="s">
        <v>356</v>
      </c>
      <c r="AP147" s="177"/>
      <c r="AQ147" s="163"/>
      <c r="AR147" s="177"/>
      <c r="AS147" s="163"/>
      <c r="AT147" s="177"/>
      <c r="AU147" s="177"/>
      <c r="AV147" s="177"/>
      <c r="AW147" s="177"/>
      <c r="AX147" s="177"/>
      <c r="AY147" s="177"/>
      <c r="AZ147" s="135" t="s">
        <v>838</v>
      </c>
    </row>
    <row r="148" spans="1:52" ht="48" customHeight="1" x14ac:dyDescent="0.3">
      <c r="A148" s="32"/>
      <c r="B148" s="32"/>
      <c r="C148" s="95"/>
      <c r="D148" s="32"/>
      <c r="E148" s="165" t="s">
        <v>923</v>
      </c>
      <c r="F148" s="166"/>
      <c r="G148" s="166"/>
      <c r="H148" s="166"/>
      <c r="I148" s="166"/>
      <c r="J148" s="166"/>
      <c r="K148" s="166"/>
      <c r="L148" s="166"/>
      <c r="M148" s="166"/>
      <c r="N148" s="166"/>
      <c r="O148" s="166"/>
      <c r="P148" s="166"/>
      <c r="Q148" s="167"/>
      <c r="R148" s="71"/>
      <c r="S148" s="71"/>
      <c r="T148" s="101">
        <f>AVERAGE(T143:T147)</f>
        <v>0.35973803921568626</v>
      </c>
      <c r="U148" s="102"/>
      <c r="V148" s="102"/>
      <c r="W148" s="103"/>
      <c r="X148" s="32"/>
      <c r="Y148" s="70"/>
      <c r="Z148" s="70"/>
      <c r="AA148" s="32"/>
      <c r="AB148" s="70"/>
      <c r="AC148" s="71"/>
      <c r="AD148" s="70"/>
      <c r="AE148" s="104"/>
      <c r="AF148" s="70"/>
      <c r="AG148" s="70"/>
      <c r="AH148" s="102"/>
      <c r="AI148" s="107"/>
      <c r="AJ148" s="107"/>
      <c r="AK148" s="107"/>
      <c r="AL148" s="107"/>
      <c r="AM148" s="107"/>
      <c r="AN148" s="108"/>
      <c r="AO148" s="70"/>
      <c r="AP148" s="107"/>
      <c r="AQ148" s="107"/>
      <c r="AR148" s="107"/>
      <c r="AS148" s="107"/>
      <c r="AT148" s="107"/>
      <c r="AU148" s="107"/>
      <c r="AV148" s="107"/>
      <c r="AW148" s="107"/>
      <c r="AX148" s="107"/>
      <c r="AY148" s="107"/>
      <c r="AZ148" s="135"/>
    </row>
    <row r="149" spans="1:52" ht="48" customHeight="1" x14ac:dyDescent="0.3">
      <c r="A149" s="32" t="s">
        <v>239</v>
      </c>
      <c r="B149" s="32" t="s">
        <v>249</v>
      </c>
      <c r="C149" s="95" t="s">
        <v>258</v>
      </c>
      <c r="D149" s="32" t="s">
        <v>328</v>
      </c>
      <c r="E149" s="96" t="s">
        <v>357</v>
      </c>
      <c r="F149" s="97">
        <v>2024130010144</v>
      </c>
      <c r="G149" s="32" t="s">
        <v>379</v>
      </c>
      <c r="H149" s="32" t="s">
        <v>775</v>
      </c>
      <c r="I149" s="32" t="s">
        <v>777</v>
      </c>
      <c r="J149" s="124">
        <v>0.5</v>
      </c>
      <c r="K149" s="32" t="s">
        <v>779</v>
      </c>
      <c r="L149" s="32" t="s">
        <v>827</v>
      </c>
      <c r="M149" s="70" t="s">
        <v>796</v>
      </c>
      <c r="N149" s="100">
        <v>1</v>
      </c>
      <c r="O149" s="32">
        <v>0</v>
      </c>
      <c r="P149" s="66"/>
      <c r="Q149" s="66"/>
      <c r="R149" s="71"/>
      <c r="S149" s="71">
        <f t="shared" ref="S149:S156" si="32">+SUM(O149:R149)</f>
        <v>0</v>
      </c>
      <c r="T149" s="101">
        <f t="shared" si="30"/>
        <v>0</v>
      </c>
      <c r="U149" s="102">
        <v>46027</v>
      </c>
      <c r="V149" s="102">
        <v>46387</v>
      </c>
      <c r="W149" s="103">
        <f t="shared" ref="W149:W153" si="33">+V149-U149</f>
        <v>360</v>
      </c>
      <c r="X149" s="70">
        <v>1600</v>
      </c>
      <c r="Y149" s="70" t="s">
        <v>406</v>
      </c>
      <c r="Z149" s="71" t="s">
        <v>449</v>
      </c>
      <c r="AA149" s="70" t="s">
        <v>515</v>
      </c>
      <c r="AB149" s="70" t="s">
        <v>516</v>
      </c>
      <c r="AC149" s="71" t="s">
        <v>410</v>
      </c>
      <c r="AD149" s="125" t="s">
        <v>783</v>
      </c>
      <c r="AE149" s="136">
        <v>180000000</v>
      </c>
      <c r="AF149" s="70" t="s">
        <v>70</v>
      </c>
      <c r="AG149" s="70" t="s">
        <v>685</v>
      </c>
      <c r="AH149" s="102">
        <v>46027</v>
      </c>
      <c r="AI149" s="175">
        <v>600000000</v>
      </c>
      <c r="AJ149" s="175">
        <v>600000000</v>
      </c>
      <c r="AK149" s="175"/>
      <c r="AL149" s="175"/>
      <c r="AM149" s="175"/>
      <c r="AN149" s="190" t="s">
        <v>680</v>
      </c>
      <c r="AO149" s="70" t="s">
        <v>357</v>
      </c>
      <c r="AP149" s="175">
        <v>248700000</v>
      </c>
      <c r="AQ149" s="162">
        <f>+AP149/AJ149</f>
        <v>0.41449999999999998</v>
      </c>
      <c r="AR149" s="175">
        <v>0</v>
      </c>
      <c r="AS149" s="162">
        <f>+AR149/AJ149</f>
        <v>0</v>
      </c>
      <c r="AT149" s="175"/>
      <c r="AU149" s="175"/>
      <c r="AV149" s="175"/>
      <c r="AW149" s="175"/>
      <c r="AX149" s="175"/>
      <c r="AY149" s="175"/>
      <c r="AZ149" s="110" t="s">
        <v>837</v>
      </c>
    </row>
    <row r="150" spans="1:52" ht="48" customHeight="1" x14ac:dyDescent="0.3">
      <c r="A150" s="32" t="s">
        <v>239</v>
      </c>
      <c r="B150" s="32" t="s">
        <v>249</v>
      </c>
      <c r="C150" s="95" t="s">
        <v>258</v>
      </c>
      <c r="D150" s="32" t="s">
        <v>328</v>
      </c>
      <c r="E150" s="96" t="s">
        <v>357</v>
      </c>
      <c r="F150" s="97">
        <v>2024130010144</v>
      </c>
      <c r="G150" s="32" t="s">
        <v>379</v>
      </c>
      <c r="H150" s="32" t="s">
        <v>775</v>
      </c>
      <c r="I150" s="32" t="s">
        <v>777</v>
      </c>
      <c r="J150" s="124">
        <v>0.5</v>
      </c>
      <c r="K150" s="32" t="s">
        <v>780</v>
      </c>
      <c r="L150" s="32" t="s">
        <v>827</v>
      </c>
      <c r="M150" s="70" t="s">
        <v>797</v>
      </c>
      <c r="N150" s="100">
        <v>1</v>
      </c>
      <c r="O150" s="32">
        <v>0</v>
      </c>
      <c r="P150" s="66"/>
      <c r="Q150" s="66"/>
      <c r="R150" s="71"/>
      <c r="S150" s="71">
        <f t="shared" ref="S150" si="34">+SUM(O150:R150)</f>
        <v>0</v>
      </c>
      <c r="T150" s="101">
        <f t="shared" si="30"/>
        <v>0</v>
      </c>
      <c r="U150" s="102">
        <v>46027</v>
      </c>
      <c r="V150" s="102">
        <v>46387</v>
      </c>
      <c r="W150" s="103">
        <f t="shared" ref="W150" si="35">+V150-U150</f>
        <v>360</v>
      </c>
      <c r="X150" s="70">
        <v>1600</v>
      </c>
      <c r="Y150" s="70" t="s">
        <v>406</v>
      </c>
      <c r="Z150" s="71" t="s">
        <v>449</v>
      </c>
      <c r="AA150" s="70" t="s">
        <v>515</v>
      </c>
      <c r="AB150" s="70" t="s">
        <v>516</v>
      </c>
      <c r="AC150" s="71" t="s">
        <v>410</v>
      </c>
      <c r="AD150" s="125" t="s">
        <v>783</v>
      </c>
      <c r="AE150" s="136">
        <v>277580000</v>
      </c>
      <c r="AF150" s="70" t="s">
        <v>70</v>
      </c>
      <c r="AG150" s="70" t="s">
        <v>685</v>
      </c>
      <c r="AH150" s="102">
        <v>46027</v>
      </c>
      <c r="AI150" s="176"/>
      <c r="AJ150" s="176"/>
      <c r="AK150" s="176"/>
      <c r="AL150" s="176"/>
      <c r="AM150" s="176"/>
      <c r="AN150" s="192"/>
      <c r="AO150" s="70" t="s">
        <v>357</v>
      </c>
      <c r="AP150" s="176"/>
      <c r="AQ150" s="168"/>
      <c r="AR150" s="176"/>
      <c r="AS150" s="168"/>
      <c r="AT150" s="176"/>
      <c r="AU150" s="176"/>
      <c r="AV150" s="176"/>
      <c r="AW150" s="176"/>
      <c r="AX150" s="176"/>
      <c r="AY150" s="176"/>
      <c r="AZ150" s="137" t="s">
        <v>835</v>
      </c>
    </row>
    <row r="151" spans="1:52" ht="48" customHeight="1" x14ac:dyDescent="0.3">
      <c r="A151" s="32" t="s">
        <v>239</v>
      </c>
      <c r="B151" s="32" t="s">
        <v>249</v>
      </c>
      <c r="C151" s="95" t="s">
        <v>258</v>
      </c>
      <c r="D151" s="32" t="s">
        <v>329</v>
      </c>
      <c r="E151" s="96" t="s">
        <v>357</v>
      </c>
      <c r="F151" s="97">
        <v>2024130010144</v>
      </c>
      <c r="G151" s="32" t="s">
        <v>379</v>
      </c>
      <c r="H151" s="32" t="s">
        <v>776</v>
      </c>
      <c r="I151" s="32" t="s">
        <v>778</v>
      </c>
      <c r="J151" s="124">
        <v>0.5</v>
      </c>
      <c r="K151" s="32" t="s">
        <v>781</v>
      </c>
      <c r="L151" s="32" t="s">
        <v>827</v>
      </c>
      <c r="M151" s="70" t="s">
        <v>795</v>
      </c>
      <c r="N151" s="100">
        <v>1500</v>
      </c>
      <c r="O151" s="32">
        <v>0</v>
      </c>
      <c r="P151" s="66"/>
      <c r="Q151" s="66"/>
      <c r="R151" s="71"/>
      <c r="S151" s="71">
        <f t="shared" si="32"/>
        <v>0</v>
      </c>
      <c r="T151" s="101">
        <f t="shared" si="30"/>
        <v>0</v>
      </c>
      <c r="U151" s="102">
        <v>46027</v>
      </c>
      <c r="V151" s="102">
        <v>46387</v>
      </c>
      <c r="W151" s="103">
        <f t="shared" si="33"/>
        <v>360</v>
      </c>
      <c r="X151" s="70">
        <v>1600</v>
      </c>
      <c r="Y151" s="70" t="s">
        <v>406</v>
      </c>
      <c r="Z151" s="71" t="s">
        <v>449</v>
      </c>
      <c r="AA151" s="70" t="s">
        <v>515</v>
      </c>
      <c r="AB151" s="70" t="s">
        <v>516</v>
      </c>
      <c r="AC151" s="71" t="s">
        <v>410</v>
      </c>
      <c r="AD151" s="125" t="s">
        <v>783</v>
      </c>
      <c r="AE151" s="136">
        <v>30000000</v>
      </c>
      <c r="AF151" s="70" t="s">
        <v>70</v>
      </c>
      <c r="AG151" s="70" t="s">
        <v>685</v>
      </c>
      <c r="AH151" s="102">
        <v>46027</v>
      </c>
      <c r="AI151" s="176"/>
      <c r="AJ151" s="176"/>
      <c r="AK151" s="176"/>
      <c r="AL151" s="176"/>
      <c r="AM151" s="176"/>
      <c r="AN151" s="192"/>
      <c r="AO151" s="70" t="s">
        <v>357</v>
      </c>
      <c r="AP151" s="176"/>
      <c r="AQ151" s="168"/>
      <c r="AR151" s="176"/>
      <c r="AS151" s="168"/>
      <c r="AT151" s="176"/>
      <c r="AU151" s="176"/>
      <c r="AV151" s="176"/>
      <c r="AW151" s="176"/>
      <c r="AX151" s="176"/>
      <c r="AY151" s="176"/>
      <c r="AZ151" s="110" t="s">
        <v>834</v>
      </c>
    </row>
    <row r="152" spans="1:52" ht="48" customHeight="1" x14ac:dyDescent="0.3">
      <c r="A152" s="32" t="s">
        <v>239</v>
      </c>
      <c r="B152" s="32" t="s">
        <v>249</v>
      </c>
      <c r="C152" s="95" t="s">
        <v>258</v>
      </c>
      <c r="D152" s="32" t="s">
        <v>329</v>
      </c>
      <c r="E152" s="96" t="s">
        <v>357</v>
      </c>
      <c r="F152" s="97">
        <v>2024130010144</v>
      </c>
      <c r="G152" s="32" t="s">
        <v>379</v>
      </c>
      <c r="H152" s="32" t="s">
        <v>776</v>
      </c>
      <c r="I152" s="32" t="s">
        <v>778</v>
      </c>
      <c r="J152" s="124">
        <v>0.5</v>
      </c>
      <c r="K152" s="32" t="s">
        <v>782</v>
      </c>
      <c r="L152" s="32" t="s">
        <v>827</v>
      </c>
      <c r="M152" s="70" t="s">
        <v>794</v>
      </c>
      <c r="N152" s="100">
        <v>100</v>
      </c>
      <c r="O152" s="32">
        <v>75</v>
      </c>
      <c r="P152" s="66"/>
      <c r="Q152" s="66"/>
      <c r="R152" s="71"/>
      <c r="S152" s="71">
        <f t="shared" ref="S152" si="36">+SUM(O152:R152)</f>
        <v>75</v>
      </c>
      <c r="T152" s="101">
        <f t="shared" si="30"/>
        <v>0.75</v>
      </c>
      <c r="U152" s="102">
        <v>46027</v>
      </c>
      <c r="V152" s="102">
        <v>46387</v>
      </c>
      <c r="W152" s="103">
        <f t="shared" ref="W152" si="37">+V152-U152</f>
        <v>360</v>
      </c>
      <c r="X152" s="70">
        <v>1600</v>
      </c>
      <c r="Y152" s="70" t="s">
        <v>406</v>
      </c>
      <c r="Z152" s="71" t="s">
        <v>449</v>
      </c>
      <c r="AA152" s="70" t="s">
        <v>515</v>
      </c>
      <c r="AB152" s="70" t="s">
        <v>516</v>
      </c>
      <c r="AC152" s="71" t="s">
        <v>410</v>
      </c>
      <c r="AD152" s="125" t="s">
        <v>784</v>
      </c>
      <c r="AE152" s="136">
        <v>38500000</v>
      </c>
      <c r="AF152" s="70" t="s">
        <v>76</v>
      </c>
      <c r="AG152" s="70" t="s">
        <v>685</v>
      </c>
      <c r="AH152" s="102">
        <v>46027</v>
      </c>
      <c r="AI152" s="176"/>
      <c r="AJ152" s="176"/>
      <c r="AK152" s="176"/>
      <c r="AL152" s="176"/>
      <c r="AM152" s="176"/>
      <c r="AN152" s="192"/>
      <c r="AO152" s="70" t="s">
        <v>357</v>
      </c>
      <c r="AP152" s="176"/>
      <c r="AQ152" s="168"/>
      <c r="AR152" s="176"/>
      <c r="AS152" s="168"/>
      <c r="AT152" s="176"/>
      <c r="AU152" s="176"/>
      <c r="AV152" s="176"/>
      <c r="AW152" s="176"/>
      <c r="AX152" s="176"/>
      <c r="AY152" s="176"/>
      <c r="AZ152" s="181" t="s">
        <v>836</v>
      </c>
    </row>
    <row r="153" spans="1:52" ht="48" customHeight="1" x14ac:dyDescent="0.3">
      <c r="A153" s="32" t="s">
        <v>239</v>
      </c>
      <c r="B153" s="32" t="s">
        <v>249</v>
      </c>
      <c r="C153" s="95" t="s">
        <v>258</v>
      </c>
      <c r="D153" s="32" t="s">
        <v>329</v>
      </c>
      <c r="E153" s="96" t="s">
        <v>357</v>
      </c>
      <c r="F153" s="97">
        <v>2024130010144</v>
      </c>
      <c r="G153" s="32" t="s">
        <v>379</v>
      </c>
      <c r="H153" s="32" t="s">
        <v>776</v>
      </c>
      <c r="I153" s="32" t="s">
        <v>778</v>
      </c>
      <c r="J153" s="124">
        <v>0.5</v>
      </c>
      <c r="K153" s="32" t="s">
        <v>782</v>
      </c>
      <c r="L153" s="32" t="s">
        <v>827</v>
      </c>
      <c r="M153" s="70" t="s">
        <v>794</v>
      </c>
      <c r="N153" s="100">
        <v>100</v>
      </c>
      <c r="O153" s="32">
        <v>75</v>
      </c>
      <c r="P153" s="66"/>
      <c r="Q153" s="66"/>
      <c r="R153" s="71"/>
      <c r="S153" s="71">
        <f t="shared" si="32"/>
        <v>75</v>
      </c>
      <c r="T153" s="101">
        <f t="shared" si="30"/>
        <v>0.75</v>
      </c>
      <c r="U153" s="102">
        <v>46027</v>
      </c>
      <c r="V153" s="102">
        <v>46387</v>
      </c>
      <c r="W153" s="103">
        <f t="shared" si="33"/>
        <v>360</v>
      </c>
      <c r="X153" s="70">
        <v>1600</v>
      </c>
      <c r="Y153" s="70" t="s">
        <v>406</v>
      </c>
      <c r="Z153" s="71" t="s">
        <v>449</v>
      </c>
      <c r="AA153" s="70" t="s">
        <v>515</v>
      </c>
      <c r="AB153" s="70" t="s">
        <v>516</v>
      </c>
      <c r="AC153" s="71" t="s">
        <v>410</v>
      </c>
      <c r="AD153" s="125" t="s">
        <v>785</v>
      </c>
      <c r="AE153" s="136">
        <v>73920000</v>
      </c>
      <c r="AF153" s="70" t="s">
        <v>76</v>
      </c>
      <c r="AG153" s="70" t="s">
        <v>685</v>
      </c>
      <c r="AH153" s="102">
        <v>46027</v>
      </c>
      <c r="AI153" s="177"/>
      <c r="AJ153" s="177"/>
      <c r="AK153" s="177"/>
      <c r="AL153" s="177"/>
      <c r="AM153" s="177"/>
      <c r="AN153" s="191"/>
      <c r="AO153" s="70" t="s">
        <v>357</v>
      </c>
      <c r="AP153" s="177"/>
      <c r="AQ153" s="163"/>
      <c r="AR153" s="177"/>
      <c r="AS153" s="163"/>
      <c r="AT153" s="177"/>
      <c r="AU153" s="177"/>
      <c r="AV153" s="177"/>
      <c r="AW153" s="177"/>
      <c r="AX153" s="177"/>
      <c r="AY153" s="177"/>
      <c r="AZ153" s="181"/>
    </row>
    <row r="154" spans="1:52" ht="48" customHeight="1" x14ac:dyDescent="0.3">
      <c r="A154" s="32"/>
      <c r="B154" s="32"/>
      <c r="C154" s="95"/>
      <c r="D154" s="32"/>
      <c r="E154" s="165" t="s">
        <v>924</v>
      </c>
      <c r="F154" s="166"/>
      <c r="G154" s="166"/>
      <c r="H154" s="166"/>
      <c r="I154" s="166"/>
      <c r="J154" s="166"/>
      <c r="K154" s="166"/>
      <c r="L154" s="166"/>
      <c r="M154" s="166"/>
      <c r="N154" s="166"/>
      <c r="O154" s="166"/>
      <c r="P154" s="166"/>
      <c r="Q154" s="167"/>
      <c r="R154" s="71"/>
      <c r="S154" s="71"/>
      <c r="T154" s="101">
        <f>AVERAGE(T149:T153)</f>
        <v>0.3</v>
      </c>
      <c r="U154" s="102"/>
      <c r="V154" s="102"/>
      <c r="W154" s="103"/>
      <c r="X154" s="70"/>
      <c r="Y154" s="70"/>
      <c r="Z154" s="71"/>
      <c r="AA154" s="70"/>
      <c r="AB154" s="70"/>
      <c r="AC154" s="71"/>
      <c r="AD154" s="125"/>
      <c r="AE154" s="136"/>
      <c r="AF154" s="70"/>
      <c r="AG154" s="70"/>
      <c r="AH154" s="102"/>
      <c r="AI154" s="107"/>
      <c r="AJ154" s="107"/>
      <c r="AK154" s="107"/>
      <c r="AL154" s="107"/>
      <c r="AM154" s="107"/>
      <c r="AN154" s="108"/>
      <c r="AO154" s="70"/>
      <c r="AP154" s="107"/>
      <c r="AQ154" s="107"/>
      <c r="AR154" s="107"/>
      <c r="AS154" s="107"/>
      <c r="AT154" s="107"/>
      <c r="AU154" s="107"/>
      <c r="AV154" s="107"/>
      <c r="AW154" s="107"/>
      <c r="AX154" s="107"/>
      <c r="AY154" s="107"/>
      <c r="AZ154" s="106"/>
    </row>
    <row r="155" spans="1:52" ht="48" customHeight="1" x14ac:dyDescent="0.3">
      <c r="A155" s="32" t="s">
        <v>239</v>
      </c>
      <c r="B155" s="32" t="s">
        <v>250</v>
      </c>
      <c r="C155" s="95" t="s">
        <v>548</v>
      </c>
      <c r="D155" s="32" t="s">
        <v>330</v>
      </c>
      <c r="E155" s="138" t="s">
        <v>358</v>
      </c>
      <c r="F155" s="97">
        <v>2024130010149</v>
      </c>
      <c r="G155" s="139" t="s">
        <v>380</v>
      </c>
      <c r="H155" s="139" t="s">
        <v>786</v>
      </c>
      <c r="I155" s="139" t="s">
        <v>788</v>
      </c>
      <c r="J155" s="124">
        <v>1</v>
      </c>
      <c r="K155" s="32" t="s">
        <v>789</v>
      </c>
      <c r="L155" s="32" t="s">
        <v>826</v>
      </c>
      <c r="M155" s="70" t="s">
        <v>394</v>
      </c>
      <c r="N155" s="100">
        <v>2</v>
      </c>
      <c r="O155" s="32">
        <v>0</v>
      </c>
      <c r="P155" s="66"/>
      <c r="Q155" s="66"/>
      <c r="R155" s="71"/>
      <c r="S155" s="71">
        <f t="shared" si="32"/>
        <v>0</v>
      </c>
      <c r="T155" s="101">
        <f t="shared" si="30"/>
        <v>0</v>
      </c>
      <c r="U155" s="102">
        <v>46027</v>
      </c>
      <c r="V155" s="102">
        <v>46387</v>
      </c>
      <c r="W155" s="103">
        <f t="shared" ref="W155:W156" si="38">+V155-U155</f>
        <v>360</v>
      </c>
      <c r="X155" s="71">
        <v>1000</v>
      </c>
      <c r="Y155" s="71" t="s">
        <v>549</v>
      </c>
      <c r="Z155" s="71" t="s">
        <v>449</v>
      </c>
      <c r="AA155" s="70" t="s">
        <v>515</v>
      </c>
      <c r="AB155" s="70" t="s">
        <v>516</v>
      </c>
      <c r="AC155" s="71" t="s">
        <v>410</v>
      </c>
      <c r="AD155" s="125" t="s">
        <v>791</v>
      </c>
      <c r="AE155" s="104">
        <v>261500000</v>
      </c>
      <c r="AF155" s="70" t="s">
        <v>76</v>
      </c>
      <c r="AG155" s="70" t="s">
        <v>685</v>
      </c>
      <c r="AH155" s="102">
        <v>46027</v>
      </c>
      <c r="AI155" s="175">
        <v>300000000</v>
      </c>
      <c r="AJ155" s="175">
        <v>300000000</v>
      </c>
      <c r="AK155" s="175"/>
      <c r="AL155" s="175"/>
      <c r="AM155" s="175"/>
      <c r="AN155" s="190" t="s">
        <v>680</v>
      </c>
      <c r="AO155" s="70" t="s">
        <v>358</v>
      </c>
      <c r="AP155" s="175">
        <v>232005000</v>
      </c>
      <c r="AQ155" s="162">
        <f>+AP155/AJ155</f>
        <v>0.77334999999999998</v>
      </c>
      <c r="AR155" s="175">
        <v>0</v>
      </c>
      <c r="AS155" s="162">
        <f>+AR155/AJ155</f>
        <v>0</v>
      </c>
      <c r="AT155" s="175"/>
      <c r="AU155" s="175"/>
      <c r="AV155" s="175"/>
      <c r="AW155" s="175"/>
      <c r="AX155" s="175"/>
      <c r="AY155" s="175"/>
      <c r="AZ155" s="133" t="s">
        <v>834</v>
      </c>
    </row>
    <row r="156" spans="1:52" ht="292.5" customHeight="1" x14ac:dyDescent="0.3">
      <c r="A156" s="76" t="s">
        <v>239</v>
      </c>
      <c r="B156" s="76" t="s">
        <v>250</v>
      </c>
      <c r="C156" s="140" t="s">
        <v>548</v>
      </c>
      <c r="D156" s="76" t="s">
        <v>330</v>
      </c>
      <c r="E156" s="141" t="s">
        <v>358</v>
      </c>
      <c r="F156" s="142">
        <v>2024130010149</v>
      </c>
      <c r="G156" s="143" t="s">
        <v>380</v>
      </c>
      <c r="H156" s="143" t="s">
        <v>787</v>
      </c>
      <c r="I156" s="143" t="s">
        <v>788</v>
      </c>
      <c r="J156" s="144">
        <v>1</v>
      </c>
      <c r="K156" s="76" t="s">
        <v>790</v>
      </c>
      <c r="L156" s="76" t="s">
        <v>826</v>
      </c>
      <c r="M156" s="105" t="s">
        <v>793</v>
      </c>
      <c r="N156" s="145">
        <v>1000</v>
      </c>
      <c r="O156" s="76">
        <v>48</v>
      </c>
      <c r="P156" s="67"/>
      <c r="Q156" s="67"/>
      <c r="R156" s="146"/>
      <c r="S156" s="146">
        <f t="shared" si="32"/>
        <v>48</v>
      </c>
      <c r="T156" s="147">
        <f t="shared" si="30"/>
        <v>4.8000000000000001E-2</v>
      </c>
      <c r="U156" s="148">
        <v>46027</v>
      </c>
      <c r="V156" s="148">
        <v>46387</v>
      </c>
      <c r="W156" s="149">
        <f t="shared" si="38"/>
        <v>360</v>
      </c>
      <c r="X156" s="146">
        <v>1000</v>
      </c>
      <c r="Y156" s="146" t="s">
        <v>549</v>
      </c>
      <c r="Z156" s="146" t="s">
        <v>449</v>
      </c>
      <c r="AA156" s="105" t="s">
        <v>515</v>
      </c>
      <c r="AB156" s="105" t="s">
        <v>516</v>
      </c>
      <c r="AC156" s="146" t="s">
        <v>410</v>
      </c>
      <c r="AD156" s="150" t="s">
        <v>792</v>
      </c>
      <c r="AE156" s="151">
        <v>38500000</v>
      </c>
      <c r="AF156" s="105" t="s">
        <v>70</v>
      </c>
      <c r="AG156" s="105" t="s">
        <v>685</v>
      </c>
      <c r="AH156" s="148">
        <v>46027</v>
      </c>
      <c r="AI156" s="177"/>
      <c r="AJ156" s="177"/>
      <c r="AK156" s="177"/>
      <c r="AL156" s="177"/>
      <c r="AM156" s="177"/>
      <c r="AN156" s="191"/>
      <c r="AO156" s="105" t="s">
        <v>358</v>
      </c>
      <c r="AP156" s="177"/>
      <c r="AQ156" s="163"/>
      <c r="AR156" s="177"/>
      <c r="AS156" s="163"/>
      <c r="AT156" s="177"/>
      <c r="AU156" s="177"/>
      <c r="AV156" s="177"/>
      <c r="AW156" s="177"/>
      <c r="AX156" s="177"/>
      <c r="AY156" s="177"/>
      <c r="AZ156" s="133" t="s">
        <v>831</v>
      </c>
    </row>
    <row r="157" spans="1:52" s="71" customFormat="1" ht="48" customHeight="1" x14ac:dyDescent="0.3">
      <c r="E157" s="161" t="s">
        <v>925</v>
      </c>
      <c r="F157" s="161"/>
      <c r="G157" s="161"/>
      <c r="H157" s="161"/>
      <c r="I157" s="161"/>
      <c r="J157" s="161"/>
      <c r="K157" s="161"/>
      <c r="L157" s="161"/>
      <c r="M157" s="161"/>
      <c r="N157" s="161"/>
      <c r="O157" s="161"/>
      <c r="P157" s="161"/>
      <c r="Q157" s="161"/>
      <c r="T157" s="101">
        <f>AVERAGE(T155:T156)</f>
        <v>2.4E-2</v>
      </c>
      <c r="AE157" s="152"/>
      <c r="AF157" s="70"/>
      <c r="AG157" s="70"/>
      <c r="AZ157" s="132"/>
    </row>
    <row r="158" spans="1:52" s="71" customFormat="1" ht="48" customHeight="1" x14ac:dyDescent="0.3">
      <c r="E158" s="164" t="s">
        <v>926</v>
      </c>
      <c r="F158" s="164"/>
      <c r="G158" s="164"/>
      <c r="H158" s="164"/>
      <c r="I158" s="164"/>
      <c r="J158" s="164"/>
      <c r="K158" s="164"/>
      <c r="L158" s="164"/>
      <c r="M158" s="164"/>
      <c r="N158" s="164"/>
      <c r="O158" s="164"/>
      <c r="P158" s="164"/>
      <c r="Q158" s="164"/>
      <c r="R158" s="164"/>
      <c r="S158" s="164"/>
      <c r="T158" s="101">
        <f>AVERAGE(T39,T47,T64,T81,T93,T107,T128,T142,T148,T154,T157)</f>
        <v>0.24268713606243209</v>
      </c>
      <c r="AE158" s="152"/>
      <c r="AF158" s="70"/>
      <c r="AG158" s="70"/>
      <c r="AI158" s="153">
        <f>+SUM(AI9:AI156)</f>
        <v>55025752994</v>
      </c>
      <c r="AJ158" s="153">
        <f>+SUM(AJ9:AJ156)</f>
        <v>55025752994</v>
      </c>
      <c r="AK158" s="153">
        <f>+SUM(AK9:AK156)</f>
        <v>0</v>
      </c>
      <c r="AL158" s="153">
        <f>+SUM(AL9:AL156)</f>
        <v>0</v>
      </c>
      <c r="AM158" s="153">
        <f>+SUM(AM9:AM156)</f>
        <v>0</v>
      </c>
      <c r="AO158" s="154" t="s">
        <v>927</v>
      </c>
      <c r="AP158" s="153">
        <f t="shared" ref="AP158:AY158" si="39">+SUM(AP9:AP156)</f>
        <v>27108600239.190002</v>
      </c>
      <c r="AQ158" s="155">
        <f>+AP158/AJ158</f>
        <v>0.492652962734484</v>
      </c>
      <c r="AR158" s="153">
        <f t="shared" si="39"/>
        <v>8871867527.2399998</v>
      </c>
      <c r="AS158" s="155">
        <f>+AR158/AJ158</f>
        <v>0.1612311880258574</v>
      </c>
      <c r="AT158" s="153">
        <f t="shared" si="39"/>
        <v>0</v>
      </c>
      <c r="AU158" s="153">
        <f t="shared" si="39"/>
        <v>0</v>
      </c>
      <c r="AV158" s="153">
        <f t="shared" si="39"/>
        <v>0</v>
      </c>
      <c r="AW158" s="153">
        <f t="shared" si="39"/>
        <v>0</v>
      </c>
      <c r="AX158" s="153">
        <f t="shared" si="39"/>
        <v>0</v>
      </c>
      <c r="AY158" s="153">
        <f t="shared" si="39"/>
        <v>0</v>
      </c>
      <c r="AZ158" s="132"/>
    </row>
  </sheetData>
  <autoFilter ref="A8:BD156" xr:uid="{00000000-0009-0000-0000-000003000000}"/>
  <mergeCells count="229">
    <mergeCell ref="AZ152:AZ153"/>
    <mergeCell ref="AZ130:AZ132"/>
    <mergeCell ref="AZ133:AZ135"/>
    <mergeCell ref="AZ138:AZ140"/>
    <mergeCell ref="AZ124:AZ127"/>
    <mergeCell ref="AZ122:AZ123"/>
    <mergeCell ref="AZ120:AZ121"/>
    <mergeCell ref="AZ117:AZ119"/>
    <mergeCell ref="AZ112:AZ114"/>
    <mergeCell ref="AZ110:AZ111"/>
    <mergeCell ref="AZ108:AZ109"/>
    <mergeCell ref="AI9:AI38"/>
    <mergeCell ref="AN9:AN38"/>
    <mergeCell ref="AI40:AI46"/>
    <mergeCell ref="AN40:AN46"/>
    <mergeCell ref="AP9:AP38"/>
    <mergeCell ref="AR9:AR38"/>
    <mergeCell ref="AT9:AT38"/>
    <mergeCell ref="AJ40:AJ46"/>
    <mergeCell ref="AK40:AK46"/>
    <mergeCell ref="AL40:AL46"/>
    <mergeCell ref="AM40:AM46"/>
    <mergeCell ref="AY9:AY38"/>
    <mergeCell ref="AZ40:AZ41"/>
    <mergeCell ref="AZ42:AZ43"/>
    <mergeCell ref="AI108:AI127"/>
    <mergeCell ref="AN108:AN127"/>
    <mergeCell ref="AY48:AY63"/>
    <mergeCell ref="AZ59:AZ63"/>
    <mergeCell ref="AW40:AW46"/>
    <mergeCell ref="AX40:AX46"/>
    <mergeCell ref="AY40:AY46"/>
    <mergeCell ref="AZ45:AZ46"/>
    <mergeCell ref="A5:B5"/>
    <mergeCell ref="A1:B4"/>
    <mergeCell ref="AC6:AH7"/>
    <mergeCell ref="C1:AY1"/>
    <mergeCell ref="C2:AY2"/>
    <mergeCell ref="C3:AY3"/>
    <mergeCell ref="C4:AY4"/>
    <mergeCell ref="C5:AZ5"/>
    <mergeCell ref="AI6:AZ7"/>
    <mergeCell ref="A6:AB7"/>
    <mergeCell ref="AI149:AI153"/>
    <mergeCell ref="AN149:AN153"/>
    <mergeCell ref="AL143:AL147"/>
    <mergeCell ref="AM143:AM147"/>
    <mergeCell ref="AI94:AI106"/>
    <mergeCell ref="AN94:AN106"/>
    <mergeCell ref="AI129:AI141"/>
    <mergeCell ref="AN129:AN141"/>
    <mergeCell ref="AI48:AI63"/>
    <mergeCell ref="AN48:AN63"/>
    <mergeCell ref="AI65:AI80"/>
    <mergeCell ref="AN65:AN80"/>
    <mergeCell ref="AI82:AI92"/>
    <mergeCell ref="AN82:AN92"/>
    <mergeCell ref="AJ65:AJ80"/>
    <mergeCell ref="AK65:AK80"/>
    <mergeCell ref="AL65:AL80"/>
    <mergeCell ref="AM65:AM80"/>
    <mergeCell ref="AJ129:AJ141"/>
    <mergeCell ref="AK129:AK141"/>
    <mergeCell ref="AL129:AL141"/>
    <mergeCell ref="AM129:AM141"/>
    <mergeCell ref="AJ82:AJ92"/>
    <mergeCell ref="AK82:AK92"/>
    <mergeCell ref="AT48:AT63"/>
    <mergeCell ref="AU48:AU63"/>
    <mergeCell ref="AV48:AV63"/>
    <mergeCell ref="AU9:AU38"/>
    <mergeCell ref="AV9:AV38"/>
    <mergeCell ref="AW9:AW38"/>
    <mergeCell ref="AX9:AX38"/>
    <mergeCell ref="AP40:AP46"/>
    <mergeCell ref="AR40:AR46"/>
    <mergeCell ref="AT40:AT46"/>
    <mergeCell ref="AU40:AU46"/>
    <mergeCell ref="AV40:AV46"/>
    <mergeCell ref="AW48:AW63"/>
    <mergeCell ref="AX48:AX63"/>
    <mergeCell ref="AW82:AW92"/>
    <mergeCell ref="AX82:AX92"/>
    <mergeCell ref="AY82:AY92"/>
    <mergeCell ref="AP65:AP80"/>
    <mergeCell ref="AR65:AR80"/>
    <mergeCell ref="AT65:AT80"/>
    <mergeCell ref="AU65:AU80"/>
    <mergeCell ref="AV65:AV80"/>
    <mergeCell ref="AW65:AW80"/>
    <mergeCell ref="AX65:AX80"/>
    <mergeCell ref="AY65:AY80"/>
    <mergeCell ref="AP82:AP92"/>
    <mergeCell ref="AR82:AR92"/>
    <mergeCell ref="AT82:AT92"/>
    <mergeCell ref="AU82:AU92"/>
    <mergeCell ref="AV82:AV92"/>
    <mergeCell ref="AW94:AW106"/>
    <mergeCell ref="AX94:AX106"/>
    <mergeCell ref="AY94:AY106"/>
    <mergeCell ref="AJ108:AJ127"/>
    <mergeCell ref="AK108:AK127"/>
    <mergeCell ref="AL108:AL127"/>
    <mergeCell ref="AM108:AM127"/>
    <mergeCell ref="AP108:AP127"/>
    <mergeCell ref="AR108:AR127"/>
    <mergeCell ref="AT108:AT127"/>
    <mergeCell ref="AU108:AU127"/>
    <mergeCell ref="AV108:AV127"/>
    <mergeCell ref="AW108:AW127"/>
    <mergeCell ref="AX108:AX127"/>
    <mergeCell ref="AY108:AY127"/>
    <mergeCell ref="AP94:AP106"/>
    <mergeCell ref="AR94:AR106"/>
    <mergeCell ref="AT94:AT106"/>
    <mergeCell ref="AU94:AU106"/>
    <mergeCell ref="AV94:AV106"/>
    <mergeCell ref="AJ94:AJ106"/>
    <mergeCell ref="AK94:AK106"/>
    <mergeCell ref="AL94:AL106"/>
    <mergeCell ref="AM94:AM106"/>
    <mergeCell ref="AT129:AT141"/>
    <mergeCell ref="AU129:AU141"/>
    <mergeCell ref="AV129:AV141"/>
    <mergeCell ref="AW129:AW141"/>
    <mergeCell ref="AX129:AX141"/>
    <mergeCell ref="AY129:AY141"/>
    <mergeCell ref="AW143:AW147"/>
    <mergeCell ref="AX143:AX147"/>
    <mergeCell ref="AY143:AY147"/>
    <mergeCell ref="AW149:AW153"/>
    <mergeCell ref="AX149:AX153"/>
    <mergeCell ref="AY149:AY153"/>
    <mergeCell ref="AP143:AP147"/>
    <mergeCell ref="AR143:AR147"/>
    <mergeCell ref="AT143:AT147"/>
    <mergeCell ref="AU143:AU147"/>
    <mergeCell ref="AV143:AV147"/>
    <mergeCell ref="AL155:AL156"/>
    <mergeCell ref="AL149:AL153"/>
    <mergeCell ref="AM149:AM153"/>
    <mergeCell ref="AP149:AP153"/>
    <mergeCell ref="AR149:AR153"/>
    <mergeCell ref="AT149:AT153"/>
    <mergeCell ref="AU149:AU153"/>
    <mergeCell ref="AV149:AV153"/>
    <mergeCell ref="AN155:AN156"/>
    <mergeCell ref="AN143:AN147"/>
    <mergeCell ref="AU155:AU156"/>
    <mergeCell ref="AT155:AT156"/>
    <mergeCell ref="AR155:AR156"/>
    <mergeCell ref="AP155:AP156"/>
    <mergeCell ref="AM155:AM156"/>
    <mergeCell ref="AY155:AY156"/>
    <mergeCell ref="AX155:AX156"/>
    <mergeCell ref="AW155:AW156"/>
    <mergeCell ref="AV155:AV156"/>
    <mergeCell ref="AZ9:AZ10"/>
    <mergeCell ref="AZ17:AZ20"/>
    <mergeCell ref="AZ22:AZ38"/>
    <mergeCell ref="AZ102:AZ103"/>
    <mergeCell ref="AZ98:AZ99"/>
    <mergeCell ref="AZ100:AZ101"/>
    <mergeCell ref="AZ94:AZ95"/>
    <mergeCell ref="AZ105:AZ106"/>
    <mergeCell ref="AZ67:AZ70"/>
    <mergeCell ref="AZ71:AZ73"/>
    <mergeCell ref="AZ74:AZ76"/>
    <mergeCell ref="AZ77:AZ78"/>
    <mergeCell ref="AZ79:AZ80"/>
    <mergeCell ref="AZ85:AZ86"/>
    <mergeCell ref="AZ49:AZ52"/>
    <mergeCell ref="AZ53:AZ54"/>
    <mergeCell ref="AZ56:AZ57"/>
    <mergeCell ref="AZ88:AZ91"/>
    <mergeCell ref="E39:Q39"/>
    <mergeCell ref="AQ9:AQ38"/>
    <mergeCell ref="AS9:AS38"/>
    <mergeCell ref="E47:Q47"/>
    <mergeCell ref="AQ40:AQ46"/>
    <mergeCell ref="AS40:AS46"/>
    <mergeCell ref="E64:Q64"/>
    <mergeCell ref="AQ48:AQ63"/>
    <mergeCell ref="AS48:AS63"/>
    <mergeCell ref="AP48:AP63"/>
    <mergeCell ref="AR48:AR63"/>
    <mergeCell ref="AJ9:AJ38"/>
    <mergeCell ref="AK9:AK38"/>
    <mergeCell ref="AL9:AL38"/>
    <mergeCell ref="AM9:AM38"/>
    <mergeCell ref="AJ48:AJ63"/>
    <mergeCell ref="AK48:AK63"/>
    <mergeCell ref="AL48:AL63"/>
    <mergeCell ref="AM48:AM63"/>
    <mergeCell ref="E81:Q81"/>
    <mergeCell ref="AQ65:AQ80"/>
    <mergeCell ref="AS65:AS80"/>
    <mergeCell ref="E93:Q93"/>
    <mergeCell ref="AQ82:AQ92"/>
    <mergeCell ref="AS82:AS92"/>
    <mergeCell ref="E107:Q107"/>
    <mergeCell ref="AQ94:AQ106"/>
    <mergeCell ref="AS94:AS106"/>
    <mergeCell ref="AL82:AL92"/>
    <mergeCell ref="AM82:AM92"/>
    <mergeCell ref="E157:Q157"/>
    <mergeCell ref="AQ155:AQ156"/>
    <mergeCell ref="AS155:AS156"/>
    <mergeCell ref="E158:S158"/>
    <mergeCell ref="E128:Q128"/>
    <mergeCell ref="E142:Q142"/>
    <mergeCell ref="AQ108:AQ127"/>
    <mergeCell ref="AS108:AS127"/>
    <mergeCell ref="E148:Q148"/>
    <mergeCell ref="AQ143:AQ147"/>
    <mergeCell ref="AS143:AS147"/>
    <mergeCell ref="E154:Q154"/>
    <mergeCell ref="AQ149:AQ153"/>
    <mergeCell ref="AS149:AS153"/>
    <mergeCell ref="AK155:AK156"/>
    <mergeCell ref="AJ155:AJ156"/>
    <mergeCell ref="AJ149:AJ153"/>
    <mergeCell ref="AK149:AK153"/>
    <mergeCell ref="AP129:AP141"/>
    <mergeCell ref="AR129:AR141"/>
    <mergeCell ref="AI155:AI156"/>
    <mergeCell ref="AJ143:AJ147"/>
    <mergeCell ref="AK143:AK147"/>
    <mergeCell ref="AI143:AI147"/>
  </mergeCells>
  <phoneticPr fontId="15" type="noConversion"/>
  <dataValidations count="2">
    <dataValidation type="list" allowBlank="1" showInputMessage="1" showErrorMessage="1" sqref="L12:L26 L9:L10 L143:L147 L149:L153 L155:L156" xr:uid="{00000000-0002-0000-0300-000000000000}">
      <formula1>$BC$9:$BC$13</formula1>
    </dataValidation>
    <dataValidation type="list" allowBlank="1" showInputMessage="1" showErrorMessage="1" sqref="L120:L121 K82:L84 L85:L90 L65:L80 K91:L91 L108:L116 L27:L38 L40:L46 L48:L63 L92 L94:L106 L124:L127 L129:L141" xr:uid="{00000000-0002-0000-0300-000001000000}">
      <formula1>$BB$9:$BB$55</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H7" sqref="H7"/>
    </sheetView>
  </sheetViews>
  <sheetFormatPr baseColWidth="10" defaultColWidth="10.88671875" defaultRowHeight="14.4" x14ac:dyDescent="0.3"/>
  <cols>
    <col min="1" max="1" width="20.5546875" customWidth="1"/>
    <col min="2" max="2" width="25" customWidth="1"/>
    <col min="3" max="3" width="19.5546875" customWidth="1"/>
    <col min="4" max="4" width="20.44140625" customWidth="1"/>
    <col min="5" max="6" width="22.88671875" customWidth="1"/>
    <col min="7" max="7" width="25.109375" customWidth="1"/>
  </cols>
  <sheetData>
    <row r="2" spans="1:7" x14ac:dyDescent="0.3">
      <c r="A2" s="280" t="s">
        <v>36</v>
      </c>
      <c r="B2" s="281"/>
      <c r="C2" s="281"/>
      <c r="D2" s="281"/>
      <c r="E2" s="281"/>
      <c r="F2" s="281"/>
      <c r="G2" s="282"/>
    </row>
    <row r="3" spans="1:7" s="3" customFormat="1" x14ac:dyDescent="0.3">
      <c r="A3" s="23" t="s">
        <v>37</v>
      </c>
      <c r="B3" s="283" t="s">
        <v>38</v>
      </c>
      <c r="C3" s="283"/>
      <c r="D3" s="283"/>
      <c r="E3" s="283"/>
      <c r="F3" s="283"/>
      <c r="G3" s="25" t="s">
        <v>39</v>
      </c>
    </row>
    <row r="4" spans="1:7" ht="12.75" customHeight="1" x14ac:dyDescent="0.3">
      <c r="A4" s="26">
        <v>45489</v>
      </c>
      <c r="B4" s="284" t="s">
        <v>208</v>
      </c>
      <c r="C4" s="284"/>
      <c r="D4" s="284"/>
      <c r="E4" s="284"/>
      <c r="F4" s="284"/>
      <c r="G4" s="27" t="s">
        <v>209</v>
      </c>
    </row>
    <row r="5" spans="1:7" ht="12.75" customHeight="1" x14ac:dyDescent="0.3">
      <c r="A5" s="28"/>
      <c r="B5" s="284"/>
      <c r="C5" s="284"/>
      <c r="D5" s="284"/>
      <c r="E5" s="284"/>
      <c r="F5" s="284"/>
      <c r="G5" s="27"/>
    </row>
    <row r="6" spans="1:7" x14ac:dyDescent="0.3">
      <c r="A6" s="28"/>
      <c r="B6" s="279"/>
      <c r="C6" s="279"/>
      <c r="D6" s="279"/>
      <c r="E6" s="279"/>
      <c r="F6" s="279"/>
      <c r="G6" s="30"/>
    </row>
    <row r="7" spans="1:7" x14ac:dyDescent="0.3">
      <c r="A7" s="28"/>
      <c r="B7" s="279"/>
      <c r="C7" s="279"/>
      <c r="D7" s="279"/>
      <c r="E7" s="279"/>
      <c r="F7" s="279"/>
      <c r="G7" s="30"/>
    </row>
    <row r="8" spans="1:7" x14ac:dyDescent="0.3">
      <c r="A8" s="28"/>
      <c r="B8" s="29"/>
      <c r="C8" s="29"/>
      <c r="D8" s="29"/>
      <c r="E8" s="29"/>
      <c r="F8" s="29"/>
      <c r="G8" s="30"/>
    </row>
    <row r="9" spans="1:7" x14ac:dyDescent="0.3">
      <c r="A9" s="285" t="s">
        <v>210</v>
      </c>
      <c r="B9" s="286"/>
      <c r="C9" s="286"/>
      <c r="D9" s="286"/>
      <c r="E9" s="286"/>
      <c r="F9" s="286"/>
      <c r="G9" s="287"/>
    </row>
    <row r="10" spans="1:7" s="3" customFormat="1" x14ac:dyDescent="0.3">
      <c r="A10" s="24"/>
      <c r="B10" s="283" t="s">
        <v>40</v>
      </c>
      <c r="C10" s="283"/>
      <c r="D10" s="283" t="s">
        <v>41</v>
      </c>
      <c r="E10" s="283"/>
      <c r="F10" s="24" t="s">
        <v>37</v>
      </c>
      <c r="G10" s="24" t="s">
        <v>42</v>
      </c>
    </row>
    <row r="11" spans="1:7" x14ac:dyDescent="0.3">
      <c r="A11" s="31" t="s">
        <v>43</v>
      </c>
      <c r="B11" s="284" t="s">
        <v>44</v>
      </c>
      <c r="C11" s="284"/>
      <c r="D11" s="288" t="s">
        <v>45</v>
      </c>
      <c r="E11" s="288"/>
      <c r="F11" s="28" t="s">
        <v>78</v>
      </c>
      <c r="G11" s="30"/>
    </row>
    <row r="12" spans="1:7" x14ac:dyDescent="0.3">
      <c r="A12" s="31" t="s">
        <v>46</v>
      </c>
      <c r="B12" s="288" t="s">
        <v>47</v>
      </c>
      <c r="C12" s="288"/>
      <c r="D12" s="288" t="s">
        <v>79</v>
      </c>
      <c r="E12" s="288"/>
      <c r="F12" s="28" t="s">
        <v>78</v>
      </c>
      <c r="G12" s="30"/>
    </row>
    <row r="13" spans="1:7" x14ac:dyDescent="0.3">
      <c r="A13" s="31" t="s">
        <v>48</v>
      </c>
      <c r="B13" s="288" t="s">
        <v>47</v>
      </c>
      <c r="C13" s="288"/>
      <c r="D13" s="288" t="s">
        <v>79</v>
      </c>
      <c r="E13" s="288"/>
      <c r="F13" s="28" t="s">
        <v>78</v>
      </c>
      <c r="G13" s="30"/>
    </row>
    <row r="14" spans="1:7" ht="45" customHeight="1" x14ac:dyDescent="0.3"/>
    <row r="15" spans="1:7" ht="45" customHeight="1" x14ac:dyDescent="0.3"/>
    <row r="16" spans="1:7" ht="45" customHeight="1" x14ac:dyDescent="0.3"/>
    <row r="17" ht="45" customHeight="1" x14ac:dyDescent="0.3"/>
    <row r="18" ht="45" customHeight="1" x14ac:dyDescent="0.3"/>
    <row r="19" ht="45" customHeight="1" x14ac:dyDescent="0.3"/>
    <row r="20" ht="45" customHeight="1" x14ac:dyDescent="0.3"/>
    <row r="21" ht="45" customHeight="1" x14ac:dyDescent="0.3"/>
    <row r="22" ht="45" customHeight="1" x14ac:dyDescent="0.3"/>
    <row r="23" ht="45" customHeight="1" x14ac:dyDescent="0.3"/>
    <row r="24" ht="45" customHeight="1" x14ac:dyDescent="0.3"/>
    <row r="25" ht="45" customHeight="1" x14ac:dyDescent="0.3"/>
    <row r="26" ht="45" customHeight="1" x14ac:dyDescent="0.3"/>
    <row r="27" ht="45" customHeight="1" x14ac:dyDescent="0.3"/>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topLeftCell="A12" workbookViewId="0">
      <selection activeCell="E9" sqref="E9"/>
    </sheetView>
  </sheetViews>
  <sheetFormatPr baseColWidth="10" defaultColWidth="10.88671875" defaultRowHeight="14.4" x14ac:dyDescent="0.3"/>
  <cols>
    <col min="1" max="1" width="55.44140625" customWidth="1"/>
    <col min="5" max="5" width="20.109375" customWidth="1"/>
    <col min="6" max="6" width="34.5546875" customWidth="1"/>
  </cols>
  <sheetData>
    <row r="1" spans="1:6" ht="52.5" customHeight="1" x14ac:dyDescent="0.3">
      <c r="A1" s="21" t="s">
        <v>49</v>
      </c>
      <c r="E1" s="4" t="s">
        <v>50</v>
      </c>
      <c r="F1" s="4" t="s">
        <v>51</v>
      </c>
    </row>
    <row r="2" spans="1:6" ht="25.5" customHeight="1" x14ac:dyDescent="0.3">
      <c r="A2" s="20" t="s">
        <v>52</v>
      </c>
      <c r="E2" s="5">
        <v>0</v>
      </c>
      <c r="F2" s="6" t="s">
        <v>53</v>
      </c>
    </row>
    <row r="3" spans="1:6" ht="45" customHeight="1" x14ac:dyDescent="0.3">
      <c r="A3" s="20" t="s">
        <v>54</v>
      </c>
      <c r="E3" s="5">
        <v>1</v>
      </c>
      <c r="F3" s="6" t="s">
        <v>55</v>
      </c>
    </row>
    <row r="4" spans="1:6" ht="45" customHeight="1" x14ac:dyDescent="0.3">
      <c r="A4" s="20" t="s">
        <v>56</v>
      </c>
      <c r="E4" s="5">
        <v>2</v>
      </c>
      <c r="F4" s="6" t="s">
        <v>57</v>
      </c>
    </row>
    <row r="5" spans="1:6" ht="45" customHeight="1" x14ac:dyDescent="0.3">
      <c r="A5" s="20" t="s">
        <v>58</v>
      </c>
      <c r="E5" s="5">
        <v>3</v>
      </c>
      <c r="F5" s="6" t="s">
        <v>59</v>
      </c>
    </row>
    <row r="6" spans="1:6" ht="45" customHeight="1" x14ac:dyDescent="0.3">
      <c r="A6" s="20" t="s">
        <v>60</v>
      </c>
      <c r="E6" s="5">
        <v>4</v>
      </c>
      <c r="F6" s="6" t="s">
        <v>61</v>
      </c>
    </row>
    <row r="7" spans="1:6" ht="45" customHeight="1" x14ac:dyDescent="0.3">
      <c r="A7" s="20" t="s">
        <v>62</v>
      </c>
      <c r="E7" s="5">
        <v>5</v>
      </c>
      <c r="F7" s="6" t="s">
        <v>63</v>
      </c>
    </row>
    <row r="8" spans="1:6" ht="45" customHeight="1" x14ac:dyDescent="0.3">
      <c r="A8" s="20" t="s">
        <v>64</v>
      </c>
    </row>
    <row r="9" spans="1:6" ht="45" customHeight="1" x14ac:dyDescent="0.3">
      <c r="A9" s="20" t="s">
        <v>65</v>
      </c>
    </row>
    <row r="10" spans="1:6" ht="45" customHeight="1" x14ac:dyDescent="0.3">
      <c r="A10" s="20" t="s">
        <v>66</v>
      </c>
    </row>
    <row r="11" spans="1:6" ht="45" customHeight="1" x14ac:dyDescent="0.3">
      <c r="A11" s="20" t="s">
        <v>67</v>
      </c>
    </row>
    <row r="12" spans="1:6" ht="45" customHeight="1" x14ac:dyDescent="0.3">
      <c r="A12" s="20" t="s">
        <v>68</v>
      </c>
    </row>
    <row r="13" spans="1:6" ht="45" customHeight="1" x14ac:dyDescent="0.3">
      <c r="A13" s="20" t="s">
        <v>69</v>
      </c>
    </row>
    <row r="14" spans="1:6" ht="45" customHeight="1" x14ac:dyDescent="0.3">
      <c r="A14" s="20" t="s">
        <v>70</v>
      </c>
    </row>
    <row r="15" spans="1:6" ht="45" customHeight="1" x14ac:dyDescent="0.3">
      <c r="A15" s="20" t="s">
        <v>71</v>
      </c>
    </row>
    <row r="16" spans="1:6" ht="45" customHeight="1" x14ac:dyDescent="0.3">
      <c r="A16" s="20" t="s">
        <v>72</v>
      </c>
    </row>
    <row r="17" spans="1:1" ht="45" customHeight="1" x14ac:dyDescent="0.3">
      <c r="A17" s="20" t="s">
        <v>73</v>
      </c>
    </row>
    <row r="18" spans="1:1" ht="45" customHeight="1" x14ac:dyDescent="0.3">
      <c r="A18" s="20" t="s">
        <v>74</v>
      </c>
    </row>
    <row r="19" spans="1:1" ht="45" customHeight="1" x14ac:dyDescent="0.3">
      <c r="A19" s="20" t="s">
        <v>75</v>
      </c>
    </row>
    <row r="20" spans="1:1" ht="45" customHeight="1" x14ac:dyDescent="0.3">
      <c r="A20" s="20" t="s">
        <v>76</v>
      </c>
    </row>
    <row r="21" spans="1:1" ht="45" customHeight="1" x14ac:dyDescent="0.3">
      <c r="A21" s="20" t="s">
        <v>77</v>
      </c>
    </row>
    <row r="22" spans="1:1" ht="45" customHeight="1" x14ac:dyDescent="0.3"/>
    <row r="23" spans="1:1" ht="45" customHeight="1" x14ac:dyDescent="0.3"/>
    <row r="24" spans="1:1" ht="45" customHeight="1" x14ac:dyDescent="0.3"/>
    <row r="25" spans="1:1" ht="45" customHeight="1"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EK BA</cp:lastModifiedBy>
  <dcterms:created xsi:type="dcterms:W3CDTF">2024-07-04T17:50:33Z</dcterms:created>
  <dcterms:modified xsi:type="dcterms:W3CDTF">2026-04-23T20:47:27Z</dcterms:modified>
</cp:coreProperties>
</file>