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F:\PC ALCALDIA 2025\yorlinlans\2026\Planeación\Seguimiento Marzo 2026\"/>
    </mc:Choice>
  </mc:AlternateContent>
  <xr:revisionPtr revIDLastSave="6" documentId="11_F174D5BC5AD4E6EB73148947E92E9B3D502287CF" xr6:coauthVersionLast="47" xr6:coauthVersionMax="47" xr10:uidLastSave="{4962DF1D-8EFC-4AB9-9C71-9E12E548BCAC}"/>
  <bookViews>
    <workbookView xWindow="0" yWindow="0" windowWidth="20490" windowHeight="7755"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18" i="6" l="1"/>
  <c r="AP118" i="6"/>
  <c r="AJ118" i="6"/>
  <c r="AI118" i="6"/>
  <c r="AS9" i="6"/>
  <c r="AQ9" i="6"/>
  <c r="O124" i="6"/>
  <c r="S124" i="6" s="1"/>
  <c r="T124" i="6" s="1"/>
  <c r="O123" i="6"/>
  <c r="S123" i="6" s="1"/>
  <c r="T123" i="6" s="1"/>
  <c r="O122" i="6"/>
  <c r="S122" i="6" s="1"/>
  <c r="T122" i="6" s="1"/>
  <c r="O121" i="6"/>
  <c r="S121" i="6" s="1"/>
  <c r="T121" i="6" s="1"/>
  <c r="O120" i="6"/>
  <c r="S120" i="6" s="1"/>
  <c r="T120" i="6" s="1"/>
  <c r="O119" i="6"/>
  <c r="S119" i="6" s="1"/>
  <c r="T119" i="6" s="1"/>
  <c r="O118" i="6"/>
  <c r="S118" i="6" s="1"/>
  <c r="T118" i="6" s="1"/>
  <c r="T125" i="6" s="1"/>
  <c r="S116" i="6"/>
  <c r="T116" i="6" s="1"/>
  <c r="S115" i="6"/>
  <c r="T115" i="6" s="1"/>
  <c r="S114" i="6"/>
  <c r="T114" i="6" s="1"/>
  <c r="S113" i="6"/>
  <c r="T113" i="6" s="1"/>
  <c r="S112" i="6"/>
  <c r="T112" i="6" s="1"/>
  <c r="S111" i="6"/>
  <c r="T111" i="6" s="1"/>
  <c r="S110" i="6"/>
  <c r="T110" i="6" s="1"/>
  <c r="S109" i="6"/>
  <c r="T109" i="6" s="1"/>
  <c r="S108" i="6"/>
  <c r="T108" i="6" s="1"/>
  <c r="S107" i="6"/>
  <c r="T107" i="6" s="1"/>
  <c r="S106" i="6"/>
  <c r="T106" i="6" s="1"/>
  <c r="S105" i="6"/>
  <c r="T105" i="6" s="1"/>
  <c r="S104" i="6"/>
  <c r="T104" i="6" s="1"/>
  <c r="S103" i="6"/>
  <c r="T103" i="6" s="1"/>
  <c r="S102" i="6"/>
  <c r="T102" i="6" s="1"/>
  <c r="S101" i="6"/>
  <c r="T101" i="6" s="1"/>
  <c r="S100" i="6"/>
  <c r="T100" i="6" s="1"/>
  <c r="S99" i="6"/>
  <c r="T99" i="6" s="1"/>
  <c r="S97" i="6"/>
  <c r="T97" i="6" s="1"/>
  <c r="S96" i="6"/>
  <c r="T96" i="6" s="1"/>
  <c r="S95" i="6"/>
  <c r="T95" i="6" s="1"/>
  <c r="S93" i="6"/>
  <c r="T93" i="6" s="1"/>
  <c r="S92" i="6"/>
  <c r="T92" i="6" s="1"/>
  <c r="S91" i="6"/>
  <c r="T91" i="6" s="1"/>
  <c r="T94" i="6" s="1"/>
  <c r="S89" i="6"/>
  <c r="T89" i="6" s="1"/>
  <c r="S88" i="6"/>
  <c r="T88" i="6" s="1"/>
  <c r="S87" i="6"/>
  <c r="T87" i="6" s="1"/>
  <c r="S86" i="6"/>
  <c r="T86" i="6" s="1"/>
  <c r="T90" i="6" s="1"/>
  <c r="S84" i="6"/>
  <c r="S83" i="6"/>
  <c r="S82" i="6"/>
  <c r="S81" i="6"/>
  <c r="T81" i="6" s="1"/>
  <c r="S80" i="6"/>
  <c r="T80" i="6" s="1"/>
  <c r="S79" i="6"/>
  <c r="T79" i="6" s="1"/>
  <c r="S77" i="6"/>
  <c r="S76" i="6"/>
  <c r="S75" i="6"/>
  <c r="S74" i="6"/>
  <c r="T74" i="6" s="1"/>
  <c r="S73" i="6"/>
  <c r="T73" i="6" s="1"/>
  <c r="S72" i="6"/>
  <c r="T72" i="6" s="1"/>
  <c r="S70" i="6"/>
  <c r="T70" i="6" s="1"/>
  <c r="S69" i="6"/>
  <c r="T69" i="6" s="1"/>
  <c r="S68" i="6"/>
  <c r="T68" i="6" s="1"/>
  <c r="S67" i="6"/>
  <c r="T67" i="6" s="1"/>
  <c r="S65" i="6"/>
  <c r="T65" i="6" s="1"/>
  <c r="S64" i="6"/>
  <c r="T64" i="6" s="1"/>
  <c r="S63" i="6"/>
  <c r="T63" i="6" s="1"/>
  <c r="S62" i="6"/>
  <c r="T62" i="6" s="1"/>
  <c r="S61" i="6"/>
  <c r="T61" i="6" s="1"/>
  <c r="S60" i="6"/>
  <c r="T60" i="6" s="1"/>
  <c r="S59" i="6"/>
  <c r="T59" i="6" s="1"/>
  <c r="S58" i="6"/>
  <c r="T58" i="6" s="1"/>
  <c r="S57" i="6"/>
  <c r="T57" i="6" s="1"/>
  <c r="S56" i="6"/>
  <c r="T56" i="6" s="1"/>
  <c r="S55" i="6"/>
  <c r="T55" i="6" s="1"/>
  <c r="S54" i="6"/>
  <c r="T54" i="6" s="1"/>
  <c r="S53" i="6"/>
  <c r="T53" i="6" s="1"/>
  <c r="S52" i="6"/>
  <c r="T52" i="6" s="1"/>
  <c r="S51" i="6"/>
  <c r="T51" i="6" s="1"/>
  <c r="S50" i="6"/>
  <c r="T50" i="6" s="1"/>
  <c r="S49" i="6"/>
  <c r="T49" i="6" s="1"/>
  <c r="S47" i="6"/>
  <c r="T47" i="6" s="1"/>
  <c r="S46" i="6"/>
  <c r="T46" i="6" s="1"/>
  <c r="S45" i="6"/>
  <c r="T45" i="6" s="1"/>
  <c r="S44" i="6"/>
  <c r="T44" i="6" s="1"/>
  <c r="S43" i="6"/>
  <c r="T43" i="6" s="1"/>
  <c r="S42" i="6"/>
  <c r="T42" i="6" s="1"/>
  <c r="S41" i="6"/>
  <c r="T41" i="6" s="1"/>
  <c r="S39" i="6"/>
  <c r="T39" i="6" s="1"/>
  <c r="S38" i="6"/>
  <c r="T38" i="6" s="1"/>
  <c r="S37" i="6"/>
  <c r="T37" i="6" s="1"/>
  <c r="S36" i="6"/>
  <c r="T36" i="6" s="1"/>
  <c r="S35" i="6"/>
  <c r="T35" i="6" s="1"/>
  <c r="S34" i="6"/>
  <c r="T34" i="6" s="1"/>
  <c r="S33" i="6"/>
  <c r="T33" i="6" s="1"/>
  <c r="S32" i="6"/>
  <c r="T32" i="6" s="1"/>
  <c r="S31" i="6"/>
  <c r="T31" i="6" s="1"/>
  <c r="S29" i="6"/>
  <c r="T29" i="6" s="1"/>
  <c r="S28" i="6"/>
  <c r="T28" i="6" s="1"/>
  <c r="S27" i="6"/>
  <c r="T27" i="6" s="1"/>
  <c r="S26" i="6"/>
  <c r="T26" i="6" s="1"/>
  <c r="S25" i="6"/>
  <c r="T25" i="6" s="1"/>
  <c r="S24" i="6"/>
  <c r="T24" i="6" s="1"/>
  <c r="S23" i="6"/>
  <c r="T23" i="6" s="1"/>
  <c r="S22" i="6"/>
  <c r="T22" i="6" s="1"/>
  <c r="S21" i="6"/>
  <c r="T21" i="6" s="1"/>
  <c r="S16" i="6"/>
  <c r="T16" i="6" s="1"/>
  <c r="S15" i="6"/>
  <c r="T15" i="6" s="1"/>
  <c r="S14" i="6"/>
  <c r="T14" i="6" s="1"/>
  <c r="S13" i="6"/>
  <c r="T13" i="6" s="1"/>
  <c r="S12" i="6"/>
  <c r="T12" i="6" s="1"/>
  <c r="S11" i="6"/>
  <c r="T11" i="6" s="1"/>
  <c r="S10" i="6"/>
  <c r="T10" i="6" s="1"/>
  <c r="S9" i="6"/>
  <c r="T9" i="6" s="1"/>
  <c r="AQ118" i="6" l="1"/>
  <c r="AS118" i="6"/>
  <c r="T85" i="6"/>
  <c r="T40" i="6"/>
  <c r="T66" i="6"/>
  <c r="T78" i="6"/>
  <c r="T98" i="6"/>
  <c r="T20" i="6"/>
  <c r="T30" i="6"/>
  <c r="T48" i="6"/>
  <c r="T71" i="6"/>
  <c r="T117" i="6"/>
  <c r="T126" i="6" l="1"/>
  <c r="V8" i="1"/>
  <c r="AC8" i="1" s="1"/>
  <c r="X8" i="1"/>
  <c r="AE8" i="1" l="1"/>
  <c r="AF8" i="1"/>
  <c r="AD8" i="1"/>
  <c r="V25" i="1"/>
  <c r="X25" i="1" s="1"/>
  <c r="AF25" i="1" s="1"/>
  <c r="AF26" i="1" s="1"/>
  <c r="V23" i="1"/>
  <c r="V21" i="1"/>
  <c r="V19" i="1"/>
  <c r="X19" i="1" s="1"/>
  <c r="AF19" i="1" s="1"/>
  <c r="V18" i="1"/>
  <c r="V16" i="1"/>
  <c r="V14" i="1"/>
  <c r="X14" i="1" s="1"/>
  <c r="AF14" i="1" s="1"/>
  <c r="V13" i="1"/>
  <c r="X13" i="1" s="1"/>
  <c r="AF13" i="1" s="1"/>
  <c r="AF15" i="1" s="1"/>
  <c r="V11" i="1"/>
  <c r="X11" i="1" s="1"/>
  <c r="AF11" i="1" s="1"/>
  <c r="V10" i="1"/>
  <c r="X10" i="1" s="1"/>
  <c r="AF10" i="1" s="1"/>
  <c r="V9" i="1"/>
  <c r="X9" i="1" s="1"/>
  <c r="AF9" i="1" l="1"/>
  <c r="X16" i="1"/>
  <c r="AF16" i="1" s="1"/>
  <c r="AF17" i="1" s="1"/>
  <c r="AC16" i="1"/>
  <c r="AC17" i="1" s="1"/>
  <c r="X18" i="1"/>
  <c r="AF18" i="1" s="1"/>
  <c r="AF20" i="1" s="1"/>
  <c r="AE18" i="1"/>
  <c r="AC18" i="1"/>
  <c r="X21" i="1"/>
  <c r="AF21" i="1" s="1"/>
  <c r="AF22" i="1" s="1"/>
  <c r="AC21" i="1"/>
  <c r="AC22" i="1" s="1"/>
  <c r="X23" i="1"/>
  <c r="AF23" i="1" s="1"/>
  <c r="AF24" i="1" s="1"/>
  <c r="AE23" i="1"/>
  <c r="AE24" i="1" s="1"/>
  <c r="AC23" i="1"/>
  <c r="AC24" i="1" s="1"/>
  <c r="AF12" i="1"/>
  <c r="AF28" i="1" s="1"/>
  <c r="AD25" i="1"/>
  <c r="AD26" i="1" s="1"/>
  <c r="AC25" i="1"/>
  <c r="AC26" i="1" s="1"/>
  <c r="AE25" i="1"/>
  <c r="AE26" i="1" s="1"/>
  <c r="AD23" i="1"/>
  <c r="AD24" i="1" s="1"/>
  <c r="AE21" i="1"/>
  <c r="AE22" i="1" s="1"/>
  <c r="AD21" i="1"/>
  <c r="AD22" i="1" s="1"/>
  <c r="AC19" i="1"/>
  <c r="AE19" i="1"/>
  <c r="AD19" i="1"/>
  <c r="AD18" i="1"/>
  <c r="AD20" i="1" s="1"/>
  <c r="AE16" i="1"/>
  <c r="AE17" i="1" s="1"/>
  <c r="AD16" i="1"/>
  <c r="AD17" i="1" s="1"/>
  <c r="AC14" i="1"/>
  <c r="AE14" i="1"/>
  <c r="AD14" i="1"/>
  <c r="AD13" i="1"/>
  <c r="AD15" i="1" s="1"/>
  <c r="AC13" i="1"/>
  <c r="AC15" i="1" s="1"/>
  <c r="AE13" i="1"/>
  <c r="AE15" i="1" s="1"/>
  <c r="AD11" i="1"/>
  <c r="AC11" i="1"/>
  <c r="AE11" i="1"/>
  <c r="AC10" i="1"/>
  <c r="AE10" i="1"/>
  <c r="AD10" i="1"/>
  <c r="AE9" i="1"/>
  <c r="AE12" i="1" s="1"/>
  <c r="L9" i="1"/>
  <c r="AD9" i="1" l="1"/>
  <c r="AD12" i="1" s="1"/>
  <c r="AD28" i="1" s="1"/>
  <c r="AC9" i="1"/>
  <c r="AC12" i="1" s="1"/>
  <c r="AC20" i="1"/>
  <c r="AE20" i="1"/>
  <c r="AE28" i="1" s="1"/>
  <c r="AN91" i="6"/>
  <c r="AN95" i="6" s="1"/>
  <c r="J44" i="6"/>
  <c r="J42" i="6"/>
  <c r="AC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tc={FD2C6C60-F336-4413-A5C7-508BCD769223}</author>
    <author>tc={033BA21C-F54F-4121-B171-33EC437BC4DA}</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 ref="P8" authorId="1" shapeId="0" xr:uid="{FD2C6C60-F336-4413-A5C7-508BCD769223}">
      <text>
        <t>[Threaded comment]
Your version of Excel allows you to read this threaded comment; however, any edits to it will get removed if the file is opened in a newer version of Excel. Learn more: https://go.microsoft.com/fwlink/?linkid=870924
Comment:
    COLOCALE LA UNIDAD DE MEDIDA ES METRO O ES KM</t>
      </text>
    </comment>
    <comment ref="Z8" authorId="2" shapeId="0" xr:uid="{033BA21C-F54F-4121-B171-33EC437BC4DA}">
      <text>
        <t>[Threaded comment]
Your version of Excel allows you to read this threaded comment; however, any edits to it will get removed if the file is opened in a newer version of Excel. Learn more: https://go.microsoft.com/fwlink/?linkid=870924
Comment:
    REPORTE Y EVALUACION DE MARZO 2026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tc={E6D850D0-C3B4-4551-B3B8-3E6CA3AA9ED9}</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R9" authorId="2" shapeId="0" xr:uid="{E6D850D0-C3B4-4551-B3B8-3E6CA3AA9ED9}">
      <text>
        <t xml:space="preserve">[Threaded comment]
Your version of Excel allows you to read this threaded comment; however, any edits to it will get removed if the file is opened in a newer version of Excel. Learn more: https://go.microsoft.com/fwlink/?linkid=870924
Comment:
    REPORTE Y EVALUACION MARZO 2026 </t>
      </text>
    </comment>
  </commentList>
</comments>
</file>

<file path=xl/sharedStrings.xml><?xml version="1.0" encoding="utf-8"?>
<sst xmlns="http://schemas.openxmlformats.org/spreadsheetml/2006/main" count="1295" uniqueCount="590">
  <si>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</si>
  <si>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</si>
  <si>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</si>
  <si>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</si>
  <si>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</si>
  <si>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</si>
  <si>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</si>
  <si>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</si>
  <si>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</si>
  <si>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</si>
  <si>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</si>
  <si>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</si>
  <si>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</si>
  <si>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</si>
  <si>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</si>
  <si>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</si>
  <si>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</si>
  <si>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</si>
  <si>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</si>
  <si>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</si>
  <si>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</si>
  <si>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</si>
  <si>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</si>
  <si>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</si>
  <si>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</si>
  <si>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</si>
  <si>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</si>
  <si>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</si>
  <si>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</si>
  <si>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</si>
  <si>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</si>
  <si>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</si>
  <si>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</si>
  <si>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</si>
  <si>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</si>
  <si>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</si>
  <si>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</si>
  <si>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</si>
  <si>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</si>
  <si>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</si>
  <si>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</si>
  <si>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</si>
  <si>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</si>
  <si>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</si>
  <si>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</si>
  <si>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</si>
  <si>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</si>
  <si>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</si>
  <si>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</si>
  <si>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</si>
  <si>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</si>
  <si>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</si>
  <si>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</si>
  <si>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</si>
  <si>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</si>
  <si>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</si>
  <si>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</si>
  <si>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</si>
  <si>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</si>
  <si>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</si>
  <si>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</si>
  <si>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</si>
  <si>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</si>
  <si>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</si>
  <si>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</si>
  <si>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</si>
  <si>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</si>
  <si>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</si>
  <si>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</si>
  <si>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</si>
  <si>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</si>
  <si>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</si>
  <si>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</si>
  <si>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</si>
  <si>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</si>
  <si>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</si>
  <si>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</si>
  <si>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</si>
  <si>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</si>
  <si>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</si>
  <si>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</si>
  <si>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</si>
  <si>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</si>
  <si>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</si>
  <si>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</si>
  <si>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</si>
  <si>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</si>
  <si>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</si>
  <si>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</si>
  <si>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</si>
  <si>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</si>
  <si>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</si>
  <si>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</si>
  <si>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</si>
  <si>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</si>
  <si>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</si>
  <si>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</si>
  <si>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</si>
  <si>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</si>
  <si>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</si>
  <si>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</si>
  <si>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</si>
  <si>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</si>
  <si>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</si>
  <si>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</si>
  <si>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</si>
  <si>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</si>
  <si>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</si>
  <si>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</si>
  <si>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</si>
  <si>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</si>
  <si>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</si>
  <si>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</si>
  <si>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</si>
  <si>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</si>
  <si>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</si>
  <si>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</si>
  <si>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</si>
  <si>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</si>
  <si>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</si>
  <si>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</si>
  <si>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</si>
  <si>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</si>
  <si>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</si>
  <si>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</si>
  <si>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</si>
  <si>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</si>
  <si>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</si>
  <si>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</si>
  <si>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</si>
  <si>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</si>
  <si>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</si>
  <si>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</si>
  <si>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</si>
  <si>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INFRAESTRUCTURA 2026</t>
  </si>
  <si>
    <t>PLANTEAMIENTO ESTRATÉGICO- PLAN DE DESARROLLO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</si>
  <si>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</si>
  <si>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</si>
  <si>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</si>
  <si>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</si>
  <si>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</si>
  <si>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</si>
  <si>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</si>
  <si>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</si>
  <si>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</si>
  <si>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</si>
  <si>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</si>
  <si>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</si>
  <si>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</si>
  <si>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</si>
  <si>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</si>
  <si>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</si>
  <si>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</si>
  <si>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</si>
  <si>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</si>
  <si>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</si>
  <si>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</si>
  <si>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</si>
  <si>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</si>
  <si>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</si>
  <si>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</si>
  <si>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</si>
  <si>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</si>
  <si>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</si>
  <si>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</si>
  <si>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</si>
  <si>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</si>
  <si>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Infraestructura, Movilidad Sostenible y Accesibilidad para Todos</t>
  </si>
  <si>
    <t>Kilómetros carriles  rehabilitados de la malla vial</t>
  </si>
  <si>
    <t>REHABILITACIÓN, MANTENIMIENTO, ADECUACIÓN, Y OBRA NUEVA PARA EL SISTEMA VIAL Y ESTRUCTURAS DE PASO</t>
  </si>
  <si>
    <t>12.6.2</t>
  </si>
  <si>
    <t>Kilómetros carriles rehabilitados de la malla vial</t>
  </si>
  <si>
    <t>km/carril</t>
  </si>
  <si>
    <t>1.832 km/carriles aproximados de malla vial existentes en la ciuda</t>
  </si>
  <si>
    <t>Rehabilitar sesenta (60) km/carril de la malla vial</t>
  </si>
  <si>
    <t xml:space="preserve">Bien </t>
  </si>
  <si>
    <t xml:space="preserve"> Vía urbana rehabilitada</t>
  </si>
  <si>
    <t>Kilómetros carriles  construidos de la malla vial</t>
  </si>
  <si>
    <t>Kilómetros carriles construidos de la malla vial</t>
  </si>
  <si>
    <t>Construir cuatro (4) km/carril de malla vial</t>
  </si>
  <si>
    <t xml:space="preserve"> Vía urbana construida </t>
  </si>
  <si>
    <t>Corredor vial de la troncal del sur construido</t>
  </si>
  <si>
    <t>Puentes nuevos construidos en la ciudad</t>
  </si>
  <si>
    <t>N.D.</t>
  </si>
  <si>
    <t>Construir un (1) corredor vial de la troncal del sur</t>
  </si>
  <si>
    <t>Corredor Vial</t>
  </si>
  <si>
    <t>Construir tres (3) puentes nuevos en la ciudad</t>
  </si>
  <si>
    <t>Puente construido en vía urbana nueva</t>
  </si>
  <si>
    <t>AVANCE PROGRAMA REHABILITACIÓN, MANTENIMIENTO, ADECUACIÓN, Y OBRA NUEVA PARA EL SISTEMA VIAL Y ESTRUCTURAS DE PASO</t>
  </si>
  <si>
    <t>Cartagena Ordenada Alrededor del Agua</t>
  </si>
  <si>
    <t>Kilómetros canales construidos.</t>
  </si>
  <si>
    <t>RECUPERACIÓN DEL SISTEMA DE CANALES Y DRENAJES PLUVIALES</t>
  </si>
  <si>
    <t>12.7.2</t>
  </si>
  <si>
    <t>Kilómetros canales construidos</t>
  </si>
  <si>
    <t>km de canal</t>
  </si>
  <si>
    <t>7,5 kilómetros de canales construidos a corte 2023</t>
  </si>
  <si>
    <t>Construir un (0,5) km de canales.</t>
  </si>
  <si>
    <t>Obra de prevencion</t>
  </si>
  <si>
    <t>Metros cúbicos limpieza y/o rectificación de canales.</t>
  </si>
  <si>
    <t>m3</t>
  </si>
  <si>
    <t>Retirar  cien mil (100.000) m3 de material de limpieza en el cuatrienio.</t>
  </si>
  <si>
    <t>Servicio</t>
  </si>
  <si>
    <t xml:space="preserve"> Servicio de dragado</t>
  </si>
  <si>
    <t>AVANCE PROGRAMA RECUPERACIÓN DEL SISTEMA DE CANALES Y DRENAJES PLUVIALES</t>
  </si>
  <si>
    <t>Control Urbanístico y Territorial</t>
  </si>
  <si>
    <t>Obras de demoliciones derivadas de fallos, sentencias y sanciones elaboradas</t>
  </si>
  <si>
    <t>RECUPERANDO LA GOBERNANZA URBANÍSTICA, CARTAGENA VUELVE A BRILLAR</t>
  </si>
  <si>
    <t>12.2.1</t>
  </si>
  <si>
    <t>m2</t>
  </si>
  <si>
    <t>8 OBRAS DE DEMOLICIONES</t>
  </si>
  <si>
    <t>Espacio publico adecuado</t>
  </si>
  <si>
    <t>AVANCE PROGRAMA RECUPERANDO LA GOBERNANZA URBANÍSTICA, CARTAGENA VUELVE A BRILLAR</t>
  </si>
  <si>
    <t>Cartagena Adaptada al Clima y Resiliente a los Desastres</t>
  </si>
  <si>
    <t>Número de acciones para mitigación y atención a desastres coordinadas</t>
  </si>
  <si>
    <t>REDUCCIÓN DEL RIESGO</t>
  </si>
  <si>
    <t>12.4.3</t>
  </si>
  <si>
    <t>numero</t>
  </si>
  <si>
    <t>17 acciones 
para mitigación 
y atención de 
desastres</t>
  </si>
  <si>
    <t xml:space="preserve">23 obras de infraestructura para la reducción del riesgo de desastre </t>
  </si>
  <si>
    <t xml:space="preserve">Obras de infraestructura para la reducción del riesgo de desastres </t>
  </si>
  <si>
    <t>Número de Acciones de protección de laderas para reducción del riesgo en cerros de Cartagena</t>
  </si>
  <si>
    <t>3 obras de protección de laderas para reducción del riesgo en el Cerro Lefran, Cerro la Popa y Cerro de Albornoz</t>
  </si>
  <si>
    <t>AVANCE PROGRAMA REDUCCIÓN DEL RIESGO</t>
  </si>
  <si>
    <t>Ciudad Histórica y Patrimonial</t>
  </si>
  <si>
    <t>Metros lineales de andenes y bordillos del Centro Histórico mejorados</t>
  </si>
  <si>
    <t>SOSTENIBILIDAD DEL ESPACIO PÚBLICO DEL CENTRO HISTÓRICO DE CARTAGENA DE INDIAS.</t>
  </si>
  <si>
    <t>12.5.1</t>
  </si>
  <si>
    <t>metros lineal</t>
  </si>
  <si>
    <t>14.000 Metros lineales de andenes y bordillos del Centro Histórico mejorados</t>
  </si>
  <si>
    <t>Andén de la red urbana rehabilitado</t>
  </si>
  <si>
    <t>AVANCE PROGRAMA SOSTENIBILIDAD DEL ESPACIO PÚBLICO DEL CENTRO HISTÓRICO DE CARTAGENA DE INDIAS.</t>
  </si>
  <si>
    <t>Embarcaderos para el transporte acuático construidos o recuperados</t>
  </si>
  <si>
    <t>TRANSPORTE MASIVO CONFIABLE, EFICIENTE Y SOSTENIBLE</t>
  </si>
  <si>
    <t>12.6.5</t>
  </si>
  <si>
    <t xml:space="preserve">10 Embarcaderos para el transporte fluvial y marítimo construidos o recuperados  </t>
  </si>
  <si>
    <t>Embarcadero construido</t>
  </si>
  <si>
    <t>AVANCE PROGRAMA TRANSPORTE MASIVO CONFIABLE, EFICIENTE Y SOSTENIBLE</t>
  </si>
  <si>
    <t>Incrementar a 60% el porcentaje de vías del Distrito diseñadas e intervenidas por la Secretaría de Infraestructura</t>
  </si>
  <si>
    <t>INTERVENCIONES URBANAS INTEGRALES</t>
  </si>
  <si>
    <t>12.6.1</t>
  </si>
  <si>
    <t>Obras construidas para la competitividad 
diferente a vías</t>
  </si>
  <si>
    <t>Construir diez (10) obras para la competitividad distintas a vías</t>
  </si>
  <si>
    <t>Construir obras para la competitividad distintas a vías</t>
  </si>
  <si>
    <t>AVANCE PROGRAMA INTERVENCIONES URBANAS INTEGRALES</t>
  </si>
  <si>
    <t>AVANCE SECRETARÍA DE INFRAESTRUCTURA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</si>
  <si>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</si>
  <si>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</si>
  <si>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</si>
  <si>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</si>
  <si>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</si>
  <si>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</si>
  <si>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</si>
  <si>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</si>
  <si>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GESTION CON VALORES PARA RESULTADOS</t>
  </si>
  <si>
    <t>1-SERVICIO AL CIUDADANO.                                                                   2- FORTALECIMIENTO INSTITUCIONAL Y SIMPLIFICACIÓN DE PROCESOS</t>
  </si>
  <si>
    <t>GESTIÓN DE PROYECTOS DE OBRAS PUBLICAS</t>
  </si>
  <si>
    <t>Ejecucion y control de obras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</si>
  <si>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</si>
  <si>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Obras ejecutadas en la secretaria distrital de la alcaldia de cartagena de indias</t>
  </si>
  <si>
    <t>TRIMESTRAL</t>
  </si>
  <si>
    <t>Efectividad</t>
  </si>
  <si>
    <t>ENTIDADES</t>
  </si>
  <si>
    <t>Plan de anticorrupcion y atencion al ciudadano</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</si>
  <si>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</si>
  <si>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</si>
  <si>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SERVIDORES</t>
  </si>
  <si>
    <t>CIUDADANÍA</t>
  </si>
  <si>
    <t>INTERNO</t>
  </si>
  <si>
    <t>Planeacion de obras</t>
  </si>
  <si>
    <t>Presupuesto ejecutado de la secretaria de infraestructura de la alcaldia distrital de cartagena de indias</t>
  </si>
  <si>
    <t xml:space="preserve">
</t>
  </si>
  <si>
    <t>FORMATO SALIDA DE INFORMACION RESULTADOS DE SEGUIMIENTO  Y EVALUACIÓN DE PLAN DE ACCIÓN INSTITUCIONAL</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</si>
  <si>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</si>
  <si>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</si>
  <si>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</si>
  <si>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</si>
  <si>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</si>
  <si>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</si>
  <si>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</si>
  <si>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</si>
  <si>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</si>
  <si>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</si>
  <si>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</si>
  <si>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</si>
  <si>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</si>
  <si>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</si>
  <si>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</si>
  <si>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</si>
  <si>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</si>
  <si>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</si>
  <si>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</si>
  <si>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</si>
  <si>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</si>
  <si>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</si>
  <si>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</si>
  <si>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</si>
  <si>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</si>
  <si>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</si>
  <si>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</si>
  <si>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</si>
  <si>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</si>
  <si>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</si>
  <si>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</si>
  <si>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</si>
  <si>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</si>
  <si>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</si>
  <si>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</si>
  <si>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</si>
  <si>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</si>
  <si>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</si>
  <si>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</si>
  <si>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 xml:space="preserve">REHABILITACIÓN, MANTENIMIENTO, ADECUACIÓN, Y OBRA NUEVA PARA EL SISTEMA VIAL Y ESTRUCTURAS DE PASO
</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</si>
  <si>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</si>
  <si>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</si>
  <si>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</si>
  <si>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</si>
  <si>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REALIZAR MEJORAMIENTO, REHABILITACION DE VIAS EN LA MALLA VIAL EXISTENTE DEL DISTRITO DE CARTAGENA DE INDIAS.</t>
  </si>
  <si>
    <t>BIEN</t>
  </si>
  <si>
    <t>PROYECTO GLOBAL</t>
  </si>
  <si>
    <t>WILMER IRIARTE RESTREPO</t>
  </si>
  <si>
    <t>Cambios en los precios del mercado que generan una diferencia importante entre el presupuesto aprobado y los recursos necesarios para la ejecución de las actividades</t>
  </si>
  <si>
    <t>Elaborar el presupuesto del proyecto acogiéndose a los precios promedio de la region; Tener en cuenta los costos de acarreo y transporte para los materiales necesarios de cada actividad, los cuales son propios de la region.</t>
  </si>
  <si>
    <t>SI</t>
  </si>
  <si>
    <t>REHABILITACION MALLA VIAL</t>
  </si>
  <si>
    <t>LICITACION PUBLICA</t>
  </si>
  <si>
    <t>- CONTRAPRESTACION PORTUARIA</t>
  </si>
  <si>
    <t>REALIZAR LA ESTRUCTURACION DE LOS PROCESOS
CONTRACTUALES Y/O LICITACIONES PARA EL DESARROLLO DE LAS
OBRAS</t>
  </si>
  <si>
    <t xml:space="preserve">No se programa en el presupuesto de la entidad territorial el mantenimiento vial Durante todas las administraciones </t>
  </si>
  <si>
    <t>Contar con un plan de gestión vial que permita proyectar acciones que trasciendan los periodos de gobierno</t>
  </si>
  <si>
    <t>REHABILITACION MALLA VIAL II</t>
  </si>
  <si>
    <t>REALIZAR ESTUDIOS Y DISEÑOS DE LAS OBRAS A CONTRATAR</t>
  </si>
  <si>
    <t xml:space="preserve">Desorganización del flujo vehicular </t>
  </si>
  <si>
    <t>Generar un PMT</t>
  </si>
  <si>
    <t>SEPARADORES</t>
  </si>
  <si>
    <t>REALIZAR INTERVENTORIA DE LOS PROYECTOS CONTRATADOS</t>
  </si>
  <si>
    <t>CORREDOR DE CARGA</t>
  </si>
  <si>
    <t>Ingresos corrientes de Libre Destinación</t>
  </si>
  <si>
    <t>REALIZAR EL APOYO A LA SUPERVISION DE LAS OBRAS
CONTRATADAS</t>
  </si>
  <si>
    <t>PUENTE BARU</t>
  </si>
  <si>
    <t>CONTRATAR PERSONAL DE APOYO</t>
  </si>
  <si>
    <t>SERVICIO</t>
  </si>
  <si>
    <t>TAPA HUECOS LOC 1</t>
  </si>
  <si>
    <t>REALIZAR LA CONSTRUCCION DE ESTRUCTURAS DE PASO EN LA
MALLA VIAL DEL DISTRITO DE CARTAGENA DE INDIAS.</t>
  </si>
  <si>
    <t>Calidad: Mala Calidad de los materiales. (La calidad de los materiales no cumple con las especificaciones técnicas)</t>
  </si>
  <si>
    <t>Previo control de calidad de los materiales y realización de pruebas; adquisicion de polizas de garantia</t>
  </si>
  <si>
    <t>VIA CAMPAÑA</t>
  </si>
  <si>
    <t>ADELANTAR LOS PROCESOS DE SEGUIMIENTO DE LAS OBRAS
CONTRATADAS (APOYO LOGISTICO, VEHICULOS, PRENSA,
COMUNICACIONES)</t>
  </si>
  <si>
    <t>INTERVENCION DE LA AV SANTANDER</t>
  </si>
  <si>
    <t>RF TASAS AEROPORTUARIAS</t>
  </si>
  <si>
    <t>AVANCE PROYECTO MEJORAMIENTO DE LA MALLA VIAL Y ESTRUCTURAS DE PASO EN EL DISTRITO DE CARTAGENA DE INDIAS</t>
  </si>
  <si>
    <t>MEJORAMIENTO MEDIANTE LA CONSTRUCCIÓN DE PAVIMENTO RÍGIDO DE LA VÍA DE INTERCONEXIÓN ENTRE LA GLORIETA EL POZÓN Y LA VÍA AL MAR A LA ALTURA DE TIERRA BAJA, EN EL DISTRITO DE CARTAGENA DE INDIAS, DEPARTAMENTO DE BOLÍVAR</t>
  </si>
  <si>
    <t>Mejorar los niveles de servicio del corredor vial existente entre la glorieta del barrio el pozón y la vía al mar, en la ciudad de Cartagena de 
Indias.</t>
  </si>
  <si>
    <t>Recuperar y adecuar el corredor vial existente entre la glorieta del pozón y la vía al mar.</t>
  </si>
  <si>
    <t>Vía terciaria mejorada</t>
  </si>
  <si>
    <t>REALIZAR INTERVENTORIA</t>
  </si>
  <si>
    <t>ICLD</t>
  </si>
  <si>
    <t>Crédito Interno Banco Av Villas</t>
  </si>
  <si>
    <t>REALIZAR EXCAVACIONES Y RELLENOS</t>
  </si>
  <si>
    <t>REALIZAR PAVIMENTO RIGIDO</t>
  </si>
  <si>
    <t>REALIZAR ESTRUCTURAS Y DRENAJES</t>
  </si>
  <si>
    <t>REALIZAR SEÑALIZACION</t>
  </si>
  <si>
    <t>REALIZAR URBANISMO</t>
  </si>
  <si>
    <t xml:space="preserve">Se incrementa el costo de los materiales para el mejoramiento </t>
  </si>
  <si>
    <t>Realizar análisis y asignación de riesgos en etapa precontractual garantizando el equilibrio económico</t>
  </si>
  <si>
    <t>Credito Interno Bancolombia Infraestructura de Obra</t>
  </si>
  <si>
    <t>REALIZAR INSTALACION DE ALUMBRADO PUBLICO</t>
  </si>
  <si>
    <t>REALIZAR ASEO GENERAL</t>
  </si>
  <si>
    <t>REALIZAR PMA</t>
  </si>
  <si>
    <t>AVANCE PROYECTOMEJORAMIENTO MEDIANTE LA CONSTRUCCIÓN DE PAVIMENTO RÍGIDO DE LA VÍA DE INTERCONEXIÓN ENTRE LA GLORIETA EL POZÓN Y LA VÍA AL MAR A LA ALTURA DE TIERRA BAJA, EN EL DISTRITO DE CARTAGENA DE INDIAS, DEPARTAMENTO DE BOLÍVAR</t>
  </si>
  <si>
    <t>CONSTRUCCION MEJORAMIENTO Y REHABILITACIÓN DE VÍAS PARA EL DESARROLLO Y LA FELICIDAD EN EL DISTRITO DE CARTAGENA DE INDIAS</t>
  </si>
  <si>
    <t>Mejorar los niveles  de  movilidad en el tránsito vehicular en las tres localidades del Distrito de Cartagena de Indias.</t>
  </si>
  <si>
    <t>Mejorar el estado de la malla vial en las 3 localidades del Distrito de Cartagena de Indias</t>
  </si>
  <si>
    <t xml:space="preserve">Vía urbana mejorada </t>
  </si>
  <si>
    <t>REALIZAR PRELIMINARES</t>
  </si>
  <si>
    <t>Construcción MEJORAMIENTO Y REHABILITACIÓN DE VÍAS PARA EL DESARROLLO Y LA FELICIDAD EN EL DISTRITO DE   Cartagena 
de Indias</t>
  </si>
  <si>
    <t>Crédito interno Findeter Infraestructura de obra</t>
  </si>
  <si>
    <t>REALIZAR DEMOLICIONES</t>
  </si>
  <si>
    <t>REALIZAR PAVIMENTOS</t>
  </si>
  <si>
    <t>REALIZAR OBRAS COMPLEMENTARIAS</t>
  </si>
  <si>
    <t>REALZAR PMT</t>
  </si>
  <si>
    <t>AVANCE PROYECTO CONSTRUCCION MEJORAMIENTO Y REHABILITACIÓN DE VÍAS PARA EL DESARROLLO Y LA FELICIDAD EN EL DISTRITO DE CARTAGENA DE INDIAS</t>
  </si>
  <si>
    <t>ESTUDIOS Y DISEÑOS, CONSTRUCCION Y RECUPERACION DEL SISTEMA DE CANALES Y DRENAJES PLUVIALES EN EL DISTRITO DE CARTAGENA DE INDIAS</t>
  </si>
  <si>
    <t xml:space="preserve">2024130010060
</t>
  </si>
  <si>
    <t>Mejorar la capacidad hídrica y disminuir los altos niveles de inundación y contaminación del Sistema hídrico y canales pluviales del Distrito de Cartagena de Indias</t>
  </si>
  <si>
    <t xml:space="preserve">Realizar la limpieza y rectificacion de los cuerpos de agua y los canales del Distrito de Cartagena de Indias.
</t>
  </si>
  <si>
    <t>REALIZAR LIMPIEZA Y/O RECTIFICACION DE LOS CANALES DEL DISTRITO DE CARTAGENA</t>
  </si>
  <si>
    <t xml:space="preserve">Cambios en los precios del mercado que generan una diferencia importante entre el presupuesto aprobado y los recursos necesarios para la ejecución de las actividades </t>
  </si>
  <si>
    <t>Elaborar el presupuesto del proyecto acogiéndose a los precios promedio de la región, Tener en cuenta los costos de acarreo y transporte para los materiales necesarios de cada actividad, los cuales son altos de la región.</t>
  </si>
  <si>
    <t>LIMPIEZA DE CANALES</t>
  </si>
  <si>
    <t>Constraprestacion Portuaria</t>
  </si>
  <si>
    <t>RB SOBRETASA ALCANTARRILADO</t>
  </si>
  <si>
    <t>REALIZAR EL APOYO A LA SUPERVISION DE LAS OBRAS CONTRATADAS</t>
  </si>
  <si>
    <t>LIMPIEZA MECANICA</t>
  </si>
  <si>
    <t>ADELANTAR LOS PROCESOS DE SEGUIMIENTO DE LAS OBRAS CONTRATADAS (APOYO LOGISTICO, VEHICULOS, PRENSA, COMUNICACIONES)</t>
  </si>
  <si>
    <t>Calidad: Mala Calidad de los materiales. (La calidad de los materiales no cumple con las especificaciones tecnicas)</t>
  </si>
  <si>
    <t>Previo control de calidad de los materiales y realización de pruebas; adquisición de pólizas de garantía</t>
  </si>
  <si>
    <t>LIMPIEZA CON SERVICION PUBLICOS</t>
  </si>
  <si>
    <t>REALIZAR LA LIMPIEZA INICIAL DE CANALES Y DISPOSICION DE MATERIAL EN RELLENO SANITARIO</t>
  </si>
  <si>
    <t>prestacion de servio</t>
  </si>
  <si>
    <t xml:space="preserve">Construir obras de canalización para la prevención de las inundaciones en el Distrito de Cartagena de indias
</t>
  </si>
  <si>
    <t xml:space="preserve">Obras para la prevencion y control de inundaciones </t>
  </si>
  <si>
    <t>REALIZAR CONSTRUCCION DE CANALES PLUVIALES DEL DISTRITO DE CARTAGENA DE INDIAS.</t>
  </si>
  <si>
    <t>Exceso de lluvias durante la ejecucion de las actividades</t>
  </si>
  <si>
    <t>Reprogramación del cronograma de actividades; Programación de las actividades de ruta teniendo en cuenta los pronósticos del tiempo en la programación de las obras.</t>
  </si>
  <si>
    <t>VINCULAR PERSONAL DE APOYO</t>
  </si>
  <si>
    <t>AVANCE PROYECTO ESTUDIOS Y DISEÑOS, CONSTRUCCION Y RECUPERACION DEL SISTEMA DE CANALES Y DRENAJES PLUVIALES EN EL DISTRITO DE CARTAGENA DE INDIAS</t>
  </si>
  <si>
    <t>CONSTRUCCIÓN DE OBRAS PARA LA PREVENCION Y CONTROL DE INUNDACIONES EN LOS BARRIOS 
BOCAGRANDE Y CASTILLOGRANDE DEL DISTRITO DE  CARTAGENA DE INDIAS</t>
  </si>
  <si>
    <t>Mitigar los altos niveles de inundación en los Barrios Bocagrande y Castillogrande, del Distrito de Cartagena de Indias.</t>
  </si>
  <si>
    <t>Construir obras de infraestructura para el control y prevención de inundaciones frente al aumento del nivel del mar en los barrios de Bocagrande y Castillogrande del Distrito de Cartagena</t>
  </si>
  <si>
    <t>Obras para la prevención y control de inundaciones</t>
  </si>
  <si>
    <t xml:space="preserve">CONSTRUCCIÓN DE OBRAS PARA LA PREVENCION Y CONTROL DE INUNDACIONES EN LOS BARRIOS </t>
  </si>
  <si>
    <t>CONSTRUCCION DE BOX CULVERT</t>
  </si>
  <si>
    <t>CONSTRUCCION SUMIDEROS</t>
  </si>
  <si>
    <t>REALIZAR SUMINISTRO E INTALACION DE TUBERIA DE PVC DE 500 mm DE SUMIDERO HACIA BOX COULVERT</t>
  </si>
  <si>
    <t>REALIZAR CONTRUCCION CIVIL DE ESTACIONES DE BOMBEO</t>
  </si>
  <si>
    <t>INSTALAR EQUIPOS DE BOMBEOS Y MANIFOLD ESTACIONESDE BOMBEO AGUAS LLUVIAS</t>
  </si>
  <si>
    <t>INSTALAR TUBERIA DE PEAD DE 1.000 mm PARA DESCARGA EN EL BAHIA ESTACIONES DE BOMBEO</t>
  </si>
  <si>
    <t>RECONTRUCCION DE MUELLES</t>
  </si>
  <si>
    <t>REALIZAR MURO DE CONTECION MALECON</t>
  </si>
  <si>
    <t>REALIZAR SISTEMA ELÉCTRICO DEL DRENAJE PLUVIAL</t>
  </si>
  <si>
    <t>REALIZAR ESTUDIOS Y DISEÑOS</t>
  </si>
  <si>
    <t>REALIZAR PMT</t>
  </si>
  <si>
    <t>AIU</t>
  </si>
  <si>
    <t>Construir obras de infraestructura para la prevención y el control de procesos erosivos frente a las aguas pluviales y mareas altas en los barrios de Bocagrande y Castillogrande del Distrito de Cartagena</t>
  </si>
  <si>
    <t>Obras para el control y reducción de la erosión</t>
  </si>
  <si>
    <t>REALIZAR VIA</t>
  </si>
  <si>
    <t>RECONTRUCCION PASEO DE LA BAHIA, PARQUE NAVAS Y CORAL CABLES</t>
  </si>
  <si>
    <t>AVANCE PROYECTO CONSTRUCCIÓN DE OBRAS PARA LA PREVENCION Y CONTROL DE INUNDACIONES EN LOS BARRIOS 
BOCAGRANDE Y CASTILLOGRANDE DEL DISTRITO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</si>
  <si>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</si>
  <si>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</si>
  <si>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</si>
  <si>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</si>
  <si>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Incremento en el costo de los insumos, carencia de recursos para la culminación de las actividades</t>
  </si>
  <si>
    <t>Elaborar presupuesto del proyecto acogiéndosela a los precios de la región, teniendo en cuenta los costos de acarreos y transporte para los materiales necesarios del proyecto</t>
  </si>
  <si>
    <t>ANDENES</t>
  </si>
  <si>
    <t>ENERO</t>
  </si>
  <si>
    <t>Mala calidad de los materiales , los materiales no cumplen con las consideraciones técnicas</t>
  </si>
  <si>
    <t>previo control de calidad de los materiales y realización de pruebas, aplicación de pólizas de garantía</t>
  </si>
  <si>
    <t xml:space="preserve"> REALIZAR EL APOYO A LA SUPERVISION DE LAS OBRAS CONTRATADAS</t>
  </si>
  <si>
    <t>Exceso de lluvias durante la ejecución de las actividades</t>
  </si>
  <si>
    <t>Programación de actividades de ruta teniendo en cuenta los pronósticos del tiempo, horarios de trabajo diurnos y nocturnos, reprogramación de actividades</t>
  </si>
  <si>
    <t>AVANCE PROYECTO MEJORAMIENTO DE ANDENES Y BORDILLOS DEL CENTRO HISTÓRICO EN EL DISTRITO DE  CARTAGENA DE INDIAS 
BOCAGRANDE Y CASTILLOGRANDE DEL DISTRITO DE  CARTAGENA DE INDIAS</t>
  </si>
  <si>
    <t>2.040 M2 de espacio recuperado en el Distrito de Cartagena de Indias</t>
  </si>
  <si>
    <t xml:space="preserve">RECUPERACION URBANISTICA Y TERRITORIAL - OBRAS DE DEMOLICION DERIVADAS DE FALLOS, SENTENCIAS Y SANCIONES EN EL DISTRITO DE CARTAGENA DE INDIAS
</t>
  </si>
  <si>
    <t xml:space="preserve">2024130010061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</si>
  <si>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</si>
  <si>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</si>
  <si>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RECUPERAR ESPACIO PUBLICO, MEDIANTE OBRAS DE DEMOLICION
DERIVADAS DE FALLOS, SENTENCIAS Y SANCIONES.</t>
  </si>
  <si>
    <t>Poca iniciativa de la administracion distrital en ejecutar las ordenes de demolicion que se encuentran debidamente ejecutoriadas.</t>
  </si>
  <si>
    <t>Fortalecimiento de las comunicaciones internas y planificación anticipada de las acciones.</t>
  </si>
  <si>
    <t>MINIMA CUANTIA</t>
  </si>
  <si>
    <t>REALIZAR INTERVENTORIA DE LAS OBRAS CONTRATADAS</t>
  </si>
  <si>
    <t>Mayor cantidad de requerimientos y quejas por parte de los ciudadanos</t>
  </si>
  <si>
    <t>Medidas óptimas para los requerimientos</t>
  </si>
  <si>
    <t>NP</t>
  </si>
  <si>
    <t>Oposición por parte del querellado en el espacio donde se pretende realizar la demolición</t>
  </si>
  <si>
    <t>Coordinación con las dependencias encargadas a la hora de realizar las demoliciones.</t>
  </si>
  <si>
    <t>CONTRATAR APOYO EN LA GESTION</t>
  </si>
  <si>
    <t>AVANCE PROYECTO RECUPERACION URBANISTICA Y TERRITORIAL - OBRAS DE DEMOLICION DERIVADAS DE FALLOS, SENTENCIAS Y SANCIONES EN EL DISTRITO DE CARTAGENA DE INDIAS
BOCAGRANDE Y CASTILLOGRANDE DEL DISTRITO DE  CARTAGENA DE INDIAS</t>
  </si>
  <si>
    <t xml:space="preserve">6 obras de infraestructura para la reducción del riesgo de desastre </t>
  </si>
  <si>
    <t>CONSTRUCCION DE OBRAS PARA LA REDUCCION DEL RIESGO Y ATENCION A DESASTRES EN EL DISTRITO DE CARTAGENA DE INDIAS</t>
  </si>
  <si>
    <t xml:space="preserve">2024130010062
</t>
  </si>
  <si>
    <t>Realizar inversión en obras de infraestructura para la mitigación de riesgos y atención a desastres   en el Distrito de Cartagena de Indias.</t>
  </si>
  <si>
    <t xml:space="preserve">Realizar articulación entre las entidades que hacen parte del sistema de gestión del riesgo para la realización de obras de infraestructura para la mitigación de riesgos y atención a desastres en el Distrito de Cartagena de Indias
</t>
  </si>
  <si>
    <t>REALIZAR VEINTE  (20) ACCIONES PARA MITIGAR Y ATENDER DE DESASTRES EN EL DISTRITO DE CARTAGENA DE INDIAS</t>
  </si>
  <si>
    <t>OBRAS DE REDUCCION DEL RIESGO</t>
  </si>
  <si>
    <t>REALIZAR LA ESTRUCTURACION DE LOS PROCESOS CONTRACTUALES Y/O LICITACIONES PARA EL DESARROLLO DE LAS OBRAS</t>
  </si>
  <si>
    <t>Imposibilidad de ejecución del proyecto por orden publico</t>
  </si>
  <si>
    <t>Realizar trabajo previo de sensibilización con la comunidad</t>
  </si>
  <si>
    <t>REALIZAR ESTUDIOS Y DISEÑOS EN FASE 3 DE LAS OBRAS A CONTRATAR</t>
  </si>
  <si>
    <t>AVANCE PROYECTO CONSTRUCCION DE OBRAS PARA LA REDUCCION DEL RIESGO Y ATENCION A DESASTRES EN EL DISTRITO DE CARTAGENA DE INDIAS</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</si>
  <si>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</si>
  <si>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</si>
  <si>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 xml:space="preserve">Aprovechar la capacidad de transporte marítimo de la ciudad y garantizar la seguridad en el transporte acuatico, embarque y desembarque de pasajeros
</t>
  </si>
  <si>
    <t>REALIZAR CONSTRUCCION O MEJORAMIENTO DE EMBARCADEROS
PARA EL TRANSPORTE ACUATICO MASIVO CONFIABLE, EFICIENTE Y
SOSTENIBLE EN EL DISTRIO DE CARTAGENA</t>
  </si>
  <si>
    <t>Afectación a la cimentación de las estructuras del margen y en el agua producto de socavaciones mayores a la contemplada en el diseño.</t>
  </si>
  <si>
    <t>Contemplar en los diseños factores de seguridad.</t>
  </si>
  <si>
    <t>EMBARCADEROS DE PLAYA</t>
  </si>
  <si>
    <t>Retrasos en la ejecución de las obras</t>
  </si>
  <si>
    <t>Establecer planes de contingencia con las entidades de la fuerza pública y con la entidad territorial</t>
  </si>
  <si>
    <t>Se incrementa el costo de los materiales para la construcción</t>
  </si>
  <si>
    <t>Realizar análisis y asignación de riesgos en etapa pre-contractual garantizando el equilibrio económico</t>
  </si>
  <si>
    <t>AVANCE PROYECTO CONSTRUCCION Y MEJORAMIENTO DE INFRAESTRUCTURA PARA EL TRANSPORTE MASIVO ACUATICO EN EL DISTRITO DE CARTAGENA DE INDIAS</t>
  </si>
  <si>
    <t>RECONSTRUCCION AMPLIACIÓN Y PROLONGACIÓN DEL PASEO PEATONAL DEL PIE DE LA POPA, EN EL DISTRITO DE CARTAGENA DE INDIAS</t>
  </si>
  <si>
    <t>Mejorar las condiciones en la infraestructura del Paseo Peatonal de la Avenida del Lago a la altura del barrio Pie de la Popa del Distrito de 
Cartagena de Indias</t>
  </si>
  <si>
    <t>Disminución en el deterioro en la infraestructura 
física y aumento en la modernización del edificio 
Galera de la Marina en el Distrito de Cartagena</t>
  </si>
  <si>
    <t>Sedes adecuadas</t>
  </si>
  <si>
    <t>REALIZAR RECONSTRUCCIÓN, AMPLIACIÓN Y PROLONGACIÓN DEL PASEO PEATONAL DEL PIE DE LA POPA</t>
  </si>
  <si>
    <t>Se podrian generar 
lluvias durante la ejecucion de 
las obras, las cuales pueden 
retrasar la ejecucion e impedir el 
ingreso de materiales</t>
  </si>
  <si>
    <t>Reajuste del cronograma, 
ampliacion de la jornada laboral en 
tiempo de verano. Acopio de 
materiales</t>
  </si>
  <si>
    <t>ADECUACION</t>
  </si>
  <si>
    <t>AVANCE PROYECTO RECONSTRUCCION AMPLIACIÓN Y PROLONGACIÓN DEL PASEO PEATONAL DEL PIE DE LA POPA, EN EL DISTRITO DE CARTAGENA DE INDIAS</t>
  </si>
  <si>
    <t>ADECUACION Y MODERNIZACION DEL EDIFICIO ³GALERAS DE LA MARINA´ SEDE DEL CONCEJO DEL DISTRITO DE CARTAGENA DE INDIAS</t>
  </si>
  <si>
    <t>Mejorar el estado del edificio Galeras de la Marina sede del concejo Distrital</t>
  </si>
  <si>
    <t>Aumento en la inversión en las zonas de recreación del barrio Pie de la Popa en el Distrito de Cartagena</t>
  </si>
  <si>
    <t>Espacio publico adecuado (Producto principal del proyecto) - Sendero Peatonal rehabilitad</t>
  </si>
  <si>
    <t>INFRAESTRUCTURA EN OBRA BLANCA</t>
  </si>
  <si>
    <t xml:space="preserve"> Mala Calidad 
de los materiales. (La calidad de 
los materiales no cumple con las 
especificaciones teccnicas</t>
  </si>
  <si>
    <t>Previo control de calidad de los 
materiales y realización de pruebas; 
adquisicion de polizas de garantia</t>
  </si>
  <si>
    <t>PASEO PEATONAL</t>
  </si>
  <si>
    <t>OBRA CIVIL</t>
  </si>
  <si>
    <t>DOTACION</t>
  </si>
  <si>
    <t>AVANCE PROYECTO ADECUACION Y MODERNIZACION DEL EDIFICIO ³GALERAS DE LA MARINA´ SEDE DEL CONCEJO DEL DISTRITO DE CARTAGENA DE INDIAS</t>
  </si>
  <si>
    <t>Construcción DEL GRAN MALECON DEL MAR, OBRA DE FORTALECIMIENTO DE LA INFRAESTRUCTURA DE TRANSPORTE SOSTENIBLE, LA CONECTIVIDAD Y EL IMPULSO DEL TURISMO EN EL</t>
  </si>
  <si>
    <t>Incrementar la movilidad sostenible, la conectividad vial y competitividad en el Distrito de Cartagena de Indias.</t>
  </si>
  <si>
    <t>Construir espacios destinados para el incremento de la movilidad, la conectividad vial, el fomento turístico, el impulso de la productividad y la competitividad como mecanismo para la reactivación económica del Distrito de Cartagena de Indias</t>
  </si>
  <si>
    <t>Malecones construidos</t>
  </si>
  <si>
    <t>CONSRTRUIR MIRADOR LA BOCANA</t>
  </si>
  <si>
    <t>CONSTRUCCION DE UN MALECON</t>
  </si>
  <si>
    <t>CONSTRUIR CAT TIPO 2</t>
  </si>
  <si>
    <t>CONSTRUIR BAÑO COMERCIAL</t>
  </si>
  <si>
    <t>CONSTRUIR BAÑOS</t>
  </si>
  <si>
    <t>CONSTRUIR CAT TIPO 1</t>
  </si>
  <si>
    <t>CONSTRUIR CONCHA</t>
  </si>
  <si>
    <t>CONSTRUIR EDIFICACIONES</t>
  </si>
  <si>
    <t>CONSTRUIR METALICA CURVA 
CICLORUTA</t>
  </si>
  <si>
    <t>CONSTRUIR OBRAS DE PROTECCION</t>
  </si>
  <si>
    <t xml:space="preserve">CONSTRUIR PLATAFORMA
MIRADOR DEL SOL </t>
  </si>
  <si>
    <t xml:space="preserve">CONSTRUIR SENDEROS Y 
PARQUES (PAISAJISMO, 
MOBILIARIO Y PAVIMENTO) </t>
  </si>
  <si>
    <t>Crédito Interno BBVA 2</t>
  </si>
  <si>
    <t xml:space="preserve">INSTALAR REDES DE 
TELECOMUNICACIONES &amp; 
ELECTRICAS </t>
  </si>
  <si>
    <t>INSTALAR SISTEMA DE DRENAJE, 
SANITARIO, HIDRAULICAS, 
BOMBEO, CRUCES VIALES Y DE 
RIEGO</t>
  </si>
  <si>
    <t xml:space="preserve">REALIZAR INTERVENTORIA 
TECNICA, ADMINISTRATIVA, 
FINANCIERA Y LEGAL AL 
PROYECTO </t>
  </si>
  <si>
    <t>REALIZAR MOVIMIENTOS DE TIERRA</t>
  </si>
  <si>
    <t>AVANCE PROYECTO Construcción DEL GRAN MALECON DEL MAR, OBRA DE FORTALECIMIENTO DE LA INFRAESTRUCTURA DE TRANSPORTE SOSTENIBLE, LA CONECTIVIDAD Y EL IMPULSO DEL TURISMO EN EL</t>
  </si>
  <si>
    <t>Construcción DEL PATIO TALLER Y ESTACION DE CARGA PARA EL SISTEMA DE CARROZAS ELECTRICAS EN EL DISTRITO DE Cartagena de Indias</t>
  </si>
  <si>
    <t>Mejorar la operación y sostenibilidad del sistema de carrozas eléctricas, en el Distrito de Cartagena de Indias.</t>
  </si>
  <si>
    <t>Construir la infraestructura técnica y física necesaria (patio taller y estación de carga) para soportar las
actividades de mantenimiento, recarga y operación del sistema de carrozas eléctricas en el Distrito de
Cartagena de Indias.</t>
  </si>
  <si>
    <t>Estaciones construidas </t>
  </si>
  <si>
    <t>No se programa en el
presupuesto de la entidad
territorial el mantenimiento de la
infraestructura Durante todas las
administraciones</t>
  </si>
  <si>
    <t>Contar con un plan de sostenibilidad
que permita proyectar acciones que
trasciendan los periodos de
gobierno</t>
  </si>
  <si>
    <t xml:space="preserve"> CONSTRUCCIÓN DEL PATIO TALLER Y ESTACIÓN DE CARGA PARA EL SISTEMA DE CARROZAS ELÉCTRICAS</t>
  </si>
  <si>
    <t>REALIZAR ESTRUCTURAS EN CONCRETO Y METALICA</t>
  </si>
  <si>
    <t>REALIZAR MAMPOSTERIA Y ACABADOS</t>
  </si>
  <si>
    <t>Cambios en los precios del
mercado que generan una
diferencia importante entre el
presupuesto aprobado y los
recursos necesarios para la
ejecucion de las actividades.</t>
  </si>
  <si>
    <t>Elaborar el presupuesto del proyecto
acogiéndose a los precios promedio
de la region; Tener en cuenta los
costos de acarreo y transporte para
los materiales necesarios de cada
actividad, los cuales son propios de
la region.</t>
  </si>
  <si>
    <t>REALIZAR INSTALACIONES ELECTRICAS</t>
  </si>
  <si>
    <t>Calidad: Mala Calidad
de los materiales. (La calidad de
los materiales no cumple con las
especificaciones tecnicas</t>
  </si>
  <si>
    <t>Previo control de calidad de los
materiales y realización de pruebas;
adquisicion de polizas de garantia</t>
  </si>
  <si>
    <r>
      <t> </t>
    </r>
    <r>
      <rPr>
        <sz val="8"/>
        <color rgb="FF000000"/>
        <rFont val="Helvetica"/>
        <family val="2"/>
      </rPr>
      <t>GERENCIA INTEGRAL</t>
    </r>
  </si>
  <si>
    <t>AVANCE PROYECTO Construcción DEL PATIO TALLER Y ESTACION DE CARGA PARA EL SISTEMA DE CARROZAS ELECTRICAS EN EL DISTRITO DE Cartagena de Indias</t>
  </si>
  <si>
    <t>AVANCE PRESUPUESTAL</t>
  </si>
  <si>
    <t>AVANCE PROYECTOS DE LA SECRETARÍA DE INFRAESTRUCTURA CORTE INFRAESTRUCTURA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</si>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</sst>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00;[Red]\-&quot;$&quot;\ #,##0.00"/>
    <numFmt numFmtId="165" formatCode="_-&quot;$&quot;\ * #,##0.00_-;\-&quot;$&quot;\ * #,##0.00_-;_-&quot;$&quot;\ * &quot;-&quot;??_-;_-@_-"/>
    <numFmt numFmtId="166" formatCode="_-* #,##0.00_-;\-* #,##0.00_-;_-* &quot;-&quot;??_-;_-@_-"/>
    <numFmt numFmtId="167" formatCode="&quot;$&quot;\ #,##0.00"/>
    <numFmt numFmtId="168" formatCode="0.000"/>
    <numFmt numFmtId="169" formatCode="_-[$$-240A]\ * #,##0.00_-;\-[$$-240A]\ * #,##0.00_-;_-[$$-240A]\ * &quot;-&quot;??_-;_-@_-"/>
  </numFmts>
  <fonts count="5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sz val="9"/>
      <name val="Sans Serif"/>
    </font>
    <font>
      <sz val="11"/>
      <name val="Aptos Narrow"/>
      <scheme val="minor"/>
    </font>
    <font>
      <sz val="11"/>
      <name val="Aptos Narrow"/>
      <family val="2"/>
      <scheme val="minor"/>
    </font>
    <font>
      <sz val="11"/>
      <color rgb="FF000000"/>
      <name val="Helvetica"/>
      <family val="2"/>
    </font>
    <font>
      <sz val="11"/>
      <color theme="1"/>
      <name val="Aptos Narrow"/>
      <family val="2"/>
    </font>
    <font>
      <b/>
      <sz val="11"/>
      <name val="Aptos"/>
      <family val="2"/>
    </font>
    <font>
      <sz val="14"/>
      <color rgb="FF000000"/>
      <name val="Aptos Narrow"/>
      <family val="2"/>
    </font>
    <font>
      <b/>
      <sz val="16"/>
      <color theme="1"/>
      <name val="Aptos Narrow"/>
      <scheme val="minor"/>
    </font>
    <font>
      <b/>
      <sz val="20"/>
      <color theme="1"/>
      <name val="Tahoma"/>
      <family val="2"/>
    </font>
    <font>
      <b/>
      <sz val="18"/>
      <color theme="1"/>
      <name val="Aptos Narrow"/>
      <scheme val="minor"/>
    </font>
    <font>
      <sz val="20"/>
      <color theme="1"/>
      <name val="Aptos Narrow"/>
      <family val="2"/>
      <scheme val="minor"/>
    </font>
    <font>
      <b/>
      <sz val="20"/>
      <name val="Aptos Narrow"/>
      <scheme val="minor"/>
    </font>
    <font>
      <b/>
      <sz val="14"/>
      <color theme="1"/>
      <name val="Aptos Narrow"/>
      <scheme val="minor"/>
    </font>
    <font>
      <sz val="8"/>
      <color rgb="FF000000"/>
      <name val="Helvetica"/>
      <family val="2"/>
    </font>
    <font>
      <b/>
      <sz val="8"/>
      <color rgb="FF000000"/>
      <name val="Helvetica"/>
      <family val="2"/>
    </font>
    <font>
      <b/>
      <sz val="24"/>
      <name val="Aptos Narrow"/>
      <scheme val="minor"/>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DEDAC"/>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FFFF"/>
        <bgColor rgb="FF000000"/>
      </patternFill>
    </fill>
    <fill>
      <patternFill patternType="solid">
        <fgColor theme="9" tint="0.39997558519241921"/>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165" fontId="1" fillId="0" borderId="0" applyFont="0" applyFill="0" applyBorder="0" applyAlignment="0" applyProtection="0"/>
    <xf numFmtId="166"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1" fillId="0" borderId="0" applyFont="0" applyFill="0" applyBorder="0" applyAlignment="0" applyProtection="0"/>
    <xf numFmtId="165" fontId="1" fillId="0" borderId="0" applyFont="0" applyFill="0" applyBorder="0" applyAlignment="0" applyProtection="0"/>
  </cellStyleXfs>
  <cellXfs count="308">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0" xfId="0" applyAlignment="1">
      <alignment horizontal="center" vertical="center"/>
    </xf>
    <xf numFmtId="0" fontId="22" fillId="0" borderId="1" xfId="1" applyFont="1" applyBorder="1" applyAlignment="1">
      <alignment horizontal="center" vertical="center"/>
    </xf>
    <xf numFmtId="0" fontId="27" fillId="8"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0" fillId="0" borderId="1" xfId="0" applyBorder="1" applyAlignment="1">
      <alignment horizontal="center" vertical="center"/>
    </xf>
    <xf numFmtId="0" fontId="1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4" fillId="0" borderId="1" xfId="0" applyFont="1" applyBorder="1" applyAlignment="1">
      <alignment vertical="center" wrapText="1"/>
    </xf>
    <xf numFmtId="0" fontId="34" fillId="0" borderId="2" xfId="0" applyFont="1" applyBorder="1" applyAlignment="1">
      <alignment vertical="center" wrapText="1"/>
    </xf>
    <xf numFmtId="0" fontId="34" fillId="0" borderId="19" xfId="0" applyFont="1" applyBorder="1" applyAlignment="1">
      <alignment vertical="center" wrapText="1"/>
    </xf>
    <xf numFmtId="0" fontId="34" fillId="0" borderId="20" xfId="0" applyFont="1" applyBorder="1" applyAlignment="1">
      <alignment vertical="center" wrapText="1"/>
    </xf>
    <xf numFmtId="9"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6"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167" fontId="5" fillId="0" borderId="1" xfId="0" applyNumberFormat="1" applyFont="1" applyBorder="1" applyAlignment="1">
      <alignment horizontal="center" vertical="center" wrapText="1"/>
    </xf>
    <xf numFmtId="0" fontId="0" fillId="16" borderId="1" xfId="0" applyFill="1" applyBorder="1" applyAlignment="1">
      <alignment horizontal="center" vertical="center"/>
    </xf>
    <xf numFmtId="0" fontId="0" fillId="16" borderId="0" xfId="0" applyFill="1" applyAlignment="1">
      <alignment horizontal="center" vertical="center"/>
    </xf>
    <xf numFmtId="0" fontId="0" fillId="0" borderId="1" xfId="0" applyBorder="1" applyAlignment="1">
      <alignment horizontal="center"/>
    </xf>
    <xf numFmtId="0" fontId="0" fillId="16" borderId="1" xfId="0" applyFill="1" applyBorder="1" applyAlignment="1">
      <alignment horizontal="center" vertical="center" wrapText="1"/>
    </xf>
    <xf numFmtId="0" fontId="26" fillId="16" borderId="1" xfId="0" applyFont="1" applyFill="1" applyBorder="1" applyAlignment="1">
      <alignment horizontal="center" vertical="center" wrapText="1"/>
    </xf>
    <xf numFmtId="9" fontId="0" fillId="16" borderId="1" xfId="7" applyFont="1" applyFill="1" applyBorder="1" applyAlignment="1">
      <alignment horizontal="center" vertical="center"/>
    </xf>
    <xf numFmtId="0" fontId="37" fillId="2" borderId="1" xfId="0" applyFont="1" applyFill="1" applyBorder="1" applyAlignment="1">
      <alignment horizontal="center" vertical="center"/>
    </xf>
    <xf numFmtId="0" fontId="32" fillId="16" borderId="1" xfId="0" applyFont="1" applyFill="1" applyBorder="1" applyAlignment="1">
      <alignment horizontal="center" vertical="center" wrapText="1"/>
    </xf>
    <xf numFmtId="167" fontId="26" fillId="16" borderId="1" xfId="0" applyNumberFormat="1" applyFont="1" applyFill="1" applyBorder="1" applyAlignment="1">
      <alignment horizontal="center" vertical="center"/>
    </xf>
    <xf numFmtId="0" fontId="26" fillId="16" borderId="1" xfId="0" applyFont="1" applyFill="1" applyBorder="1" applyAlignment="1">
      <alignment horizontal="center" vertical="center"/>
    </xf>
    <xf numFmtId="9" fontId="0" fillId="2" borderId="1" xfId="0" applyNumberFormat="1" applyFill="1" applyBorder="1" applyAlignment="1">
      <alignment horizontal="center" vertical="center"/>
    </xf>
    <xf numFmtId="9" fontId="0" fillId="0" borderId="1" xfId="7" applyFont="1" applyFill="1" applyBorder="1" applyAlignment="1">
      <alignment horizontal="center" vertical="center"/>
    </xf>
    <xf numFmtId="0" fontId="22" fillId="0" borderId="1" xfId="1" applyFont="1" applyBorder="1" applyAlignment="1">
      <alignment horizontal="left" vertical="center"/>
    </xf>
    <xf numFmtId="0" fontId="0" fillId="0" borderId="0" xfId="0" applyAlignment="1">
      <alignment horizontal="center"/>
    </xf>
    <xf numFmtId="0" fontId="2" fillId="0" borderId="5" xfId="0" applyFont="1" applyBorder="1" applyAlignment="1">
      <alignment horizontal="center" vertical="center" wrapText="1"/>
    </xf>
    <xf numFmtId="0" fontId="7" fillId="0" borderId="0" xfId="0" applyFont="1"/>
    <xf numFmtId="0" fontId="26"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8" fillId="0" borderId="1" xfId="0" applyFont="1" applyBorder="1" applyAlignment="1">
      <alignment horizontal="center" vertical="center"/>
    </xf>
    <xf numFmtId="0" fontId="32" fillId="0" borderId="1" xfId="0" applyFont="1" applyBorder="1" applyAlignment="1">
      <alignment horizontal="center" vertical="center" wrapText="1"/>
    </xf>
    <xf numFmtId="168" fontId="8"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1"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xf numFmtId="0" fontId="8" fillId="0" borderId="0" xfId="0" applyFont="1" applyAlignment="1">
      <alignment horizontal="center" vertical="center"/>
    </xf>
    <xf numFmtId="0" fontId="9" fillId="0" borderId="0" xfId="0" applyFont="1" applyAlignment="1">
      <alignment horizontal="center"/>
    </xf>
    <xf numFmtId="0" fontId="22"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17" borderId="1" xfId="0" applyFont="1" applyFill="1" applyBorder="1" applyAlignment="1">
      <alignment horizontal="center" vertical="center"/>
    </xf>
    <xf numFmtId="0" fontId="39" fillId="17"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167" fontId="0" fillId="0" borderId="1" xfId="0" applyNumberFormat="1" applyBorder="1" applyAlignment="1">
      <alignment horizontal="center" vertical="center"/>
    </xf>
    <xf numFmtId="0" fontId="27" fillId="7"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17" fontId="0" fillId="0" borderId="1" xfId="0" applyNumberFormat="1" applyBorder="1" applyAlignment="1">
      <alignment horizontal="center" vertical="center"/>
    </xf>
    <xf numFmtId="0" fontId="5" fillId="15" borderId="21" xfId="0" applyFont="1" applyFill="1" applyBorder="1" applyAlignment="1">
      <alignment horizontal="center" vertical="center" wrapText="1"/>
    </xf>
    <xf numFmtId="9" fontId="5" fillId="15" borderId="21" xfId="7" applyFont="1" applyFill="1" applyBorder="1" applyAlignment="1">
      <alignment horizontal="center" vertical="center" wrapText="1"/>
    </xf>
    <xf numFmtId="0" fontId="6" fillId="0" borderId="18" xfId="0" applyFont="1" applyBorder="1" applyAlignment="1">
      <alignment horizontal="center" vertical="center" wrapText="1"/>
    </xf>
    <xf numFmtId="9" fontId="43" fillId="2" borderId="1" xfId="0" applyNumberFormat="1" applyFont="1" applyFill="1" applyBorder="1" applyAlignment="1">
      <alignment horizontal="center" vertical="center" wrapText="1"/>
    </xf>
    <xf numFmtId="9" fontId="43" fillId="2" borderId="22" xfId="0" applyNumberFormat="1" applyFont="1" applyFill="1" applyBorder="1" applyAlignment="1">
      <alignment horizontal="center" vertical="center" wrapText="1"/>
    </xf>
    <xf numFmtId="9" fontId="43" fillId="2" borderId="23" xfId="0" applyNumberFormat="1" applyFont="1" applyFill="1" applyBorder="1" applyAlignment="1">
      <alignment horizontal="center" vertical="center" wrapText="1"/>
    </xf>
    <xf numFmtId="9" fontId="43" fillId="2" borderId="24" xfId="0" applyNumberFormat="1" applyFont="1" applyFill="1" applyBorder="1" applyAlignment="1">
      <alignment horizontal="center" vertical="center" wrapText="1"/>
    </xf>
    <xf numFmtId="167" fontId="0" fillId="16" borderId="1" xfId="0" applyNumberFormat="1" applyFill="1" applyBorder="1" applyAlignment="1">
      <alignment horizontal="center" vertical="center"/>
    </xf>
    <xf numFmtId="167" fontId="28" fillId="16" borderId="1" xfId="0" applyNumberFormat="1" applyFont="1" applyFill="1" applyBorder="1" applyAlignment="1">
      <alignment horizontal="center" vertical="center"/>
    </xf>
    <xf numFmtId="0" fontId="28" fillId="16" borderId="1" xfId="0" applyFont="1" applyFill="1" applyBorder="1" applyAlignment="1">
      <alignment horizontal="center" vertical="center"/>
    </xf>
    <xf numFmtId="0" fontId="26" fillId="2" borderId="1" xfId="0" applyFont="1" applyFill="1" applyBorder="1" applyAlignment="1">
      <alignment vertical="center" wrapText="1"/>
    </xf>
    <xf numFmtId="9" fontId="0" fillId="2" borderId="1" xfId="7" applyFont="1" applyFill="1" applyBorder="1" applyAlignment="1">
      <alignment horizontal="center" vertical="center"/>
    </xf>
    <xf numFmtId="9" fontId="46" fillId="16" borderId="1" xfId="0" applyNumberFormat="1" applyFont="1" applyFill="1" applyBorder="1" applyAlignment="1">
      <alignment horizontal="center" vertical="center"/>
    </xf>
    <xf numFmtId="0" fontId="33" fillId="2" borderId="1" xfId="0" applyFont="1" applyFill="1" applyBorder="1" applyAlignment="1">
      <alignment vertical="center" wrapText="1"/>
    </xf>
    <xf numFmtId="0" fontId="48" fillId="15" borderId="1" xfId="0" applyFont="1" applyFill="1" applyBorder="1" applyAlignment="1">
      <alignment horizontal="center"/>
    </xf>
    <xf numFmtId="0" fontId="49" fillId="15" borderId="1" xfId="0" applyFont="1" applyFill="1" applyBorder="1" applyAlignment="1">
      <alignment horizontal="center"/>
    </xf>
    <xf numFmtId="17" fontId="0" fillId="15" borderId="1" xfId="0" applyNumberFormat="1" applyFill="1" applyBorder="1" applyAlignment="1">
      <alignment horizontal="center" vertical="center"/>
    </xf>
    <xf numFmtId="0" fontId="0" fillId="15" borderId="0" xfId="0" applyFill="1" applyAlignment="1">
      <alignment horizontal="center" vertical="center"/>
    </xf>
    <xf numFmtId="167" fontId="0" fillId="15" borderId="0" xfId="0" applyNumberFormat="1" applyFill="1" applyAlignment="1">
      <alignment horizontal="center" vertical="center"/>
    </xf>
    <xf numFmtId="0" fontId="0" fillId="15" borderId="0" xfId="0" applyFill="1" applyAlignment="1">
      <alignment horizontal="center" vertical="center" wrapText="1"/>
    </xf>
    <xf numFmtId="9" fontId="50" fillId="16" borderId="1" xfId="0" applyNumberFormat="1" applyFont="1"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167" fontId="0" fillId="0" borderId="18" xfId="0" applyNumberFormat="1" applyBorder="1" applyAlignment="1">
      <alignment horizontal="center" vertical="center"/>
    </xf>
    <xf numFmtId="167" fontId="0" fillId="0" borderId="19" xfId="0" applyNumberFormat="1" applyBorder="1" applyAlignment="1">
      <alignment horizontal="center" vertical="center"/>
    </xf>
    <xf numFmtId="167" fontId="0" fillId="0" borderId="20" xfId="0" applyNumberFormat="1" applyBorder="1" applyAlignment="1">
      <alignment horizontal="center" vertical="center"/>
    </xf>
    <xf numFmtId="164" fontId="2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167" fontId="26" fillId="2" borderId="18" xfId="0" applyNumberFormat="1" applyFont="1" applyFill="1" applyBorder="1" applyAlignment="1">
      <alignment horizontal="center" vertical="center"/>
    </xf>
    <xf numFmtId="167" fontId="26" fillId="2" borderId="19" xfId="0" applyNumberFormat="1" applyFont="1" applyFill="1" applyBorder="1" applyAlignment="1">
      <alignment horizontal="center" vertical="center"/>
    </xf>
    <xf numFmtId="167" fontId="26" fillId="2" borderId="20" xfId="0" applyNumberFormat="1" applyFont="1" applyFill="1" applyBorder="1" applyAlignment="1">
      <alignment horizontal="center" vertical="center"/>
    </xf>
    <xf numFmtId="167" fontId="47" fillId="15" borderId="0" xfId="0" applyNumberFormat="1" applyFont="1" applyFill="1" applyAlignment="1">
      <alignment horizontal="center" vertical="center"/>
    </xf>
    <xf numFmtId="9" fontId="47" fillId="15" borderId="0" xfId="7" applyFont="1" applyFill="1" applyAlignment="1">
      <alignment horizontal="center" vertical="center"/>
    </xf>
    <xf numFmtId="0" fontId="44" fillId="0" borderId="0" xfId="0" applyFont="1" applyAlignment="1">
      <alignment horizontal="center" vertical="center"/>
    </xf>
    <xf numFmtId="165" fontId="0" fillId="2" borderId="18" xfId="8" applyFont="1" applyFill="1" applyBorder="1" applyAlignment="1">
      <alignment horizontal="center" vertical="center" wrapText="1"/>
    </xf>
    <xf numFmtId="165" fontId="0" fillId="2" borderId="19" xfId="8" applyFont="1" applyFill="1" applyBorder="1" applyAlignment="1">
      <alignment horizontal="center" vertical="center" wrapText="1"/>
    </xf>
    <xf numFmtId="165" fontId="0" fillId="2" borderId="20" xfId="8" applyFont="1" applyFill="1" applyBorder="1" applyAlignment="1">
      <alignment horizontal="center" vertical="center" wrapText="1"/>
    </xf>
    <xf numFmtId="0" fontId="0" fillId="0" borderId="1" xfId="0" applyBorder="1" applyAlignment="1">
      <alignment horizontal="center" vertical="center"/>
    </xf>
    <xf numFmtId="167" fontId="35" fillId="0" borderId="18" xfId="0" applyNumberFormat="1" applyFont="1" applyBorder="1" applyAlignment="1">
      <alignment horizontal="center" vertical="center"/>
    </xf>
    <xf numFmtId="167" fontId="35" fillId="0" borderId="19" xfId="0" applyNumberFormat="1" applyFont="1" applyBorder="1" applyAlignment="1">
      <alignment horizontal="center" vertical="center"/>
    </xf>
    <xf numFmtId="167" fontId="35" fillId="0" borderId="20" xfId="0" applyNumberFormat="1" applyFont="1" applyBorder="1" applyAlignment="1">
      <alignment horizontal="center" vertical="center"/>
    </xf>
    <xf numFmtId="167" fontId="0" fillId="0" borderId="18" xfId="0" applyNumberFormat="1" applyBorder="1" applyAlignment="1">
      <alignment horizontal="center" vertical="center" wrapText="1"/>
    </xf>
    <xf numFmtId="167" fontId="0" fillId="0" borderId="19" xfId="0" applyNumberFormat="1" applyBorder="1" applyAlignment="1">
      <alignment horizontal="center" vertical="center" wrapText="1"/>
    </xf>
    <xf numFmtId="167" fontId="0" fillId="0" borderId="20" xfId="0" applyNumberFormat="1" applyBorder="1" applyAlignment="1">
      <alignment horizontal="center" vertical="center" wrapText="1"/>
    </xf>
    <xf numFmtId="169" fontId="0" fillId="0" borderId="18" xfId="0" applyNumberFormat="1" applyBorder="1" applyAlignment="1">
      <alignment horizontal="center" vertical="center"/>
    </xf>
    <xf numFmtId="169" fontId="0" fillId="0" borderId="19" xfId="0" applyNumberFormat="1" applyBorder="1" applyAlignment="1">
      <alignment horizontal="center" vertical="center"/>
    </xf>
    <xf numFmtId="169" fontId="0" fillId="0" borderId="20" xfId="0" applyNumberFormat="1" applyBorder="1" applyAlignment="1">
      <alignment horizontal="center" vertical="center"/>
    </xf>
    <xf numFmtId="9" fontId="0" fillId="0" borderId="18" xfId="7" applyFont="1" applyBorder="1" applyAlignment="1">
      <alignment horizontal="center" vertical="center" wrapText="1"/>
    </xf>
    <xf numFmtId="9" fontId="0" fillId="0" borderId="19" xfId="7" applyFont="1" applyBorder="1" applyAlignment="1">
      <alignment horizontal="center" vertical="center" wrapText="1"/>
    </xf>
    <xf numFmtId="9" fontId="0" fillId="0" borderId="20" xfId="7" applyFont="1" applyBorder="1" applyAlignment="1">
      <alignment horizontal="center" vertical="center" wrapText="1"/>
    </xf>
    <xf numFmtId="0" fontId="45" fillId="16" borderId="2" xfId="0" applyFont="1" applyFill="1" applyBorder="1" applyAlignment="1">
      <alignment horizontal="center" vertical="center" wrapText="1"/>
    </xf>
    <xf numFmtId="0" fontId="45" fillId="16" borderId="3" xfId="0" applyFont="1" applyFill="1" applyBorder="1" applyAlignment="1">
      <alignment horizontal="center" vertical="center"/>
    </xf>
    <xf numFmtId="0" fontId="45" fillId="16" borderId="4" xfId="0" applyFont="1" applyFill="1" applyBorder="1" applyAlignment="1">
      <alignment horizontal="center" vertical="center"/>
    </xf>
    <xf numFmtId="0" fontId="46" fillId="0" borderId="1" xfId="0" applyFont="1" applyBorder="1" applyAlignment="1">
      <alignment horizontal="center" vertical="center"/>
    </xf>
    <xf numFmtId="167" fontId="36" fillId="0" borderId="18" xfId="0" applyNumberFormat="1" applyFont="1" applyBorder="1" applyAlignment="1">
      <alignment horizontal="center"/>
    </xf>
    <xf numFmtId="167" fontId="36" fillId="0" borderId="19" xfId="0" applyNumberFormat="1" applyFont="1" applyBorder="1" applyAlignment="1">
      <alignment horizontal="center"/>
    </xf>
    <xf numFmtId="167" fontId="36" fillId="0" borderId="20" xfId="0" applyNumberFormat="1" applyFont="1" applyBorder="1" applyAlignment="1">
      <alignment horizontal="center"/>
    </xf>
    <xf numFmtId="164" fontId="26" fillId="2" borderId="18" xfId="0" applyNumberFormat="1" applyFont="1" applyFill="1" applyBorder="1" applyAlignment="1">
      <alignment horizontal="center" vertical="center"/>
    </xf>
    <xf numFmtId="164" fontId="26" fillId="2" borderId="19" xfId="0" applyNumberFormat="1" applyFont="1" applyFill="1" applyBorder="1" applyAlignment="1">
      <alignment horizontal="center" vertical="center"/>
    </xf>
    <xf numFmtId="164" fontId="26" fillId="2" borderId="20" xfId="0" applyNumberFormat="1" applyFont="1" applyFill="1" applyBorder="1" applyAlignment="1">
      <alignment horizontal="center" vertical="center"/>
    </xf>
    <xf numFmtId="165" fontId="0" fillId="0" borderId="18" xfId="8" applyFont="1" applyBorder="1" applyAlignment="1">
      <alignment horizontal="center" vertical="center" wrapText="1"/>
    </xf>
    <xf numFmtId="165" fontId="0" fillId="0" borderId="19" xfId="8" applyFont="1" applyBorder="1" applyAlignment="1">
      <alignment horizontal="center" vertical="center" wrapText="1"/>
    </xf>
    <xf numFmtId="165" fontId="0" fillId="0" borderId="20" xfId="8" applyFont="1" applyBorder="1" applyAlignment="1">
      <alignment horizontal="center" vertical="center" wrapText="1"/>
    </xf>
    <xf numFmtId="0" fontId="0" fillId="15" borderId="16" xfId="0" applyFill="1" applyBorder="1" applyAlignment="1">
      <alignment horizontal="center" vertical="center" wrapText="1"/>
    </xf>
    <xf numFmtId="0" fontId="0" fillId="15" borderId="0" xfId="0" applyFill="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0" fillId="0" borderId="1" xfId="0" applyBorder="1" applyAlignment="1">
      <alignment horizontal="center" vertical="center" wrapText="1"/>
    </xf>
    <xf numFmtId="1" fontId="38" fillId="15" borderId="1" xfId="0" applyNumberFormat="1" applyFont="1" applyFill="1" applyBorder="1" applyAlignment="1">
      <alignment horizontal="center" vertical="center"/>
    </xf>
    <xf numFmtId="9" fontId="0" fillId="15" borderId="1" xfId="0" applyNumberFormat="1" applyFill="1" applyBorder="1" applyAlignment="1">
      <alignment horizontal="center" vertical="center"/>
    </xf>
    <xf numFmtId="0" fontId="33" fillId="2" borderId="18"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3" fillId="2" borderId="20" xfId="0" applyFont="1" applyFill="1" applyBorder="1" applyAlignment="1">
      <alignment horizontal="center" vertical="center" wrapText="1"/>
    </xf>
    <xf numFmtId="0" fontId="0" fillId="2" borderId="1" xfId="0" applyFill="1" applyBorder="1" applyAlignment="1">
      <alignment horizontal="center" vertical="center"/>
    </xf>
    <xf numFmtId="0" fontId="45" fillId="16" borderId="2" xfId="0" applyFont="1" applyFill="1" applyBorder="1" applyAlignment="1">
      <alignment horizontal="center" vertical="center"/>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3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xf>
    <xf numFmtId="0" fontId="26"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3"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9" fontId="0" fillId="0" borderId="1" xfId="7" applyFont="1" applyFill="1" applyBorder="1" applyAlignment="1">
      <alignment horizontal="center" vertical="center"/>
    </xf>
    <xf numFmtId="1" fontId="0" fillId="15" borderId="1" xfId="0" applyNumberFormat="1" applyFill="1" applyBorder="1" applyAlignment="1">
      <alignment horizontal="center" vertical="center" wrapText="1"/>
    </xf>
    <xf numFmtId="167" fontId="0" fillId="0" borderId="1" xfId="0" applyNumberFormat="1" applyBorder="1" applyAlignment="1">
      <alignment horizontal="center" vertical="center" wrapText="1"/>
    </xf>
    <xf numFmtId="0" fontId="0" fillId="18" borderId="1" xfId="0" applyFill="1" applyBorder="1" applyAlignment="1">
      <alignment horizontal="center" vertical="center" wrapText="1"/>
    </xf>
    <xf numFmtId="0" fontId="0" fillId="18" borderId="1" xfId="0" applyFill="1" applyBorder="1" applyAlignment="1">
      <alignment horizontal="center" vertical="center"/>
    </xf>
    <xf numFmtId="167" fontId="0" fillId="0" borderId="1" xfId="0" applyNumberFormat="1" applyBorder="1" applyAlignment="1">
      <alignment horizontal="center" vertical="center"/>
    </xf>
    <xf numFmtId="17" fontId="0" fillId="0" borderId="1" xfId="0" applyNumberFormat="1" applyBorder="1" applyAlignment="1">
      <alignment horizontal="center" vertical="center"/>
    </xf>
    <xf numFmtId="1" fontId="0" fillId="15" borderId="1" xfId="0" applyNumberFormat="1" applyFill="1" applyBorder="1" applyAlignment="1">
      <alignment horizontal="center" vertical="center"/>
    </xf>
    <xf numFmtId="9" fontId="0" fillId="0" borderId="1" xfId="0" applyNumberFormat="1" applyBorder="1" applyAlignment="1">
      <alignment horizontal="center" vertical="center"/>
    </xf>
    <xf numFmtId="0" fontId="26"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167" fontId="35" fillId="0" borderId="1" xfId="0" applyNumberFormat="1" applyFont="1" applyBorder="1" applyAlignment="1">
      <alignment horizontal="center" vertical="center"/>
    </xf>
    <xf numFmtId="17"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2" fillId="0" borderId="1" xfId="0" applyFont="1" applyBorder="1" applyAlignment="1">
      <alignment horizontal="center" wrapText="1"/>
    </xf>
    <xf numFmtId="0" fontId="0" fillId="8" borderId="1" xfId="0" applyFill="1" applyBorder="1" applyAlignment="1">
      <alignment horizont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1" fontId="0" fillId="8" borderId="1" xfId="0" applyNumberFormat="1" applyFill="1" applyBorder="1" applyAlignment="1">
      <alignment horizontal="center" vertical="center"/>
    </xf>
    <xf numFmtId="167" fontId="26" fillId="2" borderId="1" xfId="0" applyNumberFormat="1" applyFont="1" applyFill="1" applyBorder="1" applyAlignment="1">
      <alignment horizontal="center" vertical="center"/>
    </xf>
    <xf numFmtId="0" fontId="0" fillId="10" borderId="1" xfId="0" applyFill="1" applyBorder="1" applyAlignment="1">
      <alignment horizontal="center" vertical="center" wrapText="1"/>
    </xf>
    <xf numFmtId="1"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11" borderId="1" xfId="0" applyFill="1" applyBorder="1" applyAlignment="1">
      <alignment horizontal="center" vertical="center" wrapText="1"/>
    </xf>
    <xf numFmtId="1" fontId="0" fillId="11" borderId="1" xfId="0" applyNumberFormat="1" applyFill="1" applyBorder="1" applyAlignment="1">
      <alignment horizontal="center" vertical="center"/>
    </xf>
    <xf numFmtId="0" fontId="0" fillId="11" borderId="1" xfId="0" applyFill="1" applyBorder="1" applyAlignment="1">
      <alignment horizontal="center" vertical="center"/>
    </xf>
    <xf numFmtId="1"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2" fillId="10" borderId="2" xfId="0" applyFont="1" applyFill="1" applyBorder="1" applyAlignment="1">
      <alignment horizontal="center" vertical="center" wrapText="1"/>
    </xf>
    <xf numFmtId="0" fontId="42" fillId="10" borderId="3"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5" fillId="0" borderId="11" xfId="0" applyFont="1" applyBorder="1" applyAlignment="1">
      <alignment horizontal="center" vertical="center"/>
    </xf>
    <xf numFmtId="0" fontId="2" fillId="0" borderId="1" xfId="0" applyFont="1" applyBorder="1" applyAlignment="1">
      <alignment horizontal="center" vertical="center"/>
    </xf>
    <xf numFmtId="0" fontId="21" fillId="0" borderId="1" xfId="0" applyFont="1" applyBorder="1" applyAlignment="1">
      <alignment horizont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4" fillId="0" borderId="1" xfId="0"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8" fillId="19" borderId="1" xfId="0" applyFont="1" applyFill="1" applyBorder="1" applyAlignment="1">
      <alignment horizontal="center" vertical="center"/>
    </xf>
    <xf numFmtId="0" fontId="0" fillId="19" borderId="1" xfId="0" applyFill="1" applyBorder="1"/>
    <xf numFmtId="0" fontId="0" fillId="19" borderId="1" xfId="0" applyFill="1" applyBorder="1" applyAlignment="1">
      <alignment horizontal="center" vertical="center"/>
    </xf>
    <xf numFmtId="0" fontId="0" fillId="19" borderId="1" xfId="0" applyFill="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8" builtinId="4"/>
    <cellStyle name="Moneda 2" xfId="2" xr:uid="{00000000-0005-0000-0000-000004000000}"/>
    <cellStyle name="Normal" xfId="0" builtinId="0"/>
    <cellStyle name="Normal 2" xfId="1" xr:uid="{00000000-0005-0000-0000-000006000000}"/>
    <cellStyle name="Numeric" xfId="6" xr:uid="{00000000-0005-0000-0000-000007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Plan De Desarrollo" id="{B72653CD-DABD-49A8-9C16-A7195E52916D}" userId="S::plandedesarrollo@cartagena.gov.co::ae09bcd3-3783-46a7-801e-0539e7e668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8" dT="2026-05-06T20:46:55.02" personId="{B72653CD-DABD-49A8-9C16-A7195E52916D}" id="{FD2C6C60-F336-4413-A5C7-508BCD769223}">
    <text>COLOCALE LA UNIDAD DE MEDIDA ES METRO O ES KM</text>
  </threadedComment>
  <threadedComment ref="Z8" dT="2026-05-06T20:51:41.76" personId="{B72653CD-DABD-49A8-9C16-A7195E52916D}" id="{033BA21C-F54F-4121-B171-33EC437BC4DA}">
    <text>REPORTE Y EVALUACION DE MARZO 2026</text>
  </threadedComment>
</ThreadedComments>
</file>

<file path=xl/threadedComments/threadedComment2.xml><?xml version="1.0" encoding="utf-8"?>
<ThreadedComments xmlns="http://schemas.microsoft.com/office/spreadsheetml/2018/threadedcomments" xmlns:x="http://schemas.openxmlformats.org/spreadsheetml/2006/main">
  <threadedComment ref="R9" dT="2026-05-06T20:52:06.26" personId="{B72653CD-DABD-49A8-9C16-A7195E52916D}" id="{E6D850D0-C3B4-4551-B3B8-3E6CA3AA9ED9}">
    <text xml:space="preserve">REPORTE Y EVALUACION MARZO 2026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31" zoomScale="80" zoomScaleNormal="80" workbookViewId="0">
      <selection activeCell="J48" sqref="J48"/>
    </sheetView>
  </sheetViews>
  <sheetFormatPr defaultColWidth="10.85546875" defaultRowHeight="15"/>
  <cols>
    <col min="1" max="1" width="34.140625" style="16" customWidth="1"/>
    <col min="2" max="2" width="10.85546875" style="8"/>
    <col min="3" max="3" width="28.42578125" style="8" customWidth="1"/>
    <col min="4" max="4" width="21.42578125" style="8" customWidth="1"/>
    <col min="5" max="5" width="19.42578125" style="8" customWidth="1"/>
    <col min="6" max="6" width="27.42578125" style="8" customWidth="1"/>
    <col min="7" max="7" width="17.140625" style="8" customWidth="1"/>
    <col min="8" max="8" width="27.42578125" style="8" customWidth="1"/>
    <col min="9" max="9" width="15.42578125" style="8" customWidth="1"/>
    <col min="10" max="10" width="17.85546875" style="8" customWidth="1"/>
    <col min="11" max="11" width="19.42578125" style="8" customWidth="1"/>
    <col min="12" max="12" width="25.42578125" style="8" customWidth="1"/>
    <col min="13" max="13" width="20.5703125" style="8" customWidth="1"/>
    <col min="14" max="15" width="10.85546875" style="8"/>
    <col min="16" max="16" width="16.5703125" style="8" customWidth="1"/>
    <col min="17" max="17" width="20.42578125" style="8" customWidth="1"/>
    <col min="18" max="18" width="18.5703125" style="8" customWidth="1"/>
    <col min="19" max="19" width="22.85546875" style="8" customWidth="1"/>
    <col min="20" max="20" width="22.140625" style="8" customWidth="1"/>
    <col min="21" max="21" width="25.42578125" style="8" customWidth="1"/>
    <col min="22" max="22" width="21.140625" style="8" customWidth="1"/>
    <col min="23" max="23" width="19.140625" style="8" customWidth="1"/>
    <col min="24" max="24" width="17.42578125" style="8" customWidth="1"/>
    <col min="25" max="25" width="16.42578125" style="8" customWidth="1"/>
    <col min="26" max="26" width="16.140625" style="8" customWidth="1"/>
    <col min="27" max="27" width="28.5703125" style="8" customWidth="1"/>
    <col min="28" max="28" width="19.42578125" style="8" customWidth="1"/>
    <col min="29" max="29" width="21.140625" style="8" customWidth="1"/>
    <col min="30" max="30" width="21.85546875" style="8" customWidth="1"/>
    <col min="31" max="31" width="25.42578125" style="8" customWidth="1"/>
    <col min="32" max="32" width="22.140625" style="8" customWidth="1"/>
    <col min="33" max="33" width="29.5703125" style="8" customWidth="1"/>
    <col min="34" max="34" width="18.5703125" style="8" customWidth="1"/>
    <col min="35" max="35" width="18.140625" style="8" customWidth="1"/>
    <col min="36" max="36" width="22.140625" style="8" customWidth="1"/>
    <col min="37" max="16384" width="10.85546875" style="8"/>
  </cols>
  <sheetData>
    <row r="1" spans="1:50" ht="54.75" customHeight="1">
      <c r="A1" s="235" t="s">
        <v>0</v>
      </c>
      <c r="B1" s="235"/>
      <c r="C1" s="235"/>
      <c r="D1" s="235"/>
      <c r="E1" s="235"/>
      <c r="F1" s="235"/>
      <c r="G1" s="235"/>
      <c r="H1" s="235"/>
    </row>
    <row r="2" spans="1:50" ht="33" customHeight="1">
      <c r="A2" s="239" t="s">
        <v>1</v>
      </c>
      <c r="B2" s="239"/>
      <c r="C2" s="239"/>
      <c r="D2" s="239"/>
      <c r="E2" s="239"/>
      <c r="F2" s="239"/>
      <c r="G2" s="239"/>
      <c r="H2" s="239"/>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2</v>
      </c>
      <c r="B3" s="234" t="s">
        <v>3</v>
      </c>
      <c r="C3" s="234"/>
      <c r="D3" s="234"/>
      <c r="E3" s="234"/>
      <c r="F3" s="234"/>
      <c r="G3" s="234"/>
      <c r="H3" s="234"/>
    </row>
    <row r="4" spans="1:50" ht="48" customHeight="1">
      <c r="A4" s="12" t="s">
        <v>4</v>
      </c>
      <c r="B4" s="236" t="s">
        <v>5</v>
      </c>
      <c r="C4" s="237"/>
      <c r="D4" s="237"/>
      <c r="E4" s="237"/>
      <c r="F4" s="237"/>
      <c r="G4" s="237"/>
      <c r="H4" s="238"/>
    </row>
    <row r="5" spans="1:50" ht="31.5" customHeight="1">
      <c r="A5" s="12" t="s">
        <v>6</v>
      </c>
      <c r="B5" s="234" t="s">
        <v>7</v>
      </c>
      <c r="C5" s="234"/>
      <c r="D5" s="234"/>
      <c r="E5" s="234"/>
      <c r="F5" s="234"/>
      <c r="G5" s="234"/>
      <c r="H5" s="234"/>
    </row>
    <row r="6" spans="1:50" ht="40.5" customHeight="1">
      <c r="A6" s="12" t="s">
        <v>8</v>
      </c>
      <c r="B6" s="236" t="s">
        <v>9</v>
      </c>
      <c r="C6" s="237"/>
      <c r="D6" s="237"/>
      <c r="E6" s="237"/>
      <c r="F6" s="237"/>
      <c r="G6" s="237"/>
      <c r="H6" s="238"/>
    </row>
    <row r="7" spans="1:50" ht="41.1" customHeight="1">
      <c r="A7" s="12" t="s">
        <v>10</v>
      </c>
      <c r="B7" s="234" t="s">
        <v>11</v>
      </c>
      <c r="C7" s="234"/>
      <c r="D7" s="234"/>
      <c r="E7" s="234"/>
      <c r="F7" s="234"/>
      <c r="G7" s="234"/>
      <c r="H7" s="234"/>
    </row>
    <row r="8" spans="1:50" ht="48.95" customHeight="1">
      <c r="A8" s="12" t="s">
        <v>12</v>
      </c>
      <c r="B8" s="234" t="s">
        <v>13</v>
      </c>
      <c r="C8" s="234"/>
      <c r="D8" s="234"/>
      <c r="E8" s="234"/>
      <c r="F8" s="234"/>
      <c r="G8" s="234"/>
      <c r="H8" s="234"/>
    </row>
    <row r="9" spans="1:50" ht="48.95" customHeight="1">
      <c r="A9" s="12" t="s">
        <v>14</v>
      </c>
      <c r="B9" s="236" t="s">
        <v>15</v>
      </c>
      <c r="C9" s="237"/>
      <c r="D9" s="237"/>
      <c r="E9" s="237"/>
      <c r="F9" s="237"/>
      <c r="G9" s="237"/>
      <c r="H9" s="238"/>
    </row>
    <row r="10" spans="1:50" ht="30">
      <c r="A10" s="12" t="s">
        <v>16</v>
      </c>
      <c r="B10" s="234" t="s">
        <v>17</v>
      </c>
      <c r="C10" s="234"/>
      <c r="D10" s="234"/>
      <c r="E10" s="234"/>
      <c r="F10" s="234"/>
      <c r="G10" s="234"/>
      <c r="H10" s="234"/>
    </row>
    <row r="11" spans="1:50" ht="30">
      <c r="A11" s="12" t="s">
        <v>18</v>
      </c>
      <c r="B11" s="234" t="s">
        <v>19</v>
      </c>
      <c r="C11" s="234"/>
      <c r="D11" s="234"/>
      <c r="E11" s="234"/>
      <c r="F11" s="234"/>
      <c r="G11" s="234"/>
      <c r="H11" s="234"/>
    </row>
    <row r="12" spans="1:50" ht="33.950000000000003" customHeight="1">
      <c r="A12" s="12" t="s">
        <v>20</v>
      </c>
      <c r="B12" s="234" t="s">
        <v>21</v>
      </c>
      <c r="C12" s="234"/>
      <c r="D12" s="234"/>
      <c r="E12" s="234"/>
      <c r="F12" s="234"/>
      <c r="G12" s="234"/>
      <c r="H12" s="234"/>
    </row>
    <row r="13" spans="1:50" ht="30">
      <c r="A13" s="12" t="s">
        <v>22</v>
      </c>
      <c r="B13" s="234" t="s">
        <v>23</v>
      </c>
      <c r="C13" s="234"/>
      <c r="D13" s="234"/>
      <c r="E13" s="234"/>
      <c r="F13" s="234"/>
      <c r="G13" s="234"/>
      <c r="H13" s="234"/>
    </row>
    <row r="14" spans="1:50" ht="30">
      <c r="A14" s="12" t="s">
        <v>24</v>
      </c>
      <c r="B14" s="234" t="s">
        <v>25</v>
      </c>
      <c r="C14" s="234"/>
      <c r="D14" s="234"/>
      <c r="E14" s="234"/>
      <c r="F14" s="234"/>
      <c r="G14" s="234"/>
      <c r="H14" s="234"/>
    </row>
    <row r="15" spans="1:50" ht="44.1" customHeight="1">
      <c r="A15" s="12" t="s">
        <v>26</v>
      </c>
      <c r="B15" s="234" t="s">
        <v>27</v>
      </c>
      <c r="C15" s="234"/>
      <c r="D15" s="234"/>
      <c r="E15" s="234"/>
      <c r="F15" s="234"/>
      <c r="G15" s="234"/>
      <c r="H15" s="234"/>
    </row>
    <row r="16" spans="1:50" ht="60">
      <c r="A16" s="12" t="s">
        <v>28</v>
      </c>
      <c r="B16" s="234" t="s">
        <v>29</v>
      </c>
      <c r="C16" s="234"/>
      <c r="D16" s="234"/>
      <c r="E16" s="234"/>
      <c r="F16" s="234"/>
      <c r="G16" s="234"/>
      <c r="H16" s="234"/>
    </row>
    <row r="17" spans="1:8" ht="58.5" customHeight="1">
      <c r="A17" s="12" t="s">
        <v>30</v>
      </c>
      <c r="B17" s="234" t="s">
        <v>31</v>
      </c>
      <c r="C17" s="234"/>
      <c r="D17" s="234"/>
      <c r="E17" s="234"/>
      <c r="F17" s="234"/>
      <c r="G17" s="234"/>
      <c r="H17" s="234"/>
    </row>
    <row r="18" spans="1:8" ht="30">
      <c r="A18" s="12" t="s">
        <v>32</v>
      </c>
      <c r="B18" s="234" t="s">
        <v>33</v>
      </c>
      <c r="C18" s="234"/>
      <c r="D18" s="234"/>
      <c r="E18" s="234"/>
      <c r="F18" s="234"/>
      <c r="G18" s="234"/>
      <c r="H18" s="234"/>
    </row>
    <row r="19" spans="1:8" ht="30" customHeight="1">
      <c r="A19" s="241"/>
      <c r="B19" s="242"/>
      <c r="C19" s="242"/>
      <c r="D19" s="242"/>
      <c r="E19" s="242"/>
      <c r="F19" s="242"/>
      <c r="G19" s="242"/>
      <c r="H19" s="243"/>
    </row>
    <row r="20" spans="1:8" ht="37.5" customHeight="1">
      <c r="A20" s="239" t="s">
        <v>34</v>
      </c>
      <c r="B20" s="239"/>
      <c r="C20" s="239"/>
      <c r="D20" s="239"/>
      <c r="E20" s="239"/>
      <c r="F20" s="239"/>
      <c r="G20" s="239"/>
      <c r="H20" s="239"/>
    </row>
    <row r="21" spans="1:8" ht="117" customHeight="1">
      <c r="A21" s="244" t="s">
        <v>35</v>
      </c>
      <c r="B21" s="244"/>
      <c r="C21" s="244"/>
      <c r="D21" s="244"/>
      <c r="E21" s="244"/>
      <c r="F21" s="244"/>
      <c r="G21" s="244"/>
      <c r="H21" s="244"/>
    </row>
    <row r="22" spans="1:8" ht="117" customHeight="1">
      <c r="A22" s="12" t="s">
        <v>10</v>
      </c>
      <c r="B22" s="234" t="s">
        <v>11</v>
      </c>
      <c r="C22" s="234"/>
      <c r="D22" s="234"/>
      <c r="E22" s="234"/>
      <c r="F22" s="234"/>
      <c r="G22" s="234"/>
      <c r="H22" s="234"/>
    </row>
    <row r="23" spans="1:8" ht="167.1" customHeight="1">
      <c r="A23" s="12" t="s">
        <v>36</v>
      </c>
      <c r="B23" s="244" t="s">
        <v>37</v>
      </c>
      <c r="C23" s="244"/>
      <c r="D23" s="244"/>
      <c r="E23" s="244"/>
      <c r="F23" s="244"/>
      <c r="G23" s="244"/>
      <c r="H23" s="244"/>
    </row>
    <row r="24" spans="1:8" ht="69.75" customHeight="1">
      <c r="A24" s="12" t="s">
        <v>38</v>
      </c>
      <c r="B24" s="244" t="s">
        <v>39</v>
      </c>
      <c r="C24" s="244"/>
      <c r="D24" s="244"/>
      <c r="E24" s="244"/>
      <c r="F24" s="244"/>
      <c r="G24" s="244"/>
      <c r="H24" s="244"/>
    </row>
    <row r="25" spans="1:8" ht="60" customHeight="1">
      <c r="A25" s="12" t="s">
        <v>40</v>
      </c>
      <c r="B25" s="244" t="s">
        <v>41</v>
      </c>
      <c r="C25" s="244"/>
      <c r="D25" s="244"/>
      <c r="E25" s="244"/>
      <c r="F25" s="244"/>
      <c r="G25" s="244"/>
      <c r="H25" s="244"/>
    </row>
    <row r="26" spans="1:8" ht="24.75" customHeight="1">
      <c r="A26" s="13" t="s">
        <v>42</v>
      </c>
      <c r="B26" s="240" t="s">
        <v>43</v>
      </c>
      <c r="C26" s="240"/>
      <c r="D26" s="240"/>
      <c r="E26" s="240"/>
      <c r="F26" s="240"/>
      <c r="G26" s="240"/>
      <c r="H26" s="240"/>
    </row>
    <row r="27" spans="1:8" ht="26.25" customHeight="1">
      <c r="A27" s="13" t="s">
        <v>44</v>
      </c>
      <c r="B27" s="240" t="s">
        <v>45</v>
      </c>
      <c r="C27" s="240"/>
      <c r="D27" s="240"/>
      <c r="E27" s="240"/>
      <c r="F27" s="240"/>
      <c r="G27" s="240"/>
      <c r="H27" s="240"/>
    </row>
    <row r="28" spans="1:8" ht="53.25" customHeight="1">
      <c r="A28" s="12" t="s">
        <v>46</v>
      </c>
      <c r="B28" s="244" t="s">
        <v>47</v>
      </c>
      <c r="C28" s="244"/>
      <c r="D28" s="244"/>
      <c r="E28" s="244"/>
      <c r="F28" s="244"/>
      <c r="G28" s="244"/>
      <c r="H28" s="244"/>
    </row>
    <row r="29" spans="1:8" ht="45" customHeight="1">
      <c r="A29" s="12" t="s">
        <v>48</v>
      </c>
      <c r="B29" s="260" t="s">
        <v>49</v>
      </c>
      <c r="C29" s="261"/>
      <c r="D29" s="261"/>
      <c r="E29" s="261"/>
      <c r="F29" s="261"/>
      <c r="G29" s="261"/>
      <c r="H29" s="262"/>
    </row>
    <row r="30" spans="1:8" ht="45" customHeight="1">
      <c r="A30" s="12" t="s">
        <v>50</v>
      </c>
      <c r="B30" s="260" t="s">
        <v>51</v>
      </c>
      <c r="C30" s="261"/>
      <c r="D30" s="261"/>
      <c r="E30" s="261"/>
      <c r="F30" s="261"/>
      <c r="G30" s="261"/>
      <c r="H30" s="262"/>
    </row>
    <row r="31" spans="1:8" ht="45" customHeight="1">
      <c r="A31" s="12" t="s">
        <v>52</v>
      </c>
      <c r="B31" s="260" t="s">
        <v>53</v>
      </c>
      <c r="C31" s="261"/>
      <c r="D31" s="261"/>
      <c r="E31" s="261"/>
      <c r="F31" s="261"/>
      <c r="G31" s="261"/>
      <c r="H31" s="262"/>
    </row>
    <row r="32" spans="1:8" ht="33" customHeight="1">
      <c r="A32" s="13" t="s">
        <v>54</v>
      </c>
      <c r="B32" s="244" t="s">
        <v>55</v>
      </c>
      <c r="C32" s="244"/>
      <c r="D32" s="244"/>
      <c r="E32" s="244"/>
      <c r="F32" s="244"/>
      <c r="G32" s="244"/>
      <c r="H32" s="244"/>
    </row>
    <row r="33" spans="1:8" ht="39" customHeight="1">
      <c r="A33" s="12" t="s">
        <v>56</v>
      </c>
      <c r="B33" s="240" t="s">
        <v>57</v>
      </c>
      <c r="C33" s="240"/>
      <c r="D33" s="240"/>
      <c r="E33" s="240"/>
      <c r="F33" s="240"/>
      <c r="G33" s="240"/>
      <c r="H33" s="240"/>
    </row>
    <row r="34" spans="1:8" ht="39" customHeight="1">
      <c r="A34" s="239" t="s">
        <v>58</v>
      </c>
      <c r="B34" s="239"/>
      <c r="C34" s="239"/>
      <c r="D34" s="239"/>
      <c r="E34" s="239"/>
      <c r="F34" s="239"/>
      <c r="G34" s="239"/>
      <c r="H34" s="239"/>
    </row>
    <row r="35" spans="1:8" ht="79.5" customHeight="1">
      <c r="A35" s="236" t="s">
        <v>59</v>
      </c>
      <c r="B35" s="237"/>
      <c r="C35" s="237"/>
      <c r="D35" s="237"/>
      <c r="E35" s="237"/>
      <c r="F35" s="237"/>
      <c r="G35" s="237"/>
      <c r="H35" s="238"/>
    </row>
    <row r="36" spans="1:8" ht="33" customHeight="1">
      <c r="A36" s="12" t="s">
        <v>60</v>
      </c>
      <c r="B36" s="244" t="s">
        <v>61</v>
      </c>
      <c r="C36" s="244"/>
      <c r="D36" s="244"/>
      <c r="E36" s="244"/>
      <c r="F36" s="244"/>
      <c r="G36" s="244"/>
      <c r="H36" s="244"/>
    </row>
    <row r="37" spans="1:8" ht="33" customHeight="1">
      <c r="A37" s="12" t="s">
        <v>62</v>
      </c>
      <c r="B37" s="244" t="s">
        <v>63</v>
      </c>
      <c r="C37" s="244"/>
      <c r="D37" s="244"/>
      <c r="E37" s="244"/>
      <c r="F37" s="244"/>
      <c r="G37" s="244"/>
      <c r="H37" s="244"/>
    </row>
    <row r="38" spans="1:8" ht="33" customHeight="1">
      <c r="A38" s="19"/>
      <c r="B38" s="20"/>
      <c r="C38" s="20"/>
      <c r="D38" s="20"/>
      <c r="E38" s="20"/>
      <c r="F38" s="20"/>
      <c r="G38" s="20"/>
      <c r="H38" s="21"/>
    </row>
    <row r="39" spans="1:8" ht="34.5" customHeight="1">
      <c r="A39" s="239" t="s">
        <v>64</v>
      </c>
      <c r="B39" s="239"/>
      <c r="C39" s="239"/>
      <c r="D39" s="239"/>
      <c r="E39" s="239"/>
      <c r="F39" s="239"/>
      <c r="G39" s="239"/>
      <c r="H39" s="239"/>
    </row>
    <row r="40" spans="1:8" ht="34.5" customHeight="1">
      <c r="A40" s="12" t="s">
        <v>65</v>
      </c>
      <c r="B40" s="244" t="s">
        <v>66</v>
      </c>
      <c r="C40" s="244"/>
      <c r="D40" s="244"/>
      <c r="E40" s="244"/>
      <c r="F40" s="244"/>
      <c r="G40" s="244"/>
      <c r="H40" s="244"/>
    </row>
    <row r="41" spans="1:8" ht="29.25" customHeight="1">
      <c r="A41" s="12" t="s">
        <v>67</v>
      </c>
      <c r="B41" s="244" t="s">
        <v>68</v>
      </c>
      <c r="C41" s="244"/>
      <c r="D41" s="244"/>
      <c r="E41" s="244"/>
      <c r="F41" s="244"/>
      <c r="G41" s="244"/>
      <c r="H41" s="244"/>
    </row>
    <row r="42" spans="1:8" ht="42" customHeight="1">
      <c r="A42" s="12" t="s">
        <v>69</v>
      </c>
      <c r="B42" s="244" t="s">
        <v>70</v>
      </c>
      <c r="C42" s="244"/>
      <c r="D42" s="244"/>
      <c r="E42" s="244"/>
      <c r="F42" s="244"/>
      <c r="G42" s="244"/>
      <c r="H42" s="244"/>
    </row>
    <row r="43" spans="1:8" ht="42" customHeight="1">
      <c r="A43" s="12" t="s">
        <v>71</v>
      </c>
      <c r="B43" s="260" t="s">
        <v>72</v>
      </c>
      <c r="C43" s="261"/>
      <c r="D43" s="261"/>
      <c r="E43" s="261"/>
      <c r="F43" s="261"/>
      <c r="G43" s="261"/>
      <c r="H43" s="262"/>
    </row>
    <row r="44" spans="1:8" ht="42" customHeight="1">
      <c r="A44" s="12" t="s">
        <v>73</v>
      </c>
      <c r="B44" s="260" t="s">
        <v>74</v>
      </c>
      <c r="C44" s="261"/>
      <c r="D44" s="261"/>
      <c r="E44" s="261"/>
      <c r="F44" s="261"/>
      <c r="G44" s="261"/>
      <c r="H44" s="262"/>
    </row>
    <row r="45" spans="1:8" ht="42" customHeight="1">
      <c r="A45" s="12" t="s">
        <v>75</v>
      </c>
      <c r="B45" s="260" t="s">
        <v>76</v>
      </c>
      <c r="C45" s="261"/>
      <c r="D45" s="261"/>
      <c r="E45" s="261"/>
      <c r="F45" s="261"/>
      <c r="G45" s="261"/>
      <c r="H45" s="262"/>
    </row>
    <row r="46" spans="1:8" ht="86.1" customHeight="1">
      <c r="A46" s="14" t="s">
        <v>77</v>
      </c>
      <c r="B46" s="245" t="s">
        <v>78</v>
      </c>
      <c r="C46" s="245"/>
      <c r="D46" s="245"/>
      <c r="E46" s="245"/>
      <c r="F46" s="245"/>
      <c r="G46" s="245"/>
      <c r="H46" s="245"/>
    </row>
    <row r="47" spans="1:8" ht="39.75" customHeight="1">
      <c r="A47" s="14" t="s">
        <v>79</v>
      </c>
      <c r="B47" s="247" t="s">
        <v>80</v>
      </c>
      <c r="C47" s="248"/>
      <c r="D47" s="248"/>
      <c r="E47" s="248"/>
      <c r="F47" s="248"/>
      <c r="G47" s="248"/>
      <c r="H47" s="249"/>
    </row>
    <row r="48" spans="1:8" ht="31.5" customHeight="1">
      <c r="A48" s="14" t="s">
        <v>81</v>
      </c>
      <c r="B48" s="245" t="s">
        <v>82</v>
      </c>
      <c r="C48" s="245"/>
      <c r="D48" s="245"/>
      <c r="E48" s="245"/>
      <c r="F48" s="245"/>
      <c r="G48" s="245"/>
      <c r="H48" s="245"/>
    </row>
    <row r="49" spans="1:8" ht="30">
      <c r="A49" s="14" t="s">
        <v>83</v>
      </c>
      <c r="B49" s="245" t="s">
        <v>84</v>
      </c>
      <c r="C49" s="245"/>
      <c r="D49" s="245"/>
      <c r="E49" s="245"/>
      <c r="F49" s="245"/>
      <c r="G49" s="245"/>
      <c r="H49" s="245"/>
    </row>
    <row r="50" spans="1:8" ht="43.5" customHeight="1">
      <c r="A50" s="14" t="s">
        <v>85</v>
      </c>
      <c r="B50" s="245" t="s">
        <v>86</v>
      </c>
      <c r="C50" s="245"/>
      <c r="D50" s="245"/>
      <c r="E50" s="245"/>
      <c r="F50" s="245"/>
      <c r="G50" s="245"/>
      <c r="H50" s="245"/>
    </row>
    <row r="51" spans="1:8" ht="40.5" customHeight="1">
      <c r="A51" s="14" t="s">
        <v>87</v>
      </c>
      <c r="B51" s="245" t="s">
        <v>88</v>
      </c>
      <c r="C51" s="245"/>
      <c r="D51" s="245"/>
      <c r="E51" s="245"/>
      <c r="F51" s="245"/>
      <c r="G51" s="245"/>
      <c r="H51" s="245"/>
    </row>
    <row r="52" spans="1:8" ht="75.75" customHeight="1">
      <c r="A52" s="15" t="s">
        <v>89</v>
      </c>
      <c r="B52" s="246" t="s">
        <v>90</v>
      </c>
      <c r="C52" s="246"/>
      <c r="D52" s="246"/>
      <c r="E52" s="246"/>
      <c r="F52" s="246"/>
      <c r="G52" s="246"/>
      <c r="H52" s="246"/>
    </row>
    <row r="53" spans="1:8" ht="41.25" customHeight="1">
      <c r="A53" s="15" t="s">
        <v>91</v>
      </c>
      <c r="B53" s="246" t="s">
        <v>92</v>
      </c>
      <c r="C53" s="246"/>
      <c r="D53" s="246"/>
      <c r="E53" s="246"/>
      <c r="F53" s="246"/>
      <c r="G53" s="246"/>
      <c r="H53" s="246"/>
    </row>
    <row r="54" spans="1:8" ht="47.45" customHeight="1">
      <c r="A54" s="15" t="s">
        <v>93</v>
      </c>
      <c r="B54" s="246" t="s">
        <v>94</v>
      </c>
      <c r="C54" s="246"/>
      <c r="D54" s="246"/>
      <c r="E54" s="246"/>
      <c r="F54" s="246"/>
      <c r="G54" s="246"/>
      <c r="H54" s="246"/>
    </row>
    <row r="55" spans="1:8" ht="57.6" customHeight="1">
      <c r="A55" s="15" t="s">
        <v>95</v>
      </c>
      <c r="B55" s="246" t="s">
        <v>96</v>
      </c>
      <c r="C55" s="246"/>
      <c r="D55" s="246"/>
      <c r="E55" s="246"/>
      <c r="F55" s="246"/>
      <c r="G55" s="246"/>
      <c r="H55" s="246"/>
    </row>
    <row r="56" spans="1:8" ht="31.5" customHeight="1">
      <c r="A56" s="15" t="s">
        <v>97</v>
      </c>
      <c r="B56" s="246" t="s">
        <v>98</v>
      </c>
      <c r="C56" s="246"/>
      <c r="D56" s="246"/>
      <c r="E56" s="246"/>
      <c r="F56" s="246"/>
      <c r="G56" s="246"/>
      <c r="H56" s="246"/>
    </row>
    <row r="57" spans="1:8" ht="70.5" customHeight="1">
      <c r="A57" s="15" t="s">
        <v>99</v>
      </c>
      <c r="B57" s="246" t="s">
        <v>100</v>
      </c>
      <c r="C57" s="246"/>
      <c r="D57" s="246"/>
      <c r="E57" s="246"/>
      <c r="F57" s="246"/>
      <c r="G57" s="246"/>
      <c r="H57" s="246"/>
    </row>
    <row r="58" spans="1:8" ht="33.75" customHeight="1">
      <c r="A58" s="252"/>
      <c r="B58" s="252"/>
      <c r="C58" s="252"/>
      <c r="D58" s="252"/>
      <c r="E58" s="252"/>
      <c r="F58" s="252"/>
      <c r="G58" s="252"/>
      <c r="H58" s="253"/>
    </row>
    <row r="59" spans="1:8" ht="32.25" customHeight="1">
      <c r="A59" s="255" t="s">
        <v>101</v>
      </c>
      <c r="B59" s="255"/>
      <c r="C59" s="255"/>
      <c r="D59" s="255"/>
      <c r="E59" s="255"/>
      <c r="F59" s="255"/>
      <c r="G59" s="255"/>
      <c r="H59" s="255"/>
    </row>
    <row r="60" spans="1:8" ht="34.5" customHeight="1">
      <c r="A60" s="12" t="s">
        <v>102</v>
      </c>
      <c r="B60" s="250" t="s">
        <v>103</v>
      </c>
      <c r="C60" s="250"/>
      <c r="D60" s="250"/>
      <c r="E60" s="250"/>
      <c r="F60" s="250"/>
      <c r="G60" s="250"/>
      <c r="H60" s="250"/>
    </row>
    <row r="61" spans="1:8" ht="60" customHeight="1">
      <c r="A61" s="12" t="s">
        <v>104</v>
      </c>
      <c r="B61" s="259" t="s">
        <v>105</v>
      </c>
      <c r="C61" s="259"/>
      <c r="D61" s="259"/>
      <c r="E61" s="259"/>
      <c r="F61" s="259"/>
      <c r="G61" s="259"/>
      <c r="H61" s="259"/>
    </row>
    <row r="62" spans="1:8" ht="41.25" customHeight="1">
      <c r="A62" s="12" t="s">
        <v>106</v>
      </c>
      <c r="B62" s="256" t="s">
        <v>107</v>
      </c>
      <c r="C62" s="257"/>
      <c r="D62" s="257"/>
      <c r="E62" s="257"/>
      <c r="F62" s="257"/>
      <c r="G62" s="257"/>
      <c r="H62" s="258"/>
    </row>
    <row r="63" spans="1:8" ht="42" customHeight="1">
      <c r="A63" s="12" t="s">
        <v>108</v>
      </c>
      <c r="B63" s="244" t="s">
        <v>109</v>
      </c>
      <c r="C63" s="244"/>
      <c r="D63" s="244"/>
      <c r="E63" s="244"/>
      <c r="F63" s="244"/>
      <c r="G63" s="244"/>
      <c r="H63" s="244"/>
    </row>
    <row r="64" spans="1:8" ht="31.5" customHeight="1">
      <c r="A64" s="12" t="s">
        <v>110</v>
      </c>
      <c r="B64" s="250" t="s">
        <v>111</v>
      </c>
      <c r="C64" s="250"/>
      <c r="D64" s="250"/>
      <c r="E64" s="250"/>
      <c r="F64" s="250"/>
      <c r="G64" s="250"/>
      <c r="H64" s="250"/>
    </row>
    <row r="65" spans="1:8" ht="45.75" customHeight="1">
      <c r="A65" s="12" t="s">
        <v>112</v>
      </c>
      <c r="B65" s="250" t="s">
        <v>113</v>
      </c>
      <c r="C65" s="250"/>
      <c r="D65" s="250"/>
      <c r="E65" s="250"/>
      <c r="F65" s="250"/>
      <c r="G65" s="250"/>
      <c r="H65" s="250"/>
    </row>
    <row r="66" spans="1:8" ht="30.75" customHeight="1">
      <c r="A66" s="254"/>
      <c r="B66" s="254"/>
      <c r="C66" s="254"/>
      <c r="D66" s="254"/>
      <c r="E66" s="254"/>
      <c r="F66" s="254"/>
      <c r="G66" s="254"/>
      <c r="H66" s="254"/>
    </row>
    <row r="67" spans="1:8" ht="34.5" customHeight="1">
      <c r="A67" s="255" t="s">
        <v>114</v>
      </c>
      <c r="B67" s="255"/>
      <c r="C67" s="255"/>
      <c r="D67" s="255"/>
      <c r="E67" s="255"/>
      <c r="F67" s="255"/>
      <c r="G67" s="255"/>
      <c r="H67" s="255"/>
    </row>
    <row r="68" spans="1:8" ht="39.75" customHeight="1">
      <c r="A68" s="15" t="s">
        <v>115</v>
      </c>
      <c r="B68" s="250" t="s">
        <v>116</v>
      </c>
      <c r="C68" s="250"/>
      <c r="D68" s="250"/>
      <c r="E68" s="250"/>
      <c r="F68" s="250"/>
      <c r="G68" s="250"/>
      <c r="H68" s="250"/>
    </row>
    <row r="69" spans="1:8" ht="39.75" customHeight="1">
      <c r="A69" s="15" t="s">
        <v>117</v>
      </c>
      <c r="B69" s="250" t="s">
        <v>118</v>
      </c>
      <c r="C69" s="250"/>
      <c r="D69" s="250"/>
      <c r="E69" s="250"/>
      <c r="F69" s="250"/>
      <c r="G69" s="250"/>
      <c r="H69" s="250"/>
    </row>
    <row r="70" spans="1:8" ht="42" customHeight="1">
      <c r="A70" s="15" t="s">
        <v>119</v>
      </c>
      <c r="B70" s="246" t="s">
        <v>120</v>
      </c>
      <c r="C70" s="246"/>
      <c r="D70" s="246"/>
      <c r="E70" s="246"/>
      <c r="F70" s="246"/>
      <c r="G70" s="246"/>
      <c r="H70" s="246"/>
    </row>
    <row r="71" spans="1:8" ht="33.75" customHeight="1">
      <c r="A71" s="15" t="s">
        <v>121</v>
      </c>
      <c r="B71" s="250" t="s">
        <v>122</v>
      </c>
      <c r="C71" s="250"/>
      <c r="D71" s="250"/>
      <c r="E71" s="250"/>
      <c r="F71" s="250"/>
      <c r="G71" s="250"/>
      <c r="H71" s="250"/>
    </row>
    <row r="72" spans="1:8" ht="33" customHeight="1">
      <c r="A72" s="15" t="s">
        <v>123</v>
      </c>
      <c r="B72" s="250" t="s">
        <v>124</v>
      </c>
      <c r="C72" s="250"/>
      <c r="D72" s="250"/>
      <c r="E72" s="250"/>
      <c r="F72" s="250"/>
      <c r="G72" s="250"/>
      <c r="H72" s="250"/>
    </row>
    <row r="73" spans="1:8" ht="33.75" customHeight="1">
      <c r="A73" s="251"/>
      <c r="B73" s="251"/>
      <c r="C73" s="251"/>
      <c r="D73" s="251"/>
      <c r="E73" s="251"/>
      <c r="F73" s="251"/>
      <c r="G73" s="251"/>
      <c r="H73" s="251"/>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9"/>
  <sheetViews>
    <sheetView topLeftCell="X7" zoomScale="60" zoomScaleNormal="60" workbookViewId="0">
      <selection activeCell="Z8" sqref="Z8"/>
    </sheetView>
  </sheetViews>
  <sheetFormatPr defaultColWidth="11.42578125" defaultRowHeight="18"/>
  <cols>
    <col min="1" max="2" width="26.42578125" customWidth="1"/>
    <col min="3" max="4" width="22.42578125" customWidth="1"/>
    <col min="5" max="5" width="23.140625" customWidth="1"/>
    <col min="6" max="6" width="27" style="76" customWidth="1"/>
    <col min="7" max="7" width="23.5703125" customWidth="1"/>
    <col min="8" max="8" width="27.140625" customWidth="1"/>
    <col min="9" max="9" width="27.5703125" customWidth="1"/>
    <col min="10" max="10" width="31.140625" customWidth="1"/>
    <col min="11" max="12" width="35.140625" style="37" customWidth="1"/>
    <col min="13" max="13" width="26.85546875" style="37" customWidth="1"/>
    <col min="14" max="14" width="40.5703125" style="37" customWidth="1"/>
    <col min="15" max="15" width="27.42578125" style="89" customWidth="1"/>
    <col min="16" max="16" width="28.140625" style="90" customWidth="1"/>
    <col min="17" max="19" width="30.140625" customWidth="1"/>
    <col min="20" max="20" width="20.42578125" customWidth="1"/>
    <col min="21" max="21" width="18.5703125" customWidth="1"/>
    <col min="22" max="22" width="19.85546875" customWidth="1"/>
    <col min="23" max="23" width="16" customWidth="1"/>
    <col min="24" max="24" width="22.28515625" customWidth="1"/>
    <col min="25" max="25" width="35" customWidth="1"/>
    <col min="26" max="26" width="30.42578125" customWidth="1"/>
    <col min="27" max="27" width="37.5703125" customWidth="1"/>
    <col min="28" max="28" width="39.140625" customWidth="1"/>
    <col min="29" max="29" width="35.85546875" customWidth="1"/>
    <col min="30" max="30" width="41.28515625" customWidth="1"/>
    <col min="31" max="31" width="32.5703125" customWidth="1"/>
    <col min="32" max="32" width="37" customWidth="1"/>
  </cols>
  <sheetData>
    <row r="1" spans="1:32" ht="21" customHeight="1">
      <c r="A1" s="272"/>
      <c r="B1" s="272"/>
      <c r="C1" s="265" t="s">
        <v>125</v>
      </c>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7"/>
      <c r="AF1" s="75" t="s">
        <v>126</v>
      </c>
    </row>
    <row r="2" spans="1:32" ht="21" customHeight="1">
      <c r="A2" s="272"/>
      <c r="B2" s="272"/>
      <c r="C2" s="265" t="s">
        <v>127</v>
      </c>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7"/>
      <c r="AF2" s="75" t="s">
        <v>128</v>
      </c>
    </row>
    <row r="3" spans="1:32" ht="21" customHeight="1">
      <c r="A3" s="272"/>
      <c r="B3" s="272"/>
      <c r="C3" s="265" t="s">
        <v>129</v>
      </c>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7"/>
      <c r="AF3" s="75" t="s">
        <v>130</v>
      </c>
    </row>
    <row r="4" spans="1:32" ht="21" customHeight="1">
      <c r="A4" s="272"/>
      <c r="B4" s="272"/>
      <c r="C4" s="265" t="s">
        <v>131</v>
      </c>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7"/>
      <c r="AF4" s="75" t="s">
        <v>132</v>
      </c>
    </row>
    <row r="5" spans="1:32" ht="26.25" customHeight="1">
      <c r="A5" s="271" t="s">
        <v>133</v>
      </c>
      <c r="B5" s="271"/>
      <c r="C5" s="268" t="s">
        <v>134</v>
      </c>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77"/>
    </row>
    <row r="6" spans="1:32" ht="39" customHeight="1">
      <c r="A6" s="270" t="s">
        <v>135</v>
      </c>
      <c r="B6" s="187"/>
      <c r="C6" s="187"/>
      <c r="D6" s="187"/>
      <c r="E6" s="187"/>
      <c r="F6" s="187"/>
      <c r="G6" s="187"/>
      <c r="H6" s="187"/>
      <c r="I6" s="187"/>
      <c r="J6" s="187"/>
      <c r="K6" s="187"/>
      <c r="L6" s="187"/>
      <c r="M6" s="187"/>
      <c r="N6" s="187"/>
      <c r="O6" s="187"/>
      <c r="P6" s="187"/>
      <c r="Q6" s="187"/>
      <c r="R6" s="187"/>
      <c r="S6" s="187"/>
      <c r="T6" s="195" t="s">
        <v>136</v>
      </c>
      <c r="U6" s="195"/>
      <c r="V6" s="195"/>
      <c r="W6" s="195"/>
      <c r="X6" s="195"/>
      <c r="Y6" s="195" t="s">
        <v>137</v>
      </c>
      <c r="Z6" s="195"/>
      <c r="AA6" s="195"/>
      <c r="AB6" s="195"/>
      <c r="AC6" s="195" t="s">
        <v>138</v>
      </c>
      <c r="AD6" s="195"/>
      <c r="AE6" s="195"/>
      <c r="AF6" s="195"/>
    </row>
    <row r="7" spans="1:32" s="78" customFormat="1" ht="78.75" customHeight="1">
      <c r="A7" s="35" t="s">
        <v>2</v>
      </c>
      <c r="B7" s="35" t="s">
        <v>4</v>
      </c>
      <c r="C7" s="35" t="s">
        <v>139</v>
      </c>
      <c r="D7" s="35" t="s">
        <v>140</v>
      </c>
      <c r="E7" s="35" t="s">
        <v>141</v>
      </c>
      <c r="F7" s="35" t="s">
        <v>142</v>
      </c>
      <c r="G7" s="35" t="s">
        <v>14</v>
      </c>
      <c r="H7" s="35" t="s">
        <v>16</v>
      </c>
      <c r="I7" s="35" t="s">
        <v>18</v>
      </c>
      <c r="J7" s="34" t="s">
        <v>143</v>
      </c>
      <c r="K7" s="35" t="s">
        <v>144</v>
      </c>
      <c r="L7" s="35" t="s">
        <v>145</v>
      </c>
      <c r="M7" s="35" t="s">
        <v>146</v>
      </c>
      <c r="N7" s="35" t="s">
        <v>28</v>
      </c>
      <c r="O7" s="35" t="s">
        <v>30</v>
      </c>
      <c r="P7" s="35" t="s">
        <v>147</v>
      </c>
      <c r="Q7" s="35" t="s">
        <v>148</v>
      </c>
      <c r="R7" s="35" t="s">
        <v>149</v>
      </c>
      <c r="S7" s="35" t="s">
        <v>150</v>
      </c>
      <c r="T7" s="2" t="s">
        <v>151</v>
      </c>
      <c r="U7" s="35" t="s">
        <v>152</v>
      </c>
      <c r="V7" s="35" t="s">
        <v>153</v>
      </c>
      <c r="W7" s="35" t="s">
        <v>154</v>
      </c>
      <c r="X7" s="35" t="s">
        <v>155</v>
      </c>
      <c r="Y7" s="35" t="s">
        <v>156</v>
      </c>
      <c r="Z7" s="35" t="s">
        <v>157</v>
      </c>
      <c r="AA7" s="35" t="s">
        <v>158</v>
      </c>
      <c r="AB7" s="35" t="s">
        <v>159</v>
      </c>
      <c r="AC7" s="92" t="s">
        <v>160</v>
      </c>
      <c r="AD7" s="92" t="s">
        <v>161</v>
      </c>
      <c r="AE7" s="92" t="s">
        <v>162</v>
      </c>
      <c r="AF7" s="92" t="s">
        <v>163</v>
      </c>
    </row>
    <row r="8" spans="1:32" ht="80.099999999999994" customHeight="1">
      <c r="A8" s="173" t="s">
        <v>164</v>
      </c>
      <c r="B8" s="123" t="s">
        <v>165</v>
      </c>
      <c r="C8" s="79" t="s">
        <v>166</v>
      </c>
      <c r="D8" s="79" t="s">
        <v>167</v>
      </c>
      <c r="E8" s="79" t="s">
        <v>168</v>
      </c>
      <c r="F8" s="79" t="s">
        <v>169</v>
      </c>
      <c r="G8" s="143" t="s">
        <v>170</v>
      </c>
      <c r="H8" s="51" t="s">
        <v>171</v>
      </c>
      <c r="I8" s="65" t="s">
        <v>172</v>
      </c>
      <c r="J8" s="51" t="s">
        <v>173</v>
      </c>
      <c r="K8" s="80" t="s">
        <v>174</v>
      </c>
      <c r="L8" s="74">
        <v>0.3</v>
      </c>
      <c r="M8" s="49" t="s">
        <v>175</v>
      </c>
      <c r="N8" s="79" t="s">
        <v>176</v>
      </c>
      <c r="O8" s="81">
        <v>60</v>
      </c>
      <c r="P8" s="81">
        <v>17.672999999999998</v>
      </c>
      <c r="Q8" s="51">
        <v>15</v>
      </c>
      <c r="R8" s="51">
        <v>15</v>
      </c>
      <c r="S8" s="51">
        <v>6</v>
      </c>
      <c r="T8" s="93">
        <v>17.672999999999998</v>
      </c>
      <c r="U8" s="93">
        <v>67.326999999999998</v>
      </c>
      <c r="V8" s="49">
        <f>+Y8+Z8+AA8+AB8</f>
        <v>27.431000000000001</v>
      </c>
      <c r="W8" s="88"/>
      <c r="X8" s="49">
        <f>+T8+U8+V8+W8</f>
        <v>112.431</v>
      </c>
      <c r="Y8" s="49">
        <v>27.431000000000001</v>
      </c>
      <c r="Z8" s="305"/>
      <c r="AA8" s="305"/>
      <c r="AB8" s="305"/>
      <c r="AC8" s="95">
        <f>+IF((V8/R8)&gt;100%,100%,(V8/R8))*L8</f>
        <v>0.3</v>
      </c>
      <c r="AD8" s="95">
        <f>+IF(((X8)/O8)&gt;100%,100%,((X8)/O8))*L8</f>
        <v>0.3</v>
      </c>
      <c r="AE8" s="95">
        <f>+IF(((V8)/R8)&gt;100%,100%,((V8)/R8))</f>
        <v>1</v>
      </c>
      <c r="AF8" s="95">
        <f>+IF(((X8)/O8)&gt;100%,100%,((X8))/O8)</f>
        <v>1</v>
      </c>
    </row>
    <row r="9" spans="1:32" ht="85.5">
      <c r="A9" s="143"/>
      <c r="B9" s="124"/>
      <c r="C9" s="79" t="s">
        <v>166</v>
      </c>
      <c r="D9" s="79" t="s">
        <v>167</v>
      </c>
      <c r="E9" s="79" t="s">
        <v>177</v>
      </c>
      <c r="F9" s="79" t="s">
        <v>169</v>
      </c>
      <c r="G9" s="143"/>
      <c r="H9" s="51" t="s">
        <v>178</v>
      </c>
      <c r="I9" s="65" t="s">
        <v>172</v>
      </c>
      <c r="J9" s="51" t="s">
        <v>173</v>
      </c>
      <c r="K9" s="80" t="s">
        <v>179</v>
      </c>
      <c r="L9" s="74">
        <f t="shared" ref="L9" si="0">Q9/O9</f>
        <v>0.25</v>
      </c>
      <c r="M9" s="49" t="s">
        <v>175</v>
      </c>
      <c r="N9" s="79" t="s">
        <v>180</v>
      </c>
      <c r="O9" s="81">
        <v>4</v>
      </c>
      <c r="P9" s="81">
        <v>40.545400000000001</v>
      </c>
      <c r="Q9" s="51">
        <v>1</v>
      </c>
      <c r="R9" s="51">
        <v>1</v>
      </c>
      <c r="S9" s="51">
        <v>1</v>
      </c>
      <c r="T9" s="94">
        <v>40.545400000000001</v>
      </c>
      <c r="U9" s="93">
        <v>80.479200000000006</v>
      </c>
      <c r="V9" s="49">
        <f t="shared" ref="V9:V11" si="1">+Y9+Z9+AA9+AB9</f>
        <v>18.1814</v>
      </c>
      <c r="W9" s="88"/>
      <c r="X9" s="49">
        <f t="shared" ref="X9:X11" si="2">+T9+U9+V9+W9</f>
        <v>139.20600000000002</v>
      </c>
      <c r="Y9" s="49">
        <v>18.1814</v>
      </c>
      <c r="Z9" s="305"/>
      <c r="AA9" s="305"/>
      <c r="AB9" s="305"/>
      <c r="AC9" s="95">
        <f t="shared" ref="AC9:AC11" si="3">+IF((V9/R9)&gt;100%,100%,(V9/R9))*L9</f>
        <v>0.25</v>
      </c>
      <c r="AD9" s="95">
        <f>+IF(((X9)/O9)&gt;100%,100%,((X9)/O9))*L9</f>
        <v>0.25</v>
      </c>
      <c r="AE9" s="95">
        <f t="shared" ref="AE9:AE11" si="4">+IF(((V9)/R9)&gt;100%,100%,((V9)/R9))</f>
        <v>1</v>
      </c>
      <c r="AF9" s="95">
        <f t="shared" ref="AF9:AF11" si="5">+IF(((X9)/O9)&gt;100%,100%,((X9))/O9)</f>
        <v>1</v>
      </c>
    </row>
    <row r="10" spans="1:32" ht="85.5">
      <c r="A10" s="143"/>
      <c r="B10" s="124"/>
      <c r="C10" s="79" t="s">
        <v>166</v>
      </c>
      <c r="D10" s="79" t="s">
        <v>167</v>
      </c>
      <c r="E10" s="79" t="s">
        <v>181</v>
      </c>
      <c r="F10" s="79" t="s">
        <v>169</v>
      </c>
      <c r="G10" s="143"/>
      <c r="H10" s="51" t="s">
        <v>182</v>
      </c>
      <c r="I10" s="65" t="s">
        <v>172</v>
      </c>
      <c r="J10" s="49" t="s">
        <v>183</v>
      </c>
      <c r="K10" s="80" t="s">
        <v>184</v>
      </c>
      <c r="L10" s="74">
        <v>0.25</v>
      </c>
      <c r="M10" s="49" t="s">
        <v>175</v>
      </c>
      <c r="N10" s="79" t="s">
        <v>185</v>
      </c>
      <c r="O10" s="304">
        <v>7</v>
      </c>
      <c r="P10" s="81">
        <v>2.65</v>
      </c>
      <c r="Q10" s="51">
        <v>1.75</v>
      </c>
      <c r="R10" s="51">
        <v>1.75</v>
      </c>
      <c r="S10" s="51">
        <v>1.75</v>
      </c>
      <c r="T10" s="93">
        <v>2.65</v>
      </c>
      <c r="U10" s="93">
        <v>11.0031</v>
      </c>
      <c r="V10" s="49">
        <f t="shared" si="1"/>
        <v>0</v>
      </c>
      <c r="W10" s="88"/>
      <c r="X10" s="49">
        <f t="shared" si="2"/>
        <v>13.6531</v>
      </c>
      <c r="Y10" s="49">
        <v>0</v>
      </c>
      <c r="Z10" s="305"/>
      <c r="AA10" s="305"/>
      <c r="AB10" s="305"/>
      <c r="AC10" s="95">
        <f t="shared" si="3"/>
        <v>0</v>
      </c>
      <c r="AD10" s="95">
        <f t="shared" ref="AD9:AD11" si="6">+IF(((X10)/O10)&gt;100%,100%,((X10)/O10))*L10</f>
        <v>0.25</v>
      </c>
      <c r="AE10" s="95">
        <f t="shared" si="4"/>
        <v>0</v>
      </c>
      <c r="AF10" s="95">
        <f t="shared" si="5"/>
        <v>1</v>
      </c>
    </row>
    <row r="11" spans="1:32" ht="85.5">
      <c r="A11" s="143"/>
      <c r="B11" s="124"/>
      <c r="C11" s="79" t="s">
        <v>166</v>
      </c>
      <c r="D11" s="79" t="s">
        <v>167</v>
      </c>
      <c r="E11" s="79" t="s">
        <v>182</v>
      </c>
      <c r="F11" s="79" t="s">
        <v>169</v>
      </c>
      <c r="G11" s="143"/>
      <c r="H11" s="51" t="s">
        <v>181</v>
      </c>
      <c r="I11" s="65" t="s">
        <v>172</v>
      </c>
      <c r="J11" s="49">
        <v>0</v>
      </c>
      <c r="K11" s="80" t="s">
        <v>186</v>
      </c>
      <c r="L11" s="74">
        <v>0.2</v>
      </c>
      <c r="M11" s="49" t="s">
        <v>175</v>
      </c>
      <c r="N11" s="79" t="s">
        <v>187</v>
      </c>
      <c r="O11" s="81">
        <v>3</v>
      </c>
      <c r="P11" s="81">
        <v>0</v>
      </c>
      <c r="Q11" s="82">
        <v>1</v>
      </c>
      <c r="R11" s="82">
        <v>1</v>
      </c>
      <c r="S11" s="82">
        <v>1</v>
      </c>
      <c r="T11" s="93">
        <v>0</v>
      </c>
      <c r="U11" s="93">
        <v>4</v>
      </c>
      <c r="V11" s="49">
        <f t="shared" si="1"/>
        <v>2</v>
      </c>
      <c r="W11" s="88"/>
      <c r="X11" s="49">
        <f t="shared" si="2"/>
        <v>6</v>
      </c>
      <c r="Y11" s="49">
        <v>2</v>
      </c>
      <c r="Z11" s="305"/>
      <c r="AA11" s="305"/>
      <c r="AB11" s="305"/>
      <c r="AC11" s="95">
        <f t="shared" si="3"/>
        <v>0.2</v>
      </c>
      <c r="AD11" s="95">
        <f t="shared" si="6"/>
        <v>0.2</v>
      </c>
      <c r="AE11" s="95">
        <f t="shared" si="4"/>
        <v>1</v>
      </c>
      <c r="AF11" s="95">
        <f t="shared" si="5"/>
        <v>1</v>
      </c>
    </row>
    <row r="12" spans="1:32" ht="42.75" customHeight="1">
      <c r="A12" s="49"/>
      <c r="B12" s="124"/>
      <c r="C12" s="263" t="s">
        <v>188</v>
      </c>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105">
        <f>SUM(AC8:AC11)</f>
        <v>0.75</v>
      </c>
      <c r="AD12" s="105">
        <f>SUM(AD8:AD11)</f>
        <v>1</v>
      </c>
      <c r="AE12" s="105">
        <f>+AVERAGE(AE8:AE11)</f>
        <v>0.75</v>
      </c>
      <c r="AF12" s="105">
        <f>+AVERAGE(AF8:AF11)</f>
        <v>1</v>
      </c>
    </row>
    <row r="13" spans="1:32" ht="42.75">
      <c r="A13" s="173" t="s">
        <v>164</v>
      </c>
      <c r="B13" s="124"/>
      <c r="C13" s="79" t="s">
        <v>166</v>
      </c>
      <c r="D13" s="79" t="s">
        <v>189</v>
      </c>
      <c r="E13" s="79" t="s">
        <v>190</v>
      </c>
      <c r="F13" s="79" t="s">
        <v>191</v>
      </c>
      <c r="G13" s="143" t="s">
        <v>192</v>
      </c>
      <c r="H13" s="51" t="s">
        <v>193</v>
      </c>
      <c r="I13" s="65" t="s">
        <v>194</v>
      </c>
      <c r="J13" s="51" t="s">
        <v>195</v>
      </c>
      <c r="K13" s="79" t="s">
        <v>196</v>
      </c>
      <c r="L13" s="74">
        <v>0.5</v>
      </c>
      <c r="M13" s="49" t="s">
        <v>175</v>
      </c>
      <c r="N13" s="79" t="s">
        <v>197</v>
      </c>
      <c r="O13" s="81">
        <v>0.5</v>
      </c>
      <c r="P13" s="83">
        <v>0.5</v>
      </c>
      <c r="Q13" s="51">
        <v>0.12</v>
      </c>
      <c r="R13" s="51">
        <v>0.13</v>
      </c>
      <c r="S13" s="51">
        <v>0.12</v>
      </c>
      <c r="T13" s="93">
        <v>0.5</v>
      </c>
      <c r="U13" s="93">
        <v>0.29599999999999999</v>
      </c>
      <c r="V13" s="49">
        <f t="shared" ref="V13:V14" si="7">+Y13+Z13+AA13+AB13</f>
        <v>0</v>
      </c>
      <c r="W13" s="88"/>
      <c r="X13" s="49">
        <f t="shared" ref="X13:X14" si="8">+T13+U13+V13+W13</f>
        <v>0.79600000000000004</v>
      </c>
      <c r="Y13" s="49">
        <v>0</v>
      </c>
      <c r="Z13" s="88"/>
      <c r="AA13" s="88"/>
      <c r="AB13" s="88"/>
      <c r="AC13" s="95">
        <f t="shared" ref="AC13:AC14" si="9">+IF((V13/R13)&gt;100%,100%,(V13/R13))*L13</f>
        <v>0</v>
      </c>
      <c r="AD13" s="95">
        <f t="shared" ref="AD13:AD14" si="10">+IF(((X13)/O13)&gt;100%,100%,((X13)/O13))*L13</f>
        <v>0.5</v>
      </c>
      <c r="AE13" s="95">
        <f t="shared" ref="AE13:AE14" si="11">+IF(((V13)/R13)&gt;100%,100%,((V13)/R13))</f>
        <v>0</v>
      </c>
      <c r="AF13" s="95">
        <f t="shared" ref="AF13:AF14" si="12">+IF(((X13)/O13)&gt;100%,100%,((X13))/O13)</f>
        <v>1</v>
      </c>
    </row>
    <row r="14" spans="1:32" ht="77.25" customHeight="1">
      <c r="A14" s="173"/>
      <c r="B14" s="124"/>
      <c r="C14" s="79" t="s">
        <v>166</v>
      </c>
      <c r="D14" s="79" t="s">
        <v>189</v>
      </c>
      <c r="E14" s="79" t="s">
        <v>198</v>
      </c>
      <c r="F14" s="79" t="s">
        <v>191</v>
      </c>
      <c r="G14" s="143"/>
      <c r="H14" s="51" t="s">
        <v>198</v>
      </c>
      <c r="I14" s="65" t="s">
        <v>199</v>
      </c>
      <c r="J14" s="51" t="s">
        <v>183</v>
      </c>
      <c r="K14" s="79" t="s">
        <v>200</v>
      </c>
      <c r="L14" s="74">
        <v>0.5</v>
      </c>
      <c r="M14" s="49" t="s">
        <v>201</v>
      </c>
      <c r="N14" s="79" t="s">
        <v>202</v>
      </c>
      <c r="O14" s="84">
        <v>100000</v>
      </c>
      <c r="P14" s="84">
        <v>83416</v>
      </c>
      <c r="Q14" s="85">
        <v>25000</v>
      </c>
      <c r="R14" s="85">
        <v>25000</v>
      </c>
      <c r="S14" s="85">
        <v>25000</v>
      </c>
      <c r="T14" s="93">
        <v>83416</v>
      </c>
      <c r="U14" s="93">
        <v>45784.289000000004</v>
      </c>
      <c r="V14" s="49">
        <f t="shared" si="7"/>
        <v>2554</v>
      </c>
      <c r="W14" s="88"/>
      <c r="X14" s="49">
        <f t="shared" si="8"/>
        <v>131754.28899999999</v>
      </c>
      <c r="Y14" s="49">
        <v>2554</v>
      </c>
      <c r="Z14" s="88"/>
      <c r="AA14" s="88"/>
      <c r="AB14" s="88"/>
      <c r="AC14" s="95">
        <f t="shared" si="9"/>
        <v>5.108E-2</v>
      </c>
      <c r="AD14" s="95">
        <f t="shared" si="10"/>
        <v>0.5</v>
      </c>
      <c r="AE14" s="95">
        <f t="shared" si="11"/>
        <v>0.10216</v>
      </c>
      <c r="AF14" s="95">
        <f t="shared" si="12"/>
        <v>1</v>
      </c>
    </row>
    <row r="15" spans="1:32" ht="25.5">
      <c r="A15" s="51"/>
      <c r="B15" s="124"/>
      <c r="C15" s="263" t="s">
        <v>203</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105">
        <f>SUM(AC13:AC14)</f>
        <v>5.108E-2</v>
      </c>
      <c r="AD15" s="105">
        <f>SUM(AD13:AD14)</f>
        <v>1</v>
      </c>
      <c r="AE15" s="105">
        <f>+AVERAGE(AE13:AE14)</f>
        <v>5.108E-2</v>
      </c>
      <c r="AF15" s="105">
        <f>+AVERAGE(AF13:AF14)</f>
        <v>1</v>
      </c>
    </row>
    <row r="16" spans="1:32" ht="57">
      <c r="A16" s="51" t="s">
        <v>164</v>
      </c>
      <c r="B16" s="124"/>
      <c r="C16" s="79" t="s">
        <v>166</v>
      </c>
      <c r="D16" s="79" t="s">
        <v>204</v>
      </c>
      <c r="E16" s="79" t="s">
        <v>205</v>
      </c>
      <c r="F16" s="79" t="s">
        <v>206</v>
      </c>
      <c r="G16" s="49" t="s">
        <v>207</v>
      </c>
      <c r="H16" s="51" t="s">
        <v>205</v>
      </c>
      <c r="I16" s="65" t="s">
        <v>208</v>
      </c>
      <c r="J16" s="49" t="s">
        <v>183</v>
      </c>
      <c r="K16" s="79" t="s">
        <v>209</v>
      </c>
      <c r="L16" s="74">
        <v>1</v>
      </c>
      <c r="M16" s="49" t="s">
        <v>201</v>
      </c>
      <c r="N16" s="49" t="s">
        <v>210</v>
      </c>
      <c r="O16" s="81">
        <v>8</v>
      </c>
      <c r="P16" s="81">
        <v>4</v>
      </c>
      <c r="Q16" s="51">
        <v>2</v>
      </c>
      <c r="R16" s="51">
        <v>2</v>
      </c>
      <c r="S16" s="51">
        <v>2</v>
      </c>
      <c r="T16" s="93">
        <v>4</v>
      </c>
      <c r="U16" s="93">
        <v>0</v>
      </c>
      <c r="V16" s="49">
        <f>+Y16+Z16+AA16+AB16</f>
        <v>12</v>
      </c>
      <c r="W16" s="88"/>
      <c r="X16" s="49">
        <f>+T16+U16+V16+W16</f>
        <v>16</v>
      </c>
      <c r="Y16" s="49">
        <v>12</v>
      </c>
      <c r="Z16" s="88"/>
      <c r="AA16" s="88"/>
      <c r="AB16" s="88"/>
      <c r="AC16" s="95">
        <f>+IF((V16/R16)&gt;100%,100%,(V16/R16))*L16</f>
        <v>1</v>
      </c>
      <c r="AD16" s="95">
        <f>+IF(((X16)/O16)&gt;100%,100%,((X16)/O16))*L16</f>
        <v>1</v>
      </c>
      <c r="AE16" s="95">
        <f>+IF(((V16)/R16)&gt;100%,100%,((V16)/R16))</f>
        <v>1</v>
      </c>
      <c r="AF16" s="95">
        <f>+IF(((X16)/O16)&gt;100%,100%,((X16))/O16)</f>
        <v>1</v>
      </c>
    </row>
    <row r="17" spans="1:32" ht="25.5">
      <c r="A17" s="51"/>
      <c r="B17" s="124"/>
      <c r="C17" s="263" t="s">
        <v>211</v>
      </c>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105">
        <f>+AC16</f>
        <v>1</v>
      </c>
      <c r="AD17" s="105">
        <f>+AD16</f>
        <v>1</v>
      </c>
      <c r="AE17" s="105">
        <f>+AE16</f>
        <v>1</v>
      </c>
      <c r="AF17" s="105">
        <f>+AF16</f>
        <v>1</v>
      </c>
    </row>
    <row r="18" spans="1:32" ht="56.25" customHeight="1">
      <c r="A18" s="173" t="s">
        <v>164</v>
      </c>
      <c r="B18" s="124"/>
      <c r="C18" s="79" t="s">
        <v>166</v>
      </c>
      <c r="D18" s="79" t="s">
        <v>212</v>
      </c>
      <c r="E18" s="79" t="s">
        <v>213</v>
      </c>
      <c r="F18" s="79" t="s">
        <v>214</v>
      </c>
      <c r="G18" s="143" t="s">
        <v>215</v>
      </c>
      <c r="H18" s="79" t="s">
        <v>213</v>
      </c>
      <c r="I18" s="65" t="s">
        <v>216</v>
      </c>
      <c r="J18" s="51" t="s">
        <v>217</v>
      </c>
      <c r="K18" s="79" t="s">
        <v>218</v>
      </c>
      <c r="L18" s="74">
        <v>0.5</v>
      </c>
      <c r="M18" s="49" t="s">
        <v>175</v>
      </c>
      <c r="N18" s="51" t="s">
        <v>219</v>
      </c>
      <c r="O18" s="81">
        <v>17</v>
      </c>
      <c r="P18" s="81">
        <v>6</v>
      </c>
      <c r="Q18" s="51">
        <v>4</v>
      </c>
      <c r="R18" s="51">
        <v>4</v>
      </c>
      <c r="S18" s="51">
        <v>4</v>
      </c>
      <c r="T18" s="93">
        <v>6</v>
      </c>
      <c r="U18" s="93">
        <v>3</v>
      </c>
      <c r="V18" s="49">
        <f t="shared" ref="V18:V19" si="13">+Y18+Z18+AA18+AB18</f>
        <v>1</v>
      </c>
      <c r="W18" s="88"/>
      <c r="X18" s="49">
        <f t="shared" ref="X18:X19" si="14">+T18+U18+V18+W18</f>
        <v>10</v>
      </c>
      <c r="Y18" s="49">
        <v>1</v>
      </c>
      <c r="Z18" s="88"/>
      <c r="AA18" s="88"/>
      <c r="AB18" s="88"/>
      <c r="AC18" s="95">
        <f t="shared" ref="AC18:AC19" si="15">+IF((V18/R18)&gt;100%,100%,(V18/R18))*L18</f>
        <v>0.125</v>
      </c>
      <c r="AD18" s="95">
        <f t="shared" ref="AD18:AD19" si="16">+IF(((X18)/O18)&gt;100%,100%,((X18)/O18))*L18</f>
        <v>0.29411764705882354</v>
      </c>
      <c r="AE18" s="95">
        <f t="shared" ref="AE18:AE19" si="17">+IF(((V18)/R18)&gt;100%,100%,((V18)/R18))</f>
        <v>0.25</v>
      </c>
      <c r="AF18" s="95">
        <f t="shared" ref="AF18:AF19" si="18">+IF(((X18)/O18)&gt;100%,100%,((X18))/O18)</f>
        <v>0.58823529411764708</v>
      </c>
    </row>
    <row r="19" spans="1:32" ht="57">
      <c r="A19" s="173"/>
      <c r="B19" s="124"/>
      <c r="C19" s="79" t="s">
        <v>166</v>
      </c>
      <c r="D19" s="79" t="s">
        <v>212</v>
      </c>
      <c r="E19" s="79" t="s">
        <v>220</v>
      </c>
      <c r="F19" s="79" t="s">
        <v>214</v>
      </c>
      <c r="G19" s="143"/>
      <c r="H19" s="79" t="s">
        <v>213</v>
      </c>
      <c r="I19" s="65" t="s">
        <v>216</v>
      </c>
      <c r="J19" s="49" t="s">
        <v>183</v>
      </c>
      <c r="K19" s="79" t="s">
        <v>221</v>
      </c>
      <c r="L19" s="74">
        <v>0.5</v>
      </c>
      <c r="M19" s="49" t="s">
        <v>175</v>
      </c>
      <c r="N19" s="51" t="s">
        <v>219</v>
      </c>
      <c r="O19" s="81">
        <v>3</v>
      </c>
      <c r="P19" s="81">
        <v>1</v>
      </c>
      <c r="Q19" s="51">
        <v>1</v>
      </c>
      <c r="R19" s="51">
        <v>1</v>
      </c>
      <c r="S19" s="51">
        <v>1</v>
      </c>
      <c r="T19" s="93">
        <v>1</v>
      </c>
      <c r="U19" s="93">
        <v>1</v>
      </c>
      <c r="V19" s="49">
        <f t="shared" si="13"/>
        <v>0</v>
      </c>
      <c r="W19" s="88"/>
      <c r="X19" s="49">
        <f t="shared" si="14"/>
        <v>2</v>
      </c>
      <c r="Y19" s="49">
        <v>0</v>
      </c>
      <c r="Z19" s="88"/>
      <c r="AA19" s="88"/>
      <c r="AB19" s="88"/>
      <c r="AC19" s="95">
        <f t="shared" si="15"/>
        <v>0</v>
      </c>
      <c r="AD19" s="95">
        <f t="shared" si="16"/>
        <v>0.33333333333333331</v>
      </c>
      <c r="AE19" s="95">
        <f t="shared" si="17"/>
        <v>0</v>
      </c>
      <c r="AF19" s="95">
        <f t="shared" si="18"/>
        <v>0.66666666666666663</v>
      </c>
    </row>
    <row r="20" spans="1:32" ht="27" customHeight="1">
      <c r="A20" s="51"/>
      <c r="B20" s="124"/>
      <c r="C20" s="263" t="s">
        <v>222</v>
      </c>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105">
        <f>SUM(AC18:AC19)</f>
        <v>0.125</v>
      </c>
      <c r="AD20" s="105">
        <f>SUM(AD18:AD19)</f>
        <v>0.62745098039215685</v>
      </c>
      <c r="AE20" s="105">
        <f>+AVERAGE(AE18:AE19)</f>
        <v>0.125</v>
      </c>
      <c r="AF20" s="105">
        <f>+AVERAGE(AF18:AF19)</f>
        <v>0.62745098039215685</v>
      </c>
    </row>
    <row r="21" spans="1:32" ht="57">
      <c r="A21" s="51" t="s">
        <v>164</v>
      </c>
      <c r="B21" s="124"/>
      <c r="C21" s="79" t="s">
        <v>166</v>
      </c>
      <c r="D21" s="79" t="s">
        <v>223</v>
      </c>
      <c r="E21" s="79" t="s">
        <v>224</v>
      </c>
      <c r="F21" s="79" t="s">
        <v>225</v>
      </c>
      <c r="G21" s="49" t="s">
        <v>226</v>
      </c>
      <c r="H21" s="51" t="s">
        <v>224</v>
      </c>
      <c r="I21" s="65" t="s">
        <v>227</v>
      </c>
      <c r="J21" s="49" t="s">
        <v>183</v>
      </c>
      <c r="K21" s="79" t="s">
        <v>228</v>
      </c>
      <c r="L21" s="74">
        <v>1</v>
      </c>
      <c r="M21" s="49" t="s">
        <v>175</v>
      </c>
      <c r="N21" s="49" t="s">
        <v>229</v>
      </c>
      <c r="O21" s="81">
        <v>14000</v>
      </c>
      <c r="P21" s="81">
        <v>1557.3</v>
      </c>
      <c r="Q21" s="86">
        <v>3500</v>
      </c>
      <c r="R21" s="86">
        <v>3500</v>
      </c>
      <c r="S21" s="86">
        <v>3500</v>
      </c>
      <c r="T21" s="93">
        <v>1557.3</v>
      </c>
      <c r="U21" s="93">
        <v>941.85</v>
      </c>
      <c r="V21" s="49">
        <f>+Y21+Z21+AA21+AB21</f>
        <v>12</v>
      </c>
      <c r="W21" s="88"/>
      <c r="X21" s="49">
        <f>+T21+U21+V21+W21</f>
        <v>2511.15</v>
      </c>
      <c r="Y21" s="49">
        <v>12</v>
      </c>
      <c r="Z21" s="88"/>
      <c r="AA21" s="88"/>
      <c r="AB21" s="88"/>
      <c r="AC21" s="95">
        <f>+IF((V21/R21)&gt;100%,100%,(V21/R21))*L21</f>
        <v>3.4285714285714284E-3</v>
      </c>
      <c r="AD21" s="95">
        <f>+IF(((X21)/O21)&gt;100%,100%,((X21)/O21))*L21</f>
        <v>0.17936785714285716</v>
      </c>
      <c r="AE21" s="95">
        <f>+IF(((V21)/R21)&gt;100%,100%,((V21)/R21))</f>
        <v>3.4285714285714284E-3</v>
      </c>
      <c r="AF21" s="95">
        <f>+IF(((X21)/O21)&gt;100%,100%,((X21))/O21)</f>
        <v>0.17936785714285716</v>
      </c>
    </row>
    <row r="22" spans="1:32" ht="25.5">
      <c r="A22" s="51"/>
      <c r="B22" s="124"/>
      <c r="C22" s="263" t="s">
        <v>230</v>
      </c>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105">
        <f>+AC21</f>
        <v>3.4285714285714284E-3</v>
      </c>
      <c r="AD22" s="105">
        <f>+AD21</f>
        <v>0.17936785714285716</v>
      </c>
      <c r="AE22" s="105">
        <f>+AE21</f>
        <v>3.4285714285714284E-3</v>
      </c>
      <c r="AF22" s="105">
        <f>+AF21</f>
        <v>0.17936785714285716</v>
      </c>
    </row>
    <row r="23" spans="1:32" ht="42.75">
      <c r="A23" s="51" t="s">
        <v>164</v>
      </c>
      <c r="B23" s="124"/>
      <c r="C23" s="79" t="s">
        <v>166</v>
      </c>
      <c r="D23" s="79" t="s">
        <v>167</v>
      </c>
      <c r="E23" s="79" t="s">
        <v>231</v>
      </c>
      <c r="F23" s="79" t="s">
        <v>232</v>
      </c>
      <c r="G23" s="49" t="s">
        <v>233</v>
      </c>
      <c r="H23" s="51" t="s">
        <v>231</v>
      </c>
      <c r="I23" s="49" t="s">
        <v>216</v>
      </c>
      <c r="J23" s="49" t="s">
        <v>183</v>
      </c>
      <c r="K23" s="79" t="s">
        <v>234</v>
      </c>
      <c r="L23" s="74">
        <v>1</v>
      </c>
      <c r="M23" s="49" t="s">
        <v>175</v>
      </c>
      <c r="N23" s="49" t="s">
        <v>235</v>
      </c>
      <c r="O23" s="81">
        <v>10</v>
      </c>
      <c r="P23" s="81">
        <v>2</v>
      </c>
      <c r="Q23" s="51">
        <v>3</v>
      </c>
      <c r="R23" s="51">
        <v>3</v>
      </c>
      <c r="S23" s="51">
        <v>2</v>
      </c>
      <c r="T23" s="93">
        <v>2</v>
      </c>
      <c r="U23" s="93">
        <v>0</v>
      </c>
      <c r="V23" s="49">
        <f>+Y23+Z23+AA23+AB23</f>
        <v>0</v>
      </c>
      <c r="W23" s="88"/>
      <c r="X23" s="49">
        <f>+T23+U23+V23+W23</f>
        <v>2</v>
      </c>
      <c r="Y23" s="49">
        <v>0</v>
      </c>
      <c r="Z23" s="88"/>
      <c r="AA23" s="88"/>
      <c r="AB23" s="88"/>
      <c r="AC23" s="95">
        <f>+IF((V23/R23)&gt;100%,100%,(V23/R23))*L23</f>
        <v>0</v>
      </c>
      <c r="AD23" s="95">
        <f>+IF(((X23)/O23)&gt;100%,100%,((X23)/O23))*L23</f>
        <v>0.2</v>
      </c>
      <c r="AE23" s="95">
        <f>+IF(((V23)/R23)&gt;100%,100%,((V23)/R23))</f>
        <v>0</v>
      </c>
      <c r="AF23" s="95">
        <f>+IF(((X23)/O23)&gt;100%,100%,((X23))/O23)</f>
        <v>0.2</v>
      </c>
    </row>
    <row r="24" spans="1:32" ht="25.5">
      <c r="A24" s="51"/>
      <c r="B24" s="124"/>
      <c r="C24" s="263" t="s">
        <v>236</v>
      </c>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105">
        <f>+AC23</f>
        <v>0</v>
      </c>
      <c r="AD24" s="105">
        <f>+AD23</f>
        <v>0.2</v>
      </c>
      <c r="AE24" s="105">
        <f>+AE23</f>
        <v>0</v>
      </c>
      <c r="AF24" s="105">
        <f>+AF23</f>
        <v>0.2</v>
      </c>
    </row>
    <row r="25" spans="1:32" ht="85.5">
      <c r="A25" s="87" t="s">
        <v>164</v>
      </c>
      <c r="B25" s="125"/>
      <c r="C25" s="79" t="s">
        <v>166</v>
      </c>
      <c r="D25" s="88"/>
      <c r="E25" s="51" t="s">
        <v>237</v>
      </c>
      <c r="F25" s="51" t="s">
        <v>238</v>
      </c>
      <c r="G25" s="49" t="s">
        <v>239</v>
      </c>
      <c r="H25" s="51" t="s">
        <v>240</v>
      </c>
      <c r="I25" s="49" t="s">
        <v>216</v>
      </c>
      <c r="J25" s="49" t="s">
        <v>183</v>
      </c>
      <c r="K25" s="51" t="s">
        <v>241</v>
      </c>
      <c r="L25" s="74">
        <v>1</v>
      </c>
      <c r="M25" s="49" t="s">
        <v>175</v>
      </c>
      <c r="N25" s="51" t="s">
        <v>242</v>
      </c>
      <c r="O25" s="81">
        <v>10</v>
      </c>
      <c r="P25" s="81">
        <v>0</v>
      </c>
      <c r="Q25" s="49">
        <v>2</v>
      </c>
      <c r="R25" s="49">
        <v>3</v>
      </c>
      <c r="S25" s="49">
        <v>0</v>
      </c>
      <c r="T25" s="93">
        <v>0</v>
      </c>
      <c r="U25" s="93">
        <v>1</v>
      </c>
      <c r="V25" s="49">
        <f>+Y25+Z25+AA25+AB25</f>
        <v>3</v>
      </c>
      <c r="W25" s="88"/>
      <c r="X25" s="49">
        <f>+T25+U25+V25+W25</f>
        <v>4</v>
      </c>
      <c r="Y25" s="49">
        <v>3</v>
      </c>
      <c r="Z25" s="88"/>
      <c r="AA25" s="88"/>
      <c r="AB25" s="88"/>
      <c r="AC25" s="95">
        <f>+IF((V25/R25)&gt;100%,100%,(V25/R25))*L25</f>
        <v>1</v>
      </c>
      <c r="AD25" s="95">
        <f>+IF(((X25)/O25)&gt;100%,100%,((X25)/O25))*L25</f>
        <v>0.4</v>
      </c>
      <c r="AE25" s="95">
        <f>+IF(((V25)/R25)&gt;100%,100%,((V25)/R25))</f>
        <v>1</v>
      </c>
      <c r="AF25" s="95">
        <f>+IF(((X25)/O25)&gt;100%,100%,((X25))/O25)</f>
        <v>0.4</v>
      </c>
    </row>
    <row r="26" spans="1:32" ht="25.5">
      <c r="C26" s="263" t="s">
        <v>243</v>
      </c>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105">
        <f>+AC25</f>
        <v>1</v>
      </c>
      <c r="AD26" s="105">
        <f>+AD25</f>
        <v>0.4</v>
      </c>
      <c r="AE26" s="105">
        <f>+AE25</f>
        <v>1</v>
      </c>
      <c r="AF26" s="105">
        <f>+AF25</f>
        <v>0.4</v>
      </c>
    </row>
    <row r="27" spans="1:32" ht="18.75" thickBot="1"/>
    <row r="28" spans="1:32" ht="26.25" thickBot="1">
      <c r="F28" s="263" t="s">
        <v>244</v>
      </c>
      <c r="G28" s="264"/>
      <c r="H28" s="264"/>
      <c r="I28" s="264"/>
      <c r="J28" s="264"/>
      <c r="K28" s="264"/>
      <c r="L28" s="264"/>
      <c r="M28" s="264"/>
      <c r="N28" s="264"/>
      <c r="O28" s="264"/>
      <c r="P28" s="264"/>
      <c r="Q28" s="264"/>
      <c r="R28" s="264"/>
      <c r="S28" s="264"/>
      <c r="T28" s="264"/>
      <c r="U28" s="264"/>
      <c r="V28" s="264"/>
      <c r="W28" s="264"/>
      <c r="X28" s="264"/>
      <c r="Y28" s="264"/>
      <c r="Z28" s="264"/>
      <c r="AA28" s="264"/>
      <c r="AB28" s="264"/>
      <c r="AC28" s="106">
        <f>+(AC12+AC15+AC17+AC20+AC22+AC24+AC26)/7</f>
        <v>0.41850122448979593</v>
      </c>
      <c r="AD28" s="107">
        <f>+(AD12+AD15+AD17+AD20+AD22+AD24+AD26)/7</f>
        <v>0.62954554821928776</v>
      </c>
      <c r="AE28" s="107">
        <f>+(AE12+AE15+AE17+AE20+AE22+AE24+AE26)/7</f>
        <v>0.41850122448979593</v>
      </c>
      <c r="AF28" s="108">
        <f>+(AF12+AF15+AF17+AF20+AF22+AF24+AF26)/7</f>
        <v>0.62954554821928776</v>
      </c>
    </row>
    <row r="29" spans="1:32" ht="18" customHeight="1"/>
  </sheetData>
  <mergeCells count="26">
    <mergeCell ref="A5:B5"/>
    <mergeCell ref="A1:B4"/>
    <mergeCell ref="A8:A11"/>
    <mergeCell ref="G8:G11"/>
    <mergeCell ref="B8:B25"/>
    <mergeCell ref="A13:A14"/>
    <mergeCell ref="G13:G14"/>
    <mergeCell ref="A18:A19"/>
    <mergeCell ref="G18:G19"/>
    <mergeCell ref="C12:AB12"/>
    <mergeCell ref="C15:AB15"/>
    <mergeCell ref="C17:AB17"/>
    <mergeCell ref="C20:AB20"/>
    <mergeCell ref="C22:AB22"/>
    <mergeCell ref="C24:AB24"/>
    <mergeCell ref="C1:AE1"/>
    <mergeCell ref="C2:AE2"/>
    <mergeCell ref="C3:AE3"/>
    <mergeCell ref="C4:AE4"/>
    <mergeCell ref="C5:AE5"/>
    <mergeCell ref="C26:AB26"/>
    <mergeCell ref="F28:AB28"/>
    <mergeCell ref="T6:X6"/>
    <mergeCell ref="Y6:AB6"/>
    <mergeCell ref="AC6:AF6"/>
    <mergeCell ref="A6:S6"/>
  </mergeCells>
  <dataValidations count="2">
    <dataValidation type="list" allowBlank="1" showInputMessage="1" showErrorMessage="1" sqref="M27 M29:M288 M8:M11 M13:M14 M16 M18:M19 M21 M23 M25" xr:uid="{00000000-0002-0000-0100-000000000000}">
      <formula1>#REF!</formula1>
    </dataValidation>
    <dataValidation type="list" allowBlank="1" showInputMessage="1" showErrorMessage="1" sqref="M28" xr:uid="{00000000-0002-0000-0100-000002000000}">
      <formula1>$AH$10:$AH$11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9"/>
  <sheetViews>
    <sheetView topLeftCell="A8" zoomScale="50" zoomScaleNormal="50" workbookViewId="0">
      <selection activeCell="A18" sqref="A18"/>
    </sheetView>
  </sheetViews>
  <sheetFormatPr defaultColWidth="11.42578125" defaultRowHeight="14.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7" s="1" customFormat="1" ht="22.5" customHeight="1">
      <c r="A1" s="283"/>
      <c r="B1" s="284"/>
      <c r="C1" s="289" t="s">
        <v>125</v>
      </c>
      <c r="D1" s="290"/>
      <c r="E1" s="290"/>
      <c r="F1" s="290"/>
      <c r="G1" s="290"/>
      <c r="H1" s="290"/>
      <c r="I1" s="290"/>
      <c r="J1" s="290"/>
      <c r="K1" s="290"/>
      <c r="L1" s="290"/>
      <c r="M1" s="291"/>
      <c r="N1" s="24" t="s">
        <v>126</v>
      </c>
    </row>
    <row r="2" spans="1:17" s="1" customFormat="1" ht="22.5" customHeight="1">
      <c r="A2" s="285"/>
      <c r="B2" s="286"/>
      <c r="C2" s="289" t="s">
        <v>127</v>
      </c>
      <c r="D2" s="290"/>
      <c r="E2" s="290"/>
      <c r="F2" s="290"/>
      <c r="G2" s="290"/>
      <c r="H2" s="290"/>
      <c r="I2" s="290"/>
      <c r="J2" s="290"/>
      <c r="K2" s="290"/>
      <c r="L2" s="290"/>
      <c r="M2" s="291"/>
      <c r="N2" s="24" t="s">
        <v>128</v>
      </c>
    </row>
    <row r="3" spans="1:17" s="1" customFormat="1" ht="22.5" customHeight="1">
      <c r="A3" s="285"/>
      <c r="B3" s="286"/>
      <c r="C3" s="289" t="s">
        <v>129</v>
      </c>
      <c r="D3" s="290"/>
      <c r="E3" s="290"/>
      <c r="F3" s="290"/>
      <c r="G3" s="290"/>
      <c r="H3" s="290"/>
      <c r="I3" s="290"/>
      <c r="J3" s="290"/>
      <c r="K3" s="290"/>
      <c r="L3" s="290"/>
      <c r="M3" s="291"/>
      <c r="N3" s="24" t="s">
        <v>130</v>
      </c>
    </row>
    <row r="4" spans="1:17" s="1" customFormat="1" ht="22.5" customHeight="1">
      <c r="A4" s="287"/>
      <c r="B4" s="288"/>
      <c r="C4" s="289" t="s">
        <v>131</v>
      </c>
      <c r="D4" s="290"/>
      <c r="E4" s="290"/>
      <c r="F4" s="290"/>
      <c r="G4" s="290"/>
      <c r="H4" s="290"/>
      <c r="I4" s="290"/>
      <c r="J4" s="290"/>
      <c r="K4" s="290"/>
      <c r="L4" s="290"/>
      <c r="M4" s="291"/>
      <c r="N4" s="24" t="s">
        <v>245</v>
      </c>
    </row>
    <row r="5" spans="1:17" s="1" customFormat="1" ht="26.25" customHeight="1">
      <c r="A5" s="281" t="s">
        <v>246</v>
      </c>
      <c r="B5" s="282"/>
      <c r="C5" s="281"/>
      <c r="D5" s="292"/>
      <c r="E5" s="292"/>
      <c r="F5" s="292"/>
      <c r="G5" s="292"/>
      <c r="H5" s="292"/>
      <c r="I5" s="292"/>
      <c r="J5" s="292"/>
      <c r="K5" s="292"/>
      <c r="L5" s="292"/>
      <c r="M5" s="292"/>
      <c r="N5" s="292"/>
    </row>
    <row r="6" spans="1:17" s="1" customFormat="1" ht="15" customHeight="1">
      <c r="A6" s="277" t="s">
        <v>247</v>
      </c>
      <c r="B6" s="277"/>
      <c r="C6" s="277"/>
      <c r="D6" s="277"/>
      <c r="E6" s="277"/>
      <c r="F6" s="277"/>
      <c r="G6" s="277"/>
      <c r="H6" s="277"/>
      <c r="I6" s="277"/>
      <c r="J6" s="277"/>
      <c r="K6" s="277"/>
      <c r="L6" s="278"/>
      <c r="M6" s="273" t="s">
        <v>248</v>
      </c>
      <c r="N6" s="274"/>
    </row>
    <row r="7" spans="1:17" s="1" customFormat="1">
      <c r="A7" s="279"/>
      <c r="B7" s="279"/>
      <c r="C7" s="279"/>
      <c r="D7" s="279"/>
      <c r="E7" s="279"/>
      <c r="F7" s="279"/>
      <c r="G7" s="279"/>
      <c r="H7" s="279"/>
      <c r="I7" s="279"/>
      <c r="J7" s="279"/>
      <c r="K7" s="279"/>
      <c r="L7" s="280"/>
      <c r="M7" s="275"/>
      <c r="N7" s="276"/>
    </row>
    <row r="8" spans="1:17" s="18" customFormat="1" ht="66.75" customHeight="1">
      <c r="A8" s="2" t="s">
        <v>10</v>
      </c>
      <c r="B8" s="2" t="s">
        <v>249</v>
      </c>
      <c r="C8" s="2" t="s">
        <v>250</v>
      </c>
      <c r="D8" s="2" t="s">
        <v>251</v>
      </c>
      <c r="E8" s="2" t="s">
        <v>42</v>
      </c>
      <c r="F8" s="2" t="s">
        <v>44</v>
      </c>
      <c r="G8" s="2" t="s">
        <v>46</v>
      </c>
      <c r="H8" s="2" t="s">
        <v>48</v>
      </c>
      <c r="I8" s="2" t="s">
        <v>50</v>
      </c>
      <c r="J8" s="2" t="s">
        <v>52</v>
      </c>
      <c r="K8" s="2" t="s">
        <v>252</v>
      </c>
      <c r="L8" s="2" t="s">
        <v>56</v>
      </c>
      <c r="M8" s="2" t="s">
        <v>60</v>
      </c>
      <c r="N8" s="2" t="s">
        <v>62</v>
      </c>
    </row>
    <row r="9" spans="1:17" ht="42.75" customHeight="1">
      <c r="A9" s="44" t="s">
        <v>168</v>
      </c>
      <c r="B9" s="293" t="s">
        <v>253</v>
      </c>
      <c r="C9" s="293" t="s">
        <v>254</v>
      </c>
      <c r="D9" s="293" t="s">
        <v>255</v>
      </c>
      <c r="E9" s="59" t="s">
        <v>256</v>
      </c>
      <c r="F9" s="293" t="s">
        <v>257</v>
      </c>
      <c r="G9" s="57" t="s">
        <v>258</v>
      </c>
      <c r="H9" s="56">
        <v>0.8</v>
      </c>
      <c r="I9" s="49" t="s">
        <v>259</v>
      </c>
      <c r="J9" s="49" t="s">
        <v>260</v>
      </c>
      <c r="K9" s="49" t="s">
        <v>261</v>
      </c>
      <c r="L9" s="51" t="s">
        <v>262</v>
      </c>
      <c r="M9" s="293" t="s">
        <v>263</v>
      </c>
      <c r="N9" s="293" t="s">
        <v>264</v>
      </c>
    </row>
    <row r="10" spans="1:17" ht="42.75">
      <c r="A10" s="44" t="s">
        <v>177</v>
      </c>
      <c r="B10" s="293"/>
      <c r="C10" s="293"/>
      <c r="D10" s="293"/>
      <c r="E10" s="59" t="s">
        <v>256</v>
      </c>
      <c r="F10" s="293"/>
      <c r="G10" s="57" t="s">
        <v>258</v>
      </c>
      <c r="H10" s="56">
        <v>0.8</v>
      </c>
      <c r="I10" s="49" t="s">
        <v>259</v>
      </c>
      <c r="J10" s="49" t="s">
        <v>260</v>
      </c>
      <c r="K10" s="49" t="s">
        <v>261</v>
      </c>
      <c r="L10" s="51" t="s">
        <v>262</v>
      </c>
      <c r="M10" s="293"/>
      <c r="N10" s="293"/>
      <c r="Q10" t="s">
        <v>261</v>
      </c>
    </row>
    <row r="11" spans="1:17" ht="42.75">
      <c r="A11" s="44" t="s">
        <v>181</v>
      </c>
      <c r="B11" s="293"/>
      <c r="C11" s="293"/>
      <c r="D11" s="293"/>
      <c r="E11" s="59" t="s">
        <v>256</v>
      </c>
      <c r="F11" s="293"/>
      <c r="G11" s="57" t="s">
        <v>258</v>
      </c>
      <c r="H11" s="56">
        <v>0.8</v>
      </c>
      <c r="I11" s="49" t="s">
        <v>259</v>
      </c>
      <c r="J11" s="49" t="s">
        <v>260</v>
      </c>
      <c r="K11" s="49" t="s">
        <v>261</v>
      </c>
      <c r="L11" s="51" t="s">
        <v>262</v>
      </c>
      <c r="M11" s="293"/>
      <c r="N11" s="293"/>
      <c r="Q11" t="s">
        <v>265</v>
      </c>
    </row>
    <row r="12" spans="1:17" ht="42.75">
      <c r="A12" s="44" t="s">
        <v>182</v>
      </c>
      <c r="B12" s="293"/>
      <c r="C12" s="293"/>
      <c r="D12" s="293"/>
      <c r="E12" s="59" t="s">
        <v>256</v>
      </c>
      <c r="F12" s="293"/>
      <c r="G12" s="57" t="s">
        <v>258</v>
      </c>
      <c r="H12" s="56">
        <v>0.8</v>
      </c>
      <c r="I12" s="49" t="s">
        <v>259</v>
      </c>
      <c r="J12" s="49" t="s">
        <v>260</v>
      </c>
      <c r="K12" s="49" t="s">
        <v>261</v>
      </c>
      <c r="L12" s="51" t="s">
        <v>262</v>
      </c>
      <c r="M12" s="293"/>
      <c r="N12" s="293"/>
      <c r="Q12" t="s">
        <v>266</v>
      </c>
    </row>
    <row r="13" spans="1:17" ht="42.75">
      <c r="A13" s="45" t="s">
        <v>190</v>
      </c>
      <c r="B13" s="293"/>
      <c r="C13" s="293"/>
      <c r="D13" s="293"/>
      <c r="E13" s="59" t="s">
        <v>256</v>
      </c>
      <c r="F13" s="293"/>
      <c r="G13" s="57" t="s">
        <v>258</v>
      </c>
      <c r="H13" s="56">
        <v>0.8</v>
      </c>
      <c r="I13" s="49" t="s">
        <v>259</v>
      </c>
      <c r="J13" s="49" t="s">
        <v>260</v>
      </c>
      <c r="K13" s="49" t="s">
        <v>261</v>
      </c>
      <c r="L13" s="51" t="s">
        <v>262</v>
      </c>
      <c r="M13" s="293"/>
      <c r="N13" s="293"/>
      <c r="Q13" t="s">
        <v>267</v>
      </c>
    </row>
    <row r="14" spans="1:17" ht="42.75">
      <c r="A14" s="45" t="s">
        <v>198</v>
      </c>
      <c r="B14" s="293"/>
      <c r="C14" s="293"/>
      <c r="D14" s="293"/>
      <c r="E14" s="59" t="s">
        <v>256</v>
      </c>
      <c r="F14" s="293"/>
      <c r="G14" s="57" t="s">
        <v>258</v>
      </c>
      <c r="H14" s="56">
        <v>0.8</v>
      </c>
      <c r="I14" s="49" t="s">
        <v>259</v>
      </c>
      <c r="J14" s="49" t="s">
        <v>260</v>
      </c>
      <c r="K14" s="49" t="s">
        <v>261</v>
      </c>
      <c r="L14" s="51" t="s">
        <v>262</v>
      </c>
      <c r="M14" s="293"/>
      <c r="N14" s="293"/>
    </row>
    <row r="15" spans="1:17" ht="57" customHeight="1">
      <c r="A15" s="46" t="s">
        <v>205</v>
      </c>
      <c r="B15" s="293"/>
      <c r="C15" s="293"/>
      <c r="D15" s="293"/>
      <c r="E15" s="59" t="s">
        <v>256</v>
      </c>
      <c r="F15" s="293"/>
      <c r="G15" s="57" t="s">
        <v>258</v>
      </c>
      <c r="H15" s="56">
        <v>0.8</v>
      </c>
      <c r="I15" s="49" t="s">
        <v>259</v>
      </c>
      <c r="J15" s="49" t="s">
        <v>260</v>
      </c>
      <c r="K15" s="49" t="s">
        <v>261</v>
      </c>
      <c r="L15" s="51" t="s">
        <v>262</v>
      </c>
      <c r="M15" s="293"/>
      <c r="N15" s="293"/>
    </row>
    <row r="16" spans="1:17" ht="57">
      <c r="A16" s="58" t="s">
        <v>213</v>
      </c>
      <c r="B16" s="293"/>
      <c r="C16" s="293"/>
      <c r="D16" s="293"/>
      <c r="E16" s="61" t="s">
        <v>268</v>
      </c>
      <c r="F16" s="293"/>
      <c r="G16" s="60" t="s">
        <v>269</v>
      </c>
      <c r="H16" s="56">
        <v>0.25</v>
      </c>
      <c r="I16" s="49" t="s">
        <v>259</v>
      </c>
      <c r="J16" s="49" t="s">
        <v>260</v>
      </c>
      <c r="K16" s="49" t="s">
        <v>267</v>
      </c>
      <c r="L16" s="51" t="s">
        <v>262</v>
      </c>
      <c r="M16" s="293"/>
      <c r="N16" s="293"/>
    </row>
    <row r="17" spans="1:14" ht="71.25" customHeight="1">
      <c r="A17" s="58" t="s">
        <v>220</v>
      </c>
      <c r="B17" s="293"/>
      <c r="C17" s="293"/>
      <c r="D17" s="293"/>
      <c r="E17" s="61" t="s">
        <v>268</v>
      </c>
      <c r="F17" s="293"/>
      <c r="G17" s="60" t="s">
        <v>269</v>
      </c>
      <c r="H17" s="56">
        <v>0.25</v>
      </c>
      <c r="I17" s="49" t="s">
        <v>259</v>
      </c>
      <c r="J17" s="49" t="s">
        <v>260</v>
      </c>
      <c r="K17" s="49" t="s">
        <v>267</v>
      </c>
      <c r="L17" s="51" t="s">
        <v>262</v>
      </c>
      <c r="M17" s="293"/>
      <c r="N17" s="293"/>
    </row>
    <row r="18" spans="1:14" ht="57">
      <c r="A18" s="47" t="s">
        <v>224</v>
      </c>
      <c r="B18" s="293"/>
      <c r="C18" s="293"/>
      <c r="D18" s="293"/>
      <c r="E18" s="59" t="s">
        <v>256</v>
      </c>
      <c r="F18" s="293"/>
      <c r="G18" s="57" t="s">
        <v>258</v>
      </c>
      <c r="H18" s="56">
        <v>0.8</v>
      </c>
      <c r="I18" s="49" t="s">
        <v>259</v>
      </c>
      <c r="J18" s="49" t="s">
        <v>260</v>
      </c>
      <c r="K18" s="49" t="s">
        <v>261</v>
      </c>
      <c r="L18" s="51" t="s">
        <v>262</v>
      </c>
      <c r="M18" s="293"/>
      <c r="N18" s="293"/>
    </row>
    <row r="19" spans="1:14" ht="57">
      <c r="A19" s="48" t="s">
        <v>231</v>
      </c>
      <c r="B19" s="293"/>
      <c r="C19" s="293"/>
      <c r="D19" s="293"/>
      <c r="E19" s="59" t="s">
        <v>256</v>
      </c>
      <c r="F19" s="293"/>
      <c r="G19" s="57" t="s">
        <v>258</v>
      </c>
      <c r="H19" s="56">
        <v>0.8</v>
      </c>
      <c r="I19" s="49" t="s">
        <v>259</v>
      </c>
      <c r="J19" s="49" t="s">
        <v>260</v>
      </c>
      <c r="K19" s="49" t="s">
        <v>261</v>
      </c>
      <c r="L19" s="51" t="s">
        <v>262</v>
      </c>
      <c r="M19" s="293"/>
      <c r="N19" s="293"/>
    </row>
    <row r="20" spans="1:14">
      <c r="B20" s="52"/>
      <c r="C20" s="52"/>
      <c r="D20" s="52"/>
      <c r="F20" s="52"/>
      <c r="M20" s="54"/>
      <c r="N20" s="54"/>
    </row>
    <row r="21" spans="1:14">
      <c r="B21" s="52"/>
      <c r="C21" s="52"/>
      <c r="D21" s="52"/>
      <c r="F21" s="52"/>
      <c r="M21" s="54"/>
      <c r="N21" s="54"/>
    </row>
    <row r="22" spans="1:14">
      <c r="B22" s="52"/>
      <c r="C22" s="52"/>
      <c r="D22" s="52"/>
      <c r="F22" s="52"/>
      <c r="M22" s="54"/>
      <c r="N22" s="54"/>
    </row>
    <row r="23" spans="1:14">
      <c r="B23" s="52"/>
      <c r="C23" s="52"/>
      <c r="D23" s="52"/>
      <c r="F23" s="52"/>
      <c r="M23" s="54"/>
      <c r="N23" s="54"/>
    </row>
    <row r="24" spans="1:14">
      <c r="B24" s="52"/>
      <c r="C24" s="52"/>
      <c r="D24" s="52"/>
      <c r="F24" s="52"/>
      <c r="M24" s="54"/>
      <c r="N24" s="54"/>
    </row>
    <row r="25" spans="1:14">
      <c r="B25" s="52"/>
      <c r="C25" s="52"/>
      <c r="D25" s="52"/>
      <c r="F25" s="52"/>
      <c r="M25" s="54"/>
      <c r="N25" s="54"/>
    </row>
    <row r="26" spans="1:14">
      <c r="B26" s="52"/>
      <c r="C26" s="52"/>
      <c r="D26" s="52"/>
      <c r="F26" s="52"/>
      <c r="M26" s="54"/>
      <c r="N26" s="54"/>
    </row>
    <row r="27" spans="1:14">
      <c r="B27" s="52"/>
      <c r="C27" s="52"/>
      <c r="D27" s="52"/>
      <c r="F27" s="52"/>
      <c r="M27" s="54"/>
      <c r="N27" s="54"/>
    </row>
    <row r="28" spans="1:14">
      <c r="B28" s="52"/>
      <c r="C28" s="52"/>
      <c r="D28" s="52"/>
      <c r="F28" s="52"/>
      <c r="M28" s="54"/>
      <c r="N28" s="54"/>
    </row>
    <row r="29" spans="1:14">
      <c r="B29" s="52"/>
      <c r="C29" s="52"/>
      <c r="D29" s="52"/>
      <c r="F29" s="52"/>
      <c r="M29" s="54"/>
      <c r="N29" s="54"/>
    </row>
    <row r="30" spans="1:14">
      <c r="B30" s="52"/>
      <c r="C30" s="52"/>
      <c r="D30" s="52"/>
      <c r="F30" s="52"/>
      <c r="M30" s="54"/>
      <c r="N30" s="54"/>
    </row>
    <row r="31" spans="1:14">
      <c r="B31" s="52"/>
      <c r="C31" s="52"/>
      <c r="D31" s="52"/>
      <c r="F31" s="52"/>
      <c r="M31" s="54"/>
      <c r="N31" s="54"/>
    </row>
    <row r="32" spans="1:14">
      <c r="B32" s="52"/>
      <c r="C32" s="52"/>
      <c r="D32" s="52"/>
      <c r="F32" s="52"/>
      <c r="M32" s="54"/>
      <c r="N32" s="54"/>
    </row>
    <row r="33" spans="2:14">
      <c r="B33" s="52"/>
      <c r="C33" s="52"/>
      <c r="D33" s="52"/>
      <c r="F33" s="52"/>
      <c r="M33" s="54"/>
      <c r="N33" s="54"/>
    </row>
    <row r="34" spans="2:14">
      <c r="B34" s="52"/>
      <c r="C34" s="52"/>
      <c r="D34" s="52"/>
      <c r="F34" s="52"/>
      <c r="M34" s="54"/>
      <c r="N34" s="54"/>
    </row>
    <row r="35" spans="2:14">
      <c r="B35" s="52"/>
      <c r="C35" s="52"/>
      <c r="D35" s="52"/>
      <c r="F35" s="52"/>
      <c r="M35" s="54"/>
      <c r="N35" s="54"/>
    </row>
    <row r="36" spans="2:14">
      <c r="B36" s="52"/>
      <c r="C36" s="52"/>
      <c r="D36" s="52"/>
      <c r="F36" s="52"/>
      <c r="M36" s="54"/>
      <c r="N36" s="54"/>
    </row>
    <row r="37" spans="2:14">
      <c r="B37" s="52"/>
      <c r="C37" s="52"/>
      <c r="D37" s="52"/>
      <c r="F37" s="52"/>
      <c r="M37" s="54"/>
      <c r="N37" s="54"/>
    </row>
    <row r="38" spans="2:14">
      <c r="B38" s="52"/>
      <c r="C38" s="52"/>
      <c r="D38" s="52"/>
      <c r="F38" s="53"/>
      <c r="M38" s="55"/>
      <c r="N38" s="55"/>
    </row>
    <row r="39" spans="2:14">
      <c r="B39" s="52"/>
      <c r="C39" s="52"/>
      <c r="D39" s="52"/>
      <c r="F39" s="53"/>
    </row>
  </sheetData>
  <mergeCells count="15">
    <mergeCell ref="F9:F19"/>
    <mergeCell ref="M9:M19"/>
    <mergeCell ref="N9:N19"/>
    <mergeCell ref="B9:B19"/>
    <mergeCell ref="C9:C19"/>
    <mergeCell ref="D9:D19"/>
    <mergeCell ref="M6:N7"/>
    <mergeCell ref="A6:L7"/>
    <mergeCell ref="A5:B5"/>
    <mergeCell ref="A1:B4"/>
    <mergeCell ref="C1:M1"/>
    <mergeCell ref="C2:M2"/>
    <mergeCell ref="C3:M3"/>
    <mergeCell ref="C4:M4"/>
    <mergeCell ref="C5:N5"/>
  </mergeCells>
  <dataValidations count="1">
    <dataValidation type="list" allowBlank="1" showInputMessage="1" showErrorMessage="1" sqref="K9:K111"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26"/>
  <sheetViews>
    <sheetView tabSelected="1" topLeftCell="A8" zoomScale="70" zoomScaleNormal="70" workbookViewId="0">
      <pane ySplit="1" topLeftCell="O9" activePane="bottomLeft" state="frozen"/>
      <selection pane="bottomLeft" activeCell="R9" sqref="R9"/>
      <selection activeCell="A8" sqref="A8"/>
    </sheetView>
  </sheetViews>
  <sheetFormatPr defaultColWidth="10.85546875" defaultRowHeight="14.25"/>
  <cols>
    <col min="1" max="1" width="23.42578125" style="37" customWidth="1"/>
    <col min="2" max="3" width="23.140625" style="37" customWidth="1"/>
    <col min="4" max="4" width="26.140625" style="37" bestFit="1" customWidth="1"/>
    <col min="5" max="5" width="29.5703125" style="37" customWidth="1"/>
    <col min="6" max="6" width="32.5703125" style="37" bestFit="1" customWidth="1"/>
    <col min="7" max="7" width="41.140625" style="37" bestFit="1" customWidth="1"/>
    <col min="8" max="8" width="47" style="37" bestFit="1" customWidth="1"/>
    <col min="9" max="9" width="31.85546875" style="37" bestFit="1" customWidth="1"/>
    <col min="10" max="10" width="31.85546875" style="37" customWidth="1"/>
    <col min="11" max="11" width="45.140625" style="37" customWidth="1"/>
    <col min="12" max="12" width="45.140625" style="37" hidden="1" customWidth="1"/>
    <col min="13" max="13" width="19.42578125" style="3" customWidth="1"/>
    <col min="14" max="20" width="36.140625" style="3" customWidth="1"/>
    <col min="21" max="21" width="32.85546875" style="37" bestFit="1" customWidth="1"/>
    <col min="22" max="22" width="29" style="37" bestFit="1" customWidth="1"/>
    <col min="23" max="23" width="44.5703125" style="37" customWidth="1"/>
    <col min="24" max="24" width="31.140625" style="37" customWidth="1"/>
    <col min="25" max="25" width="46.140625" style="37" bestFit="1" customWidth="1"/>
    <col min="26" max="26" width="46.140625" style="37" customWidth="1"/>
    <col min="27" max="27" width="29.42578125" style="37" bestFit="1" customWidth="1"/>
    <col min="28" max="28" width="27.140625" style="37" bestFit="1" customWidth="1"/>
    <col min="29" max="29" width="33.140625" style="37" bestFit="1" customWidth="1"/>
    <col min="30" max="30" width="66.140625" style="37" bestFit="1" customWidth="1"/>
    <col min="31" max="31" width="30.85546875" style="37" bestFit="1" customWidth="1"/>
    <col min="32" max="32" width="26.5703125" style="37" bestFit="1" customWidth="1"/>
    <col min="33" max="33" width="41" style="37" bestFit="1" customWidth="1"/>
    <col min="34" max="34" width="27.42578125" style="37" customWidth="1"/>
    <col min="35" max="35" width="24.140625" style="37" customWidth="1"/>
    <col min="36" max="39" width="25.140625" style="37" customWidth="1"/>
    <col min="40" max="40" width="26.85546875" style="37" customWidth="1"/>
    <col min="41" max="48" width="23.42578125" style="37" customWidth="1"/>
    <col min="49" max="57" width="26.7109375" style="37" customWidth="1"/>
    <col min="58" max="58" width="34.28515625" style="37" customWidth="1"/>
    <col min="59" max="16384" width="10.85546875" style="37"/>
  </cols>
  <sheetData>
    <row r="1" spans="1:58" ht="23.25" customHeight="1">
      <c r="A1" s="186" t="s">
        <v>270</v>
      </c>
      <c r="B1" s="186"/>
      <c r="C1" s="186" t="s">
        <v>125</v>
      </c>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91"/>
      <c r="AQ1" s="91"/>
      <c r="AR1" s="91"/>
      <c r="AS1" s="91"/>
      <c r="AT1" s="91"/>
      <c r="AU1" s="91"/>
      <c r="AV1" s="91"/>
      <c r="AW1" s="91"/>
      <c r="AX1" s="91"/>
      <c r="AY1" s="91"/>
      <c r="AZ1" s="91"/>
      <c r="BA1" s="91"/>
      <c r="BB1" s="91"/>
      <c r="BC1" s="91"/>
      <c r="BD1" s="91"/>
      <c r="BE1" s="91"/>
      <c r="BF1" s="38" t="s">
        <v>126</v>
      </c>
    </row>
    <row r="2" spans="1:58" ht="23.25" customHeight="1">
      <c r="A2" s="186"/>
      <c r="B2" s="186"/>
      <c r="C2" s="186" t="s">
        <v>127</v>
      </c>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91"/>
      <c r="AQ2" s="91"/>
      <c r="AR2" s="91"/>
      <c r="AS2" s="91"/>
      <c r="AT2" s="91"/>
      <c r="AU2" s="91"/>
      <c r="AV2" s="91"/>
      <c r="AW2" s="91"/>
      <c r="AX2" s="91"/>
      <c r="AY2" s="91"/>
      <c r="AZ2" s="91"/>
      <c r="BA2" s="91"/>
      <c r="BB2" s="91"/>
      <c r="BC2" s="91"/>
      <c r="BD2" s="91"/>
      <c r="BE2" s="91"/>
      <c r="BF2" s="38" t="s">
        <v>128</v>
      </c>
    </row>
    <row r="3" spans="1:58" ht="23.25" customHeight="1">
      <c r="A3" s="186"/>
      <c r="B3" s="186"/>
      <c r="C3" s="186" t="s">
        <v>129</v>
      </c>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91"/>
      <c r="AQ3" s="91"/>
      <c r="AR3" s="91"/>
      <c r="AS3" s="91"/>
      <c r="AT3" s="91"/>
      <c r="AU3" s="91"/>
      <c r="AV3" s="91"/>
      <c r="AW3" s="91"/>
      <c r="AX3" s="91"/>
      <c r="AY3" s="91"/>
      <c r="AZ3" s="91"/>
      <c r="BA3" s="91"/>
      <c r="BB3" s="91"/>
      <c r="BC3" s="91"/>
      <c r="BD3" s="91"/>
      <c r="BE3" s="91"/>
      <c r="BF3" s="38" t="s">
        <v>130</v>
      </c>
    </row>
    <row r="4" spans="1:58" ht="23.25" customHeight="1">
      <c r="A4" s="186"/>
      <c r="B4" s="186"/>
      <c r="C4" s="186" t="s">
        <v>271</v>
      </c>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91"/>
      <c r="AQ4" s="91"/>
      <c r="AR4" s="91"/>
      <c r="AS4" s="91"/>
      <c r="AT4" s="91"/>
      <c r="AU4" s="91"/>
      <c r="AV4" s="91"/>
      <c r="AW4" s="91"/>
      <c r="AX4" s="91"/>
      <c r="AY4" s="91"/>
      <c r="AZ4" s="91"/>
      <c r="BA4" s="91"/>
      <c r="BB4" s="91"/>
      <c r="BC4" s="91"/>
      <c r="BD4" s="91"/>
      <c r="BE4" s="91"/>
      <c r="BF4" s="38" t="s">
        <v>272</v>
      </c>
    </row>
    <row r="5" spans="1:58" ht="26.25" customHeight="1">
      <c r="A5" s="185" t="s">
        <v>246</v>
      </c>
      <c r="B5" s="185"/>
      <c r="C5" s="185" t="s">
        <v>134</v>
      </c>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row>
    <row r="6" spans="1:58" ht="15" customHeight="1">
      <c r="A6" s="187" t="s">
        <v>273</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8"/>
      <c r="AC6" s="191" t="s">
        <v>274</v>
      </c>
      <c r="AD6" s="192"/>
      <c r="AE6" s="192"/>
      <c r="AF6" s="192"/>
      <c r="AG6" s="192"/>
      <c r="AH6" s="192"/>
      <c r="AI6" s="195" t="s">
        <v>275</v>
      </c>
      <c r="AJ6" s="195"/>
      <c r="AK6" s="195"/>
      <c r="AL6" s="195"/>
      <c r="AM6" s="195"/>
      <c r="AN6" s="195"/>
      <c r="AO6" s="195"/>
      <c r="AP6" s="195"/>
      <c r="AQ6" s="195"/>
      <c r="AR6" s="195"/>
      <c r="AS6" s="195"/>
      <c r="AT6" s="195"/>
      <c r="AU6" s="195"/>
      <c r="AV6" s="195"/>
      <c r="AW6" s="195"/>
      <c r="AX6" s="195"/>
      <c r="AY6" s="195"/>
      <c r="AZ6" s="195"/>
      <c r="BA6" s="195"/>
      <c r="BB6" s="195"/>
      <c r="BC6" s="195"/>
      <c r="BD6" s="195"/>
      <c r="BE6" s="195"/>
      <c r="BF6" s="195"/>
    </row>
    <row r="7" spans="1:58" ht="15" customHeight="1" thickBot="1">
      <c r="A7" s="189"/>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90"/>
      <c r="AC7" s="193"/>
      <c r="AD7" s="194"/>
      <c r="AE7" s="194"/>
      <c r="AF7" s="194"/>
      <c r="AG7" s="194"/>
      <c r="AH7" s="194"/>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row>
    <row r="8" spans="1:58" ht="64.5" customHeight="1">
      <c r="A8" s="34" t="s">
        <v>10</v>
      </c>
      <c r="B8" s="34" t="s">
        <v>142</v>
      </c>
      <c r="C8" s="34" t="s">
        <v>14</v>
      </c>
      <c r="D8" s="35" t="s">
        <v>276</v>
      </c>
      <c r="E8" s="35" t="s">
        <v>65</v>
      </c>
      <c r="F8" s="34" t="s">
        <v>67</v>
      </c>
      <c r="G8" s="35" t="s">
        <v>69</v>
      </c>
      <c r="H8" s="35" t="s">
        <v>277</v>
      </c>
      <c r="I8" s="35" t="s">
        <v>73</v>
      </c>
      <c r="J8" s="35" t="s">
        <v>278</v>
      </c>
      <c r="K8" s="36" t="s">
        <v>279</v>
      </c>
      <c r="L8" s="36" t="s">
        <v>79</v>
      </c>
      <c r="M8" s="50" t="s">
        <v>81</v>
      </c>
      <c r="N8" s="17" t="s">
        <v>280</v>
      </c>
      <c r="O8" s="102" t="s">
        <v>281</v>
      </c>
      <c r="P8" s="102" t="s">
        <v>282</v>
      </c>
      <c r="Q8" s="102" t="s">
        <v>283</v>
      </c>
      <c r="R8" s="102" t="s">
        <v>284</v>
      </c>
      <c r="S8" s="102" t="s">
        <v>285</v>
      </c>
      <c r="T8" s="103" t="s">
        <v>286</v>
      </c>
      <c r="U8" s="36" t="s">
        <v>287</v>
      </c>
      <c r="V8" s="36" t="s">
        <v>288</v>
      </c>
      <c r="W8" s="34" t="s">
        <v>89</v>
      </c>
      <c r="X8" s="17" t="s">
        <v>91</v>
      </c>
      <c r="Y8" s="34" t="s">
        <v>93</v>
      </c>
      <c r="Z8" s="34" t="s">
        <v>95</v>
      </c>
      <c r="AA8" s="34" t="s">
        <v>97</v>
      </c>
      <c r="AB8" s="34" t="s">
        <v>99</v>
      </c>
      <c r="AC8" s="35" t="s">
        <v>102</v>
      </c>
      <c r="AD8" s="35" t="s">
        <v>289</v>
      </c>
      <c r="AE8" s="62" t="s">
        <v>106</v>
      </c>
      <c r="AF8" s="35" t="s">
        <v>108</v>
      </c>
      <c r="AG8" s="35" t="s">
        <v>110</v>
      </c>
      <c r="AH8" s="35" t="s">
        <v>112</v>
      </c>
      <c r="AI8" s="34" t="s">
        <v>115</v>
      </c>
      <c r="AJ8" s="34" t="s">
        <v>290</v>
      </c>
      <c r="AK8" s="34" t="s">
        <v>291</v>
      </c>
      <c r="AL8" s="34" t="s">
        <v>292</v>
      </c>
      <c r="AM8" s="34" t="s">
        <v>293</v>
      </c>
      <c r="AN8" s="34" t="s">
        <v>119</v>
      </c>
      <c r="AO8" s="34" t="s">
        <v>121</v>
      </c>
      <c r="AP8" s="104" t="s">
        <v>294</v>
      </c>
      <c r="AQ8" s="104" t="s">
        <v>295</v>
      </c>
      <c r="AR8" s="104" t="s">
        <v>296</v>
      </c>
      <c r="AS8" s="104" t="s">
        <v>297</v>
      </c>
      <c r="AT8" s="104" t="s">
        <v>298</v>
      </c>
      <c r="AU8" s="104" t="s">
        <v>299</v>
      </c>
      <c r="AV8" s="104" t="s">
        <v>300</v>
      </c>
      <c r="AW8" s="104" t="s">
        <v>301</v>
      </c>
      <c r="AX8" s="104" t="s">
        <v>302</v>
      </c>
      <c r="AY8" s="104" t="s">
        <v>303</v>
      </c>
      <c r="AZ8" s="104" t="s">
        <v>304</v>
      </c>
      <c r="BA8" s="104" t="s">
        <v>305</v>
      </c>
      <c r="BB8" s="104" t="s">
        <v>306</v>
      </c>
      <c r="BC8" s="104" t="s">
        <v>307</v>
      </c>
      <c r="BD8" s="104" t="s">
        <v>308</v>
      </c>
      <c r="BE8" s="104" t="s">
        <v>309</v>
      </c>
      <c r="BF8" s="34" t="s">
        <v>310</v>
      </c>
    </row>
    <row r="9" spans="1:58" ht="128.1" customHeight="1">
      <c r="A9" s="196" t="s">
        <v>168</v>
      </c>
      <c r="B9" s="197" t="s">
        <v>311</v>
      </c>
      <c r="C9" s="143" t="s">
        <v>170</v>
      </c>
      <c r="D9" s="198" t="s">
        <v>174</v>
      </c>
      <c r="E9" s="197" t="s">
        <v>312</v>
      </c>
      <c r="F9" s="197" t="s">
        <v>313</v>
      </c>
      <c r="G9" s="197" t="s">
        <v>314</v>
      </c>
      <c r="H9" s="197" t="s">
        <v>315</v>
      </c>
      <c r="I9" s="199" t="s">
        <v>176</v>
      </c>
      <c r="J9" s="74">
        <v>0.1</v>
      </c>
      <c r="K9" s="97" t="s">
        <v>316</v>
      </c>
      <c r="L9" s="49"/>
      <c r="M9" s="98" t="s">
        <v>317</v>
      </c>
      <c r="N9" s="98">
        <v>5</v>
      </c>
      <c r="O9" s="98">
        <v>5</v>
      </c>
      <c r="P9" s="306"/>
      <c r="Q9" s="306"/>
      <c r="R9" s="306"/>
      <c r="S9" s="98">
        <f>+O9+P9+Q9+R9</f>
        <v>5</v>
      </c>
      <c r="T9" s="113">
        <f>+S9/N9</f>
        <v>1</v>
      </c>
      <c r="U9" s="101">
        <v>46023</v>
      </c>
      <c r="V9" s="101">
        <v>46387</v>
      </c>
      <c r="W9" s="49">
        <v>365</v>
      </c>
      <c r="X9" s="179">
        <v>1059626</v>
      </c>
      <c r="Y9" s="49" t="s">
        <v>318</v>
      </c>
      <c r="Z9" s="49" t="s">
        <v>319</v>
      </c>
      <c r="AA9" s="82" t="s">
        <v>320</v>
      </c>
      <c r="AB9" s="82" t="s">
        <v>321</v>
      </c>
      <c r="AC9" s="49" t="s">
        <v>322</v>
      </c>
      <c r="AD9" s="49" t="s">
        <v>323</v>
      </c>
      <c r="AE9" s="96"/>
      <c r="AF9" s="96" t="s">
        <v>324</v>
      </c>
      <c r="AG9" s="143" t="s">
        <v>325</v>
      </c>
      <c r="AH9" s="101">
        <v>46023</v>
      </c>
      <c r="AI9" s="150">
        <v>32303075064</v>
      </c>
      <c r="AJ9" s="150">
        <v>13160511420.77</v>
      </c>
      <c r="AK9" s="160"/>
      <c r="AL9" s="150"/>
      <c r="AM9" s="150"/>
      <c r="AN9" s="143" t="s">
        <v>325</v>
      </c>
      <c r="AO9" s="173" t="s">
        <v>312</v>
      </c>
      <c r="AP9" s="150">
        <v>12973923420.77</v>
      </c>
      <c r="AQ9" s="153">
        <f>+AP9/AJ9</f>
        <v>0.98582213152404352</v>
      </c>
      <c r="AR9" s="150">
        <v>3637774233.3899999</v>
      </c>
      <c r="AS9" s="153">
        <f>+AR9/AJ9</f>
        <v>0.27641587147204949</v>
      </c>
      <c r="AT9" s="150"/>
      <c r="AU9" s="153"/>
      <c r="AV9" s="150"/>
      <c r="AW9" s="153"/>
      <c r="AX9" s="150"/>
      <c r="AY9" s="153"/>
      <c r="AZ9" s="150"/>
      <c r="BA9" s="153"/>
      <c r="BB9" s="150"/>
      <c r="BC9" s="153"/>
      <c r="BD9" s="150"/>
      <c r="BE9" s="153"/>
      <c r="BF9" s="143"/>
    </row>
    <row r="10" spans="1:58" ht="75">
      <c r="A10" s="196"/>
      <c r="B10" s="197"/>
      <c r="C10" s="143"/>
      <c r="D10" s="198"/>
      <c r="E10" s="197"/>
      <c r="F10" s="197"/>
      <c r="G10" s="197"/>
      <c r="H10" s="197"/>
      <c r="I10" s="199"/>
      <c r="J10" s="74">
        <v>0.4</v>
      </c>
      <c r="K10" s="97" t="s">
        <v>326</v>
      </c>
      <c r="L10" s="49"/>
      <c r="M10" s="98" t="s">
        <v>317</v>
      </c>
      <c r="N10" s="98">
        <v>10</v>
      </c>
      <c r="O10" s="98">
        <v>2.5</v>
      </c>
      <c r="P10" s="306"/>
      <c r="Q10" s="306"/>
      <c r="R10" s="306"/>
      <c r="S10" s="98">
        <f t="shared" ref="S10:S16" si="0">+O10+P10+Q10+R10</f>
        <v>2.5</v>
      </c>
      <c r="T10" s="113">
        <f t="shared" ref="T10:T16" si="1">+S10/N10</f>
        <v>0.25</v>
      </c>
      <c r="U10" s="101">
        <v>46023</v>
      </c>
      <c r="V10" s="101">
        <v>46387</v>
      </c>
      <c r="W10" s="49">
        <v>365</v>
      </c>
      <c r="X10" s="179"/>
      <c r="Y10" s="49" t="s">
        <v>318</v>
      </c>
      <c r="Z10" s="49" t="s">
        <v>319</v>
      </c>
      <c r="AA10" s="51" t="s">
        <v>327</v>
      </c>
      <c r="AB10" s="82" t="s">
        <v>328</v>
      </c>
      <c r="AC10" s="49" t="s">
        <v>322</v>
      </c>
      <c r="AD10" s="49" t="s">
        <v>329</v>
      </c>
      <c r="AE10" s="96"/>
      <c r="AF10" s="96" t="s">
        <v>324</v>
      </c>
      <c r="AG10" s="143"/>
      <c r="AH10" s="101">
        <v>46023</v>
      </c>
      <c r="AI10" s="151"/>
      <c r="AJ10" s="151"/>
      <c r="AK10" s="161"/>
      <c r="AL10" s="151"/>
      <c r="AM10" s="151"/>
      <c r="AN10" s="143"/>
      <c r="AO10" s="173"/>
      <c r="AP10" s="151"/>
      <c r="AQ10" s="154"/>
      <c r="AR10" s="151"/>
      <c r="AS10" s="154"/>
      <c r="AT10" s="151"/>
      <c r="AU10" s="154"/>
      <c r="AV10" s="151"/>
      <c r="AW10" s="154"/>
      <c r="AX10" s="151"/>
      <c r="AY10" s="154"/>
      <c r="AZ10" s="151"/>
      <c r="BA10" s="154"/>
      <c r="BB10" s="151"/>
      <c r="BC10" s="154"/>
      <c r="BD10" s="151"/>
      <c r="BE10" s="154"/>
      <c r="BF10" s="143"/>
    </row>
    <row r="11" spans="1:58" ht="28.5">
      <c r="A11" s="196"/>
      <c r="B11" s="197"/>
      <c r="C11" s="143"/>
      <c r="D11" s="198"/>
      <c r="E11" s="197"/>
      <c r="F11" s="197"/>
      <c r="G11" s="197"/>
      <c r="H11" s="197"/>
      <c r="I11" s="199"/>
      <c r="J11" s="74">
        <v>0.05</v>
      </c>
      <c r="K11" s="97" t="s">
        <v>330</v>
      </c>
      <c r="L11" s="49"/>
      <c r="M11" s="98" t="s">
        <v>317</v>
      </c>
      <c r="N11" s="98">
        <v>1</v>
      </c>
      <c r="O11" s="98">
        <v>0</v>
      </c>
      <c r="P11" s="306"/>
      <c r="Q11" s="306"/>
      <c r="R11" s="306"/>
      <c r="S11" s="98">
        <f t="shared" si="0"/>
        <v>0</v>
      </c>
      <c r="T11" s="113">
        <f t="shared" si="1"/>
        <v>0</v>
      </c>
      <c r="U11" s="101">
        <v>46023</v>
      </c>
      <c r="V11" s="101">
        <v>46387</v>
      </c>
      <c r="W11" s="49">
        <v>365</v>
      </c>
      <c r="X11" s="179"/>
      <c r="Y11" s="49" t="s">
        <v>318</v>
      </c>
      <c r="Z11" s="49" t="s">
        <v>319</v>
      </c>
      <c r="AA11" s="184" t="s">
        <v>331</v>
      </c>
      <c r="AB11" s="184" t="s">
        <v>332</v>
      </c>
      <c r="AC11" s="49" t="s">
        <v>322</v>
      </c>
      <c r="AD11" s="49" t="s">
        <v>333</v>
      </c>
      <c r="AE11" s="96"/>
      <c r="AF11" s="96" t="s">
        <v>324</v>
      </c>
      <c r="AG11" s="143"/>
      <c r="AH11" s="101">
        <v>46023</v>
      </c>
      <c r="AI11" s="151"/>
      <c r="AJ11" s="151"/>
      <c r="AK11" s="161"/>
      <c r="AL11" s="151"/>
      <c r="AM11" s="151"/>
      <c r="AN11" s="143"/>
      <c r="AO11" s="173"/>
      <c r="AP11" s="151"/>
      <c r="AQ11" s="154"/>
      <c r="AR11" s="151"/>
      <c r="AS11" s="154"/>
      <c r="AT11" s="151"/>
      <c r="AU11" s="154"/>
      <c r="AV11" s="151"/>
      <c r="AW11" s="154"/>
      <c r="AX11" s="151"/>
      <c r="AY11" s="154"/>
      <c r="AZ11" s="151"/>
      <c r="BA11" s="154"/>
      <c r="BB11" s="151"/>
      <c r="BC11" s="154"/>
      <c r="BD11" s="151"/>
      <c r="BE11" s="154"/>
      <c r="BF11" s="143"/>
    </row>
    <row r="12" spans="1:58" ht="28.5">
      <c r="A12" s="196"/>
      <c r="B12" s="197"/>
      <c r="C12" s="143"/>
      <c r="D12" s="198"/>
      <c r="E12" s="197"/>
      <c r="F12" s="197"/>
      <c r="G12" s="197"/>
      <c r="H12" s="197"/>
      <c r="I12" s="199"/>
      <c r="J12" s="74">
        <v>0.15</v>
      </c>
      <c r="K12" s="97" t="s">
        <v>334</v>
      </c>
      <c r="L12" s="49"/>
      <c r="M12" s="98" t="s">
        <v>317</v>
      </c>
      <c r="N12" s="98">
        <v>15</v>
      </c>
      <c r="O12" s="98">
        <v>2.5</v>
      </c>
      <c r="P12" s="306"/>
      <c r="Q12" s="306"/>
      <c r="R12" s="306"/>
      <c r="S12" s="98">
        <f t="shared" si="0"/>
        <v>2.5</v>
      </c>
      <c r="T12" s="113">
        <f t="shared" si="1"/>
        <v>0.16666666666666666</v>
      </c>
      <c r="U12" s="101">
        <v>46023</v>
      </c>
      <c r="V12" s="101">
        <v>46387</v>
      </c>
      <c r="W12" s="49">
        <v>365</v>
      </c>
      <c r="X12" s="179"/>
      <c r="Y12" s="49" t="s">
        <v>318</v>
      </c>
      <c r="Z12" s="49" t="s">
        <v>319</v>
      </c>
      <c r="AA12" s="184"/>
      <c r="AB12" s="184"/>
      <c r="AC12" s="49" t="s">
        <v>322</v>
      </c>
      <c r="AD12" s="49" t="s">
        <v>335</v>
      </c>
      <c r="AE12" s="96"/>
      <c r="AF12" s="96" t="s">
        <v>324</v>
      </c>
      <c r="AG12" s="143" t="s">
        <v>336</v>
      </c>
      <c r="AH12" s="101">
        <v>46023</v>
      </c>
      <c r="AI12" s="151"/>
      <c r="AJ12" s="151"/>
      <c r="AK12" s="161"/>
      <c r="AL12" s="151"/>
      <c r="AM12" s="151"/>
      <c r="AN12" s="143" t="s">
        <v>336</v>
      </c>
      <c r="AO12" s="173"/>
      <c r="AP12" s="151"/>
      <c r="AQ12" s="154"/>
      <c r="AR12" s="151"/>
      <c r="AS12" s="154"/>
      <c r="AT12" s="151"/>
      <c r="AU12" s="154"/>
      <c r="AV12" s="151"/>
      <c r="AW12" s="154"/>
      <c r="AX12" s="151"/>
      <c r="AY12" s="154"/>
      <c r="AZ12" s="151"/>
      <c r="BA12" s="154"/>
      <c r="BB12" s="151"/>
      <c r="BC12" s="154"/>
      <c r="BD12" s="151"/>
      <c r="BE12" s="154"/>
      <c r="BF12" s="143"/>
    </row>
    <row r="13" spans="1:58" ht="45" customHeight="1">
      <c r="A13" s="196" t="s">
        <v>182</v>
      </c>
      <c r="B13" s="197"/>
      <c r="C13" s="143"/>
      <c r="D13" s="198"/>
      <c r="E13" s="197"/>
      <c r="F13" s="197"/>
      <c r="G13" s="197"/>
      <c r="H13" s="197"/>
      <c r="I13" s="199" t="s">
        <v>180</v>
      </c>
      <c r="J13" s="74">
        <v>0.05</v>
      </c>
      <c r="K13" s="97" t="s">
        <v>337</v>
      </c>
      <c r="L13" s="49"/>
      <c r="M13" s="98" t="s">
        <v>317</v>
      </c>
      <c r="N13" s="98">
        <v>3</v>
      </c>
      <c r="O13" s="98">
        <v>3</v>
      </c>
      <c r="P13" s="306"/>
      <c r="Q13" s="306"/>
      <c r="R13" s="306"/>
      <c r="S13" s="98">
        <f t="shared" si="0"/>
        <v>3</v>
      </c>
      <c r="T13" s="113">
        <f t="shared" si="1"/>
        <v>1</v>
      </c>
      <c r="U13" s="101">
        <v>46023</v>
      </c>
      <c r="V13" s="101">
        <v>46387</v>
      </c>
      <c r="W13" s="49">
        <v>365</v>
      </c>
      <c r="X13" s="179"/>
      <c r="Y13" s="49" t="s">
        <v>318</v>
      </c>
      <c r="Z13" s="49" t="s">
        <v>319</v>
      </c>
      <c r="AA13" s="184"/>
      <c r="AB13" s="184"/>
      <c r="AC13" s="49" t="s">
        <v>322</v>
      </c>
      <c r="AD13" s="49" t="s">
        <v>338</v>
      </c>
      <c r="AE13" s="96"/>
      <c r="AF13" s="96" t="s">
        <v>324</v>
      </c>
      <c r="AG13" s="143"/>
      <c r="AH13" s="101">
        <v>46023</v>
      </c>
      <c r="AI13" s="151"/>
      <c r="AJ13" s="151"/>
      <c r="AK13" s="161"/>
      <c r="AL13" s="151"/>
      <c r="AM13" s="151"/>
      <c r="AN13" s="143"/>
      <c r="AO13" s="173"/>
      <c r="AP13" s="151"/>
      <c r="AQ13" s="154"/>
      <c r="AR13" s="151"/>
      <c r="AS13" s="154"/>
      <c r="AT13" s="151"/>
      <c r="AU13" s="154"/>
      <c r="AV13" s="151"/>
      <c r="AW13" s="154"/>
      <c r="AX13" s="151"/>
      <c r="AY13" s="154"/>
      <c r="AZ13" s="151"/>
      <c r="BA13" s="154"/>
      <c r="BB13" s="151"/>
      <c r="BC13" s="154"/>
      <c r="BD13" s="151"/>
      <c r="BE13" s="154"/>
      <c r="BF13" s="143"/>
    </row>
    <row r="14" spans="1:58" ht="14.25" customHeight="1">
      <c r="A14" s="196"/>
      <c r="B14" s="197"/>
      <c r="C14" s="143"/>
      <c r="D14" s="198"/>
      <c r="E14" s="197"/>
      <c r="F14" s="197"/>
      <c r="G14" s="197"/>
      <c r="H14" s="197"/>
      <c r="I14" s="199"/>
      <c r="J14" s="74">
        <v>0.1</v>
      </c>
      <c r="K14" s="97" t="s">
        <v>339</v>
      </c>
      <c r="L14" s="49"/>
      <c r="M14" s="98" t="s">
        <v>340</v>
      </c>
      <c r="N14" s="98">
        <v>100</v>
      </c>
      <c r="O14" s="98">
        <v>25</v>
      </c>
      <c r="P14" s="306"/>
      <c r="Q14" s="306"/>
      <c r="R14" s="306"/>
      <c r="S14" s="98">
        <f t="shared" si="0"/>
        <v>25</v>
      </c>
      <c r="T14" s="113">
        <f t="shared" si="1"/>
        <v>0.25</v>
      </c>
      <c r="U14" s="101">
        <v>46023</v>
      </c>
      <c r="V14" s="101">
        <v>46387</v>
      </c>
      <c r="W14" s="49">
        <v>365</v>
      </c>
      <c r="X14" s="179"/>
      <c r="Y14" s="49" t="s">
        <v>318</v>
      </c>
      <c r="Z14" s="49" t="s">
        <v>319</v>
      </c>
      <c r="AA14" s="184"/>
      <c r="AB14" s="184"/>
      <c r="AC14" s="49" t="s">
        <v>322</v>
      </c>
      <c r="AD14" s="49" t="s">
        <v>341</v>
      </c>
      <c r="AE14" s="96"/>
      <c r="AF14" s="96" t="s">
        <v>324</v>
      </c>
      <c r="AG14" s="143"/>
      <c r="AH14" s="101">
        <v>46023</v>
      </c>
      <c r="AI14" s="151"/>
      <c r="AJ14" s="151"/>
      <c r="AK14" s="161"/>
      <c r="AL14" s="151"/>
      <c r="AM14" s="151"/>
      <c r="AN14" s="143"/>
      <c r="AO14" s="173"/>
      <c r="AP14" s="151"/>
      <c r="AQ14" s="154"/>
      <c r="AR14" s="151"/>
      <c r="AS14" s="154"/>
      <c r="AT14" s="151"/>
      <c r="AU14" s="154"/>
      <c r="AV14" s="151"/>
      <c r="AW14" s="154"/>
      <c r="AX14" s="151"/>
      <c r="AY14" s="154"/>
      <c r="AZ14" s="151"/>
      <c r="BA14" s="154"/>
      <c r="BB14" s="151"/>
      <c r="BC14" s="154"/>
      <c r="BD14" s="151"/>
      <c r="BE14" s="154"/>
      <c r="BF14" s="143"/>
    </row>
    <row r="15" spans="1:58" ht="57">
      <c r="A15" s="196"/>
      <c r="B15" s="197"/>
      <c r="C15" s="143"/>
      <c r="D15" s="198" t="s">
        <v>179</v>
      </c>
      <c r="E15" s="197"/>
      <c r="F15" s="197"/>
      <c r="G15" s="197"/>
      <c r="H15" s="197"/>
      <c r="I15" s="199"/>
      <c r="J15" s="74">
        <v>0.05</v>
      </c>
      <c r="K15" s="97" t="s">
        <v>342</v>
      </c>
      <c r="L15" s="49"/>
      <c r="M15" s="98" t="s">
        <v>317</v>
      </c>
      <c r="N15" s="98">
        <v>1</v>
      </c>
      <c r="O15" s="98">
        <v>0.75</v>
      </c>
      <c r="P15" s="306"/>
      <c r="Q15" s="306"/>
      <c r="R15" s="306"/>
      <c r="S15" s="98">
        <f t="shared" si="0"/>
        <v>0.75</v>
      </c>
      <c r="T15" s="113">
        <f t="shared" si="1"/>
        <v>0.75</v>
      </c>
      <c r="U15" s="101">
        <v>46023</v>
      </c>
      <c r="V15" s="101">
        <v>46387</v>
      </c>
      <c r="W15" s="49">
        <v>365</v>
      </c>
      <c r="X15" s="179"/>
      <c r="Y15" s="49" t="s">
        <v>318</v>
      </c>
      <c r="Z15" s="49" t="s">
        <v>319</v>
      </c>
      <c r="AA15" s="184" t="s">
        <v>343</v>
      </c>
      <c r="AB15" s="184" t="s">
        <v>344</v>
      </c>
      <c r="AC15" s="49" t="s">
        <v>322</v>
      </c>
      <c r="AD15" s="49" t="s">
        <v>345</v>
      </c>
      <c r="AE15" s="96"/>
      <c r="AF15" s="96" t="s">
        <v>324</v>
      </c>
      <c r="AG15" s="143"/>
      <c r="AH15" s="101">
        <v>46023</v>
      </c>
      <c r="AI15" s="151"/>
      <c r="AJ15" s="151"/>
      <c r="AK15" s="161"/>
      <c r="AL15" s="151"/>
      <c r="AM15" s="151"/>
      <c r="AN15" s="143"/>
      <c r="AO15" s="173"/>
      <c r="AP15" s="151"/>
      <c r="AQ15" s="154"/>
      <c r="AR15" s="151"/>
      <c r="AS15" s="154"/>
      <c r="AT15" s="151"/>
      <c r="AU15" s="154"/>
      <c r="AV15" s="151"/>
      <c r="AW15" s="154"/>
      <c r="AX15" s="151"/>
      <c r="AY15" s="154"/>
      <c r="AZ15" s="151"/>
      <c r="BA15" s="154"/>
      <c r="BB15" s="151"/>
      <c r="BC15" s="154"/>
      <c r="BD15" s="151"/>
      <c r="BE15" s="154"/>
      <c r="BF15" s="143"/>
    </row>
    <row r="16" spans="1:58">
      <c r="A16" s="196"/>
      <c r="B16" s="197"/>
      <c r="C16" s="143"/>
      <c r="D16" s="198"/>
      <c r="E16" s="197"/>
      <c r="F16" s="197"/>
      <c r="G16" s="197"/>
      <c r="H16" s="197"/>
      <c r="I16" s="199" t="s">
        <v>187</v>
      </c>
      <c r="J16" s="201">
        <v>0.05</v>
      </c>
      <c r="K16" s="200" t="s">
        <v>346</v>
      </c>
      <c r="L16" s="143"/>
      <c r="M16" s="179" t="s">
        <v>340</v>
      </c>
      <c r="N16" s="179">
        <v>1</v>
      </c>
      <c r="O16" s="179">
        <v>0</v>
      </c>
      <c r="P16" s="307"/>
      <c r="Q16" s="307"/>
      <c r="R16" s="307"/>
      <c r="S16" s="179">
        <f t="shared" si="0"/>
        <v>0</v>
      </c>
      <c r="T16" s="179">
        <f t="shared" si="1"/>
        <v>0</v>
      </c>
      <c r="U16" s="101">
        <v>46023</v>
      </c>
      <c r="V16" s="101">
        <v>46387</v>
      </c>
      <c r="W16" s="49">
        <v>365</v>
      </c>
      <c r="X16" s="179"/>
      <c r="Y16" s="49" t="s">
        <v>318</v>
      </c>
      <c r="Z16" s="49" t="s">
        <v>319</v>
      </c>
      <c r="AA16" s="184"/>
      <c r="AB16" s="184"/>
      <c r="AC16" s="49" t="s">
        <v>322</v>
      </c>
      <c r="AD16" s="49" t="s">
        <v>347</v>
      </c>
      <c r="AE16" s="96"/>
      <c r="AF16" s="96" t="s">
        <v>324</v>
      </c>
      <c r="AG16" s="143" t="s">
        <v>348</v>
      </c>
      <c r="AH16" s="101">
        <v>46023</v>
      </c>
      <c r="AI16" s="151"/>
      <c r="AJ16" s="151"/>
      <c r="AK16" s="161"/>
      <c r="AL16" s="151"/>
      <c r="AM16" s="151"/>
      <c r="AN16" s="143" t="s">
        <v>348</v>
      </c>
      <c r="AO16" s="173"/>
      <c r="AP16" s="151"/>
      <c r="AQ16" s="154"/>
      <c r="AR16" s="151"/>
      <c r="AS16" s="154"/>
      <c r="AT16" s="151"/>
      <c r="AU16" s="154"/>
      <c r="AV16" s="151"/>
      <c r="AW16" s="154"/>
      <c r="AX16" s="151"/>
      <c r="AY16" s="154"/>
      <c r="AZ16" s="151"/>
      <c r="BA16" s="154"/>
      <c r="BB16" s="151"/>
      <c r="BC16" s="154"/>
      <c r="BD16" s="151"/>
      <c r="BE16" s="154"/>
      <c r="BF16" s="143"/>
    </row>
    <row r="17" spans="1:58" ht="96" customHeight="1">
      <c r="A17" s="196"/>
      <c r="B17" s="197"/>
      <c r="C17" s="143"/>
      <c r="D17" s="198"/>
      <c r="E17" s="197"/>
      <c r="F17" s="197"/>
      <c r="G17" s="197"/>
      <c r="H17" s="197"/>
      <c r="I17" s="199"/>
      <c r="J17" s="201"/>
      <c r="K17" s="200"/>
      <c r="L17" s="143"/>
      <c r="M17" s="179"/>
      <c r="N17" s="179"/>
      <c r="O17" s="179"/>
      <c r="P17" s="307"/>
      <c r="Q17" s="307"/>
      <c r="R17" s="307"/>
      <c r="S17" s="179"/>
      <c r="T17" s="179"/>
      <c r="U17" s="101">
        <v>46023</v>
      </c>
      <c r="V17" s="101">
        <v>46387</v>
      </c>
      <c r="W17" s="49">
        <v>365</v>
      </c>
      <c r="X17" s="179"/>
      <c r="Y17" s="49" t="s">
        <v>318</v>
      </c>
      <c r="Z17" s="49" t="s">
        <v>319</v>
      </c>
      <c r="AA17" s="184"/>
      <c r="AB17" s="184"/>
      <c r="AC17" s="49" t="s">
        <v>322</v>
      </c>
      <c r="AD17" s="49"/>
      <c r="AE17" s="96"/>
      <c r="AF17" s="96" t="s">
        <v>324</v>
      </c>
      <c r="AG17" s="143"/>
      <c r="AH17" s="101">
        <v>46023</v>
      </c>
      <c r="AI17" s="151"/>
      <c r="AJ17" s="151"/>
      <c r="AK17" s="161"/>
      <c r="AL17" s="151"/>
      <c r="AM17" s="151"/>
      <c r="AN17" s="143"/>
      <c r="AO17" s="173"/>
      <c r="AP17" s="151"/>
      <c r="AQ17" s="154"/>
      <c r="AR17" s="151"/>
      <c r="AS17" s="154"/>
      <c r="AT17" s="151"/>
      <c r="AU17" s="154"/>
      <c r="AV17" s="151"/>
      <c r="AW17" s="154"/>
      <c r="AX17" s="151"/>
      <c r="AY17" s="154"/>
      <c r="AZ17" s="151"/>
      <c r="BA17" s="154"/>
      <c r="BB17" s="151"/>
      <c r="BC17" s="154"/>
      <c r="BD17" s="151"/>
      <c r="BE17" s="154"/>
      <c r="BF17" s="143"/>
    </row>
    <row r="18" spans="1:58">
      <c r="A18" s="196"/>
      <c r="B18" s="197"/>
      <c r="C18" s="143"/>
      <c r="D18" s="198" t="s">
        <v>184</v>
      </c>
      <c r="E18" s="197"/>
      <c r="F18" s="197"/>
      <c r="G18" s="197"/>
      <c r="H18" s="197"/>
      <c r="I18" s="199"/>
      <c r="J18" s="201"/>
      <c r="K18" s="200"/>
      <c r="L18" s="143"/>
      <c r="M18" s="179"/>
      <c r="N18" s="179"/>
      <c r="O18" s="179"/>
      <c r="P18" s="307"/>
      <c r="Q18" s="307"/>
      <c r="R18" s="307"/>
      <c r="S18" s="179"/>
      <c r="T18" s="179"/>
      <c r="U18" s="101">
        <v>46023</v>
      </c>
      <c r="V18" s="101">
        <v>46387</v>
      </c>
      <c r="W18" s="49">
        <v>365</v>
      </c>
      <c r="X18" s="179"/>
      <c r="Y18" s="49" t="s">
        <v>318</v>
      </c>
      <c r="Z18" s="49" t="s">
        <v>319</v>
      </c>
      <c r="AA18" s="184"/>
      <c r="AB18" s="184"/>
      <c r="AC18" s="49" t="s">
        <v>322</v>
      </c>
      <c r="AD18" s="49"/>
      <c r="AE18" s="96"/>
      <c r="AF18" s="96" t="s">
        <v>324</v>
      </c>
      <c r="AG18" s="143"/>
      <c r="AH18" s="101">
        <v>46023</v>
      </c>
      <c r="AI18" s="151"/>
      <c r="AJ18" s="151"/>
      <c r="AK18" s="161"/>
      <c r="AL18" s="151"/>
      <c r="AM18" s="151"/>
      <c r="AN18" s="143"/>
      <c r="AO18" s="173"/>
      <c r="AP18" s="151"/>
      <c r="AQ18" s="154"/>
      <c r="AR18" s="151"/>
      <c r="AS18" s="154"/>
      <c r="AT18" s="151"/>
      <c r="AU18" s="154"/>
      <c r="AV18" s="151"/>
      <c r="AW18" s="154"/>
      <c r="AX18" s="151"/>
      <c r="AY18" s="154"/>
      <c r="AZ18" s="151"/>
      <c r="BA18" s="154"/>
      <c r="BB18" s="151"/>
      <c r="BC18" s="154"/>
      <c r="BD18" s="151"/>
      <c r="BE18" s="154"/>
      <c r="BF18" s="143"/>
    </row>
    <row r="19" spans="1:58">
      <c r="A19" s="196"/>
      <c r="B19" s="197"/>
      <c r="C19" s="143"/>
      <c r="D19" s="198"/>
      <c r="E19" s="197"/>
      <c r="F19" s="197"/>
      <c r="G19" s="197"/>
      <c r="H19" s="197"/>
      <c r="I19" s="199"/>
      <c r="J19" s="201"/>
      <c r="K19" s="200"/>
      <c r="L19" s="143"/>
      <c r="M19" s="179"/>
      <c r="N19" s="179"/>
      <c r="O19" s="179"/>
      <c r="P19" s="307"/>
      <c r="Q19" s="307"/>
      <c r="R19" s="307"/>
      <c r="S19" s="179"/>
      <c r="T19" s="179"/>
      <c r="U19" s="101">
        <v>46023</v>
      </c>
      <c r="V19" s="101">
        <v>46387</v>
      </c>
      <c r="W19" s="49">
        <v>365</v>
      </c>
      <c r="X19" s="179"/>
      <c r="Y19" s="49" t="s">
        <v>318</v>
      </c>
      <c r="Z19" s="49" t="s">
        <v>319</v>
      </c>
      <c r="AA19" s="184"/>
      <c r="AB19" s="184"/>
      <c r="AC19" s="49" t="s">
        <v>322</v>
      </c>
      <c r="AD19" s="49"/>
      <c r="AE19" s="96"/>
      <c r="AF19" s="96" t="s">
        <v>324</v>
      </c>
      <c r="AG19" s="143"/>
      <c r="AH19" s="101">
        <v>46023</v>
      </c>
      <c r="AI19" s="152"/>
      <c r="AJ19" s="152"/>
      <c r="AK19" s="162"/>
      <c r="AL19" s="152"/>
      <c r="AM19" s="152"/>
      <c r="AN19" s="143"/>
      <c r="AO19" s="173"/>
      <c r="AP19" s="152"/>
      <c r="AQ19" s="155"/>
      <c r="AR19" s="152"/>
      <c r="AS19" s="155"/>
      <c r="AT19" s="152"/>
      <c r="AU19" s="155"/>
      <c r="AV19" s="152"/>
      <c r="AW19" s="155"/>
      <c r="AX19" s="152"/>
      <c r="AY19" s="155"/>
      <c r="AZ19" s="152"/>
      <c r="BA19" s="155"/>
      <c r="BB19" s="152"/>
      <c r="BC19" s="155"/>
      <c r="BD19" s="152"/>
      <c r="BE19" s="155"/>
      <c r="BF19" s="143"/>
    </row>
    <row r="20" spans="1:58" ht="26.25" customHeight="1">
      <c r="A20" s="63"/>
      <c r="B20" s="197"/>
      <c r="C20" s="143"/>
      <c r="D20" s="176" t="s">
        <v>179</v>
      </c>
      <c r="E20" s="180" t="s">
        <v>349</v>
      </c>
      <c r="F20" s="157"/>
      <c r="G20" s="157"/>
      <c r="H20" s="157"/>
      <c r="I20" s="157"/>
      <c r="J20" s="157"/>
      <c r="K20" s="157"/>
      <c r="L20" s="157"/>
      <c r="M20" s="157"/>
      <c r="N20" s="157"/>
      <c r="O20" s="157"/>
      <c r="P20" s="157"/>
      <c r="Q20" s="157"/>
      <c r="R20" s="157"/>
      <c r="S20" s="158"/>
      <c r="T20" s="114">
        <f>+AVERAGE(T9:T19)</f>
        <v>0.42708333333333337</v>
      </c>
      <c r="U20" s="68"/>
      <c r="V20" s="68"/>
      <c r="W20" s="68"/>
      <c r="X20" s="179"/>
      <c r="Y20" s="63"/>
      <c r="Z20" s="63"/>
      <c r="AA20" s="63"/>
      <c r="AB20" s="63"/>
      <c r="AC20" s="63"/>
      <c r="AD20" s="63"/>
      <c r="AE20" s="109"/>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row>
    <row r="21" spans="1:58">
      <c r="A21" s="196" t="s">
        <v>177</v>
      </c>
      <c r="B21" s="197"/>
      <c r="C21" s="143"/>
      <c r="D21" s="177"/>
      <c r="E21" s="171" t="s">
        <v>350</v>
      </c>
      <c r="F21" s="202">
        <v>202500000033305</v>
      </c>
      <c r="G21" s="171" t="s">
        <v>351</v>
      </c>
      <c r="H21" s="171" t="s">
        <v>352</v>
      </c>
      <c r="I21" s="172" t="s">
        <v>353</v>
      </c>
      <c r="J21" s="201">
        <v>1</v>
      </c>
      <c r="K21" s="65" t="s">
        <v>354</v>
      </c>
      <c r="L21" s="49"/>
      <c r="M21" s="98" t="s">
        <v>317</v>
      </c>
      <c r="N21" s="98">
        <v>1</v>
      </c>
      <c r="O21" s="98">
        <v>0</v>
      </c>
      <c r="P21" s="98"/>
      <c r="Q21" s="98"/>
      <c r="R21" s="98"/>
      <c r="S21" s="98">
        <f t="shared" ref="S21:S29" si="2">+O21+P21+Q21+R21</f>
        <v>0</v>
      </c>
      <c r="T21" s="113">
        <f t="shared" ref="T21:T29" si="3">+S21/N21</f>
        <v>0</v>
      </c>
      <c r="U21" s="101">
        <v>46023</v>
      </c>
      <c r="V21" s="101">
        <v>46387</v>
      </c>
      <c r="W21" s="49">
        <v>90</v>
      </c>
      <c r="X21" s="179"/>
      <c r="Y21" s="98" t="s">
        <v>318</v>
      </c>
      <c r="Z21" s="98" t="s">
        <v>319</v>
      </c>
      <c r="AA21" s="184" t="s">
        <v>343</v>
      </c>
      <c r="AB21" s="184" t="s">
        <v>344</v>
      </c>
      <c r="AC21" s="173" t="s">
        <v>322</v>
      </c>
      <c r="AD21" s="173" t="s">
        <v>350</v>
      </c>
      <c r="AE21" s="206"/>
      <c r="AF21" s="206" t="s">
        <v>324</v>
      </c>
      <c r="AG21" s="147" t="s">
        <v>355</v>
      </c>
      <c r="AH21" s="207">
        <v>46296</v>
      </c>
      <c r="AI21" s="147">
        <v>0</v>
      </c>
      <c r="AJ21" s="153">
        <v>0</v>
      </c>
      <c r="AK21" s="147"/>
      <c r="AL21" s="147"/>
      <c r="AM21" s="147"/>
      <c r="AN21" s="203" t="s">
        <v>356</v>
      </c>
      <c r="AO21" s="173" t="s">
        <v>350</v>
      </c>
      <c r="AP21" s="123">
        <v>0</v>
      </c>
      <c r="AQ21" s="153">
        <v>0</v>
      </c>
      <c r="AR21" s="123">
        <v>0</v>
      </c>
      <c r="AS21" s="153">
        <v>0</v>
      </c>
      <c r="AT21" s="123"/>
      <c r="AU21" s="123"/>
      <c r="AV21" s="123"/>
      <c r="AW21" s="123"/>
      <c r="AX21" s="123"/>
      <c r="AY21" s="123"/>
      <c r="AZ21" s="123"/>
      <c r="BA21" s="123"/>
      <c r="BB21" s="123"/>
      <c r="BC21" s="123"/>
      <c r="BD21" s="123"/>
      <c r="BE21" s="123"/>
      <c r="BF21" s="143"/>
    </row>
    <row r="22" spans="1:58" ht="111.95" customHeight="1">
      <c r="A22" s="196"/>
      <c r="B22" s="197"/>
      <c r="C22" s="143"/>
      <c r="D22" s="177"/>
      <c r="E22" s="171"/>
      <c r="F22" s="202"/>
      <c r="G22" s="171"/>
      <c r="H22" s="171"/>
      <c r="I22" s="172"/>
      <c r="J22" s="201"/>
      <c r="K22" s="65" t="s">
        <v>357</v>
      </c>
      <c r="L22" s="49"/>
      <c r="M22" s="98" t="s">
        <v>317</v>
      </c>
      <c r="N22" s="98">
        <v>12</v>
      </c>
      <c r="O22" s="98">
        <v>0</v>
      </c>
      <c r="P22" s="98"/>
      <c r="Q22" s="98"/>
      <c r="R22" s="98"/>
      <c r="S22" s="98">
        <f t="shared" si="2"/>
        <v>0</v>
      </c>
      <c r="T22" s="113">
        <f t="shared" si="3"/>
        <v>0</v>
      </c>
      <c r="U22" s="101">
        <v>46023</v>
      </c>
      <c r="V22" s="101">
        <v>46387</v>
      </c>
      <c r="W22" s="49">
        <v>90</v>
      </c>
      <c r="X22" s="179"/>
      <c r="Y22" s="98" t="s">
        <v>318</v>
      </c>
      <c r="Z22" s="98" t="s">
        <v>319</v>
      </c>
      <c r="AA22" s="184"/>
      <c r="AB22" s="184"/>
      <c r="AC22" s="173"/>
      <c r="AD22" s="173"/>
      <c r="AE22" s="206"/>
      <c r="AF22" s="206"/>
      <c r="AG22" s="148"/>
      <c r="AH22" s="207"/>
      <c r="AI22" s="148"/>
      <c r="AJ22" s="154"/>
      <c r="AK22" s="148"/>
      <c r="AL22" s="148"/>
      <c r="AM22" s="148"/>
      <c r="AN22" s="203"/>
      <c r="AO22" s="173"/>
      <c r="AP22" s="124"/>
      <c r="AQ22" s="154"/>
      <c r="AR22" s="124"/>
      <c r="AS22" s="154"/>
      <c r="AT22" s="124"/>
      <c r="AU22" s="124"/>
      <c r="AV22" s="124"/>
      <c r="AW22" s="124"/>
      <c r="AX22" s="124"/>
      <c r="AY22" s="124"/>
      <c r="AZ22" s="124"/>
      <c r="BA22" s="124"/>
      <c r="BB22" s="124"/>
      <c r="BC22" s="124"/>
      <c r="BD22" s="124"/>
      <c r="BE22" s="124"/>
      <c r="BF22" s="143"/>
    </row>
    <row r="23" spans="1:58">
      <c r="A23" s="196"/>
      <c r="B23" s="197"/>
      <c r="C23" s="143"/>
      <c r="D23" s="177"/>
      <c r="E23" s="171"/>
      <c r="F23" s="202"/>
      <c r="G23" s="171"/>
      <c r="H23" s="171"/>
      <c r="I23" s="172"/>
      <c r="J23" s="201"/>
      <c r="K23" s="65" t="s">
        <v>358</v>
      </c>
      <c r="L23" s="49"/>
      <c r="M23" s="98" t="s">
        <v>317</v>
      </c>
      <c r="N23" s="98">
        <v>12</v>
      </c>
      <c r="O23" s="98">
        <v>0</v>
      </c>
      <c r="P23" s="98"/>
      <c r="Q23" s="98"/>
      <c r="R23" s="98"/>
      <c r="S23" s="98">
        <f t="shared" si="2"/>
        <v>0</v>
      </c>
      <c r="T23" s="113">
        <f t="shared" si="3"/>
        <v>0</v>
      </c>
      <c r="U23" s="101">
        <v>46023</v>
      </c>
      <c r="V23" s="101">
        <v>46387</v>
      </c>
      <c r="W23" s="49">
        <v>90</v>
      </c>
      <c r="X23" s="179"/>
      <c r="Y23" s="98" t="s">
        <v>318</v>
      </c>
      <c r="Z23" s="98" t="s">
        <v>319</v>
      </c>
      <c r="AA23" s="184"/>
      <c r="AB23" s="184"/>
      <c r="AC23" s="173"/>
      <c r="AD23" s="173"/>
      <c r="AE23" s="206"/>
      <c r="AF23" s="206"/>
      <c r="AG23" s="148"/>
      <c r="AH23" s="207"/>
      <c r="AI23" s="148"/>
      <c r="AJ23" s="154"/>
      <c r="AK23" s="148"/>
      <c r="AL23" s="148"/>
      <c r="AM23" s="148"/>
      <c r="AN23" s="203"/>
      <c r="AO23" s="173"/>
      <c r="AP23" s="124"/>
      <c r="AQ23" s="154"/>
      <c r="AR23" s="124"/>
      <c r="AS23" s="154"/>
      <c r="AT23" s="124"/>
      <c r="AU23" s="124"/>
      <c r="AV23" s="124"/>
      <c r="AW23" s="124"/>
      <c r="AX23" s="124"/>
      <c r="AY23" s="124"/>
      <c r="AZ23" s="124"/>
      <c r="BA23" s="124"/>
      <c r="BB23" s="124"/>
      <c r="BC23" s="124"/>
      <c r="BD23" s="124"/>
      <c r="BE23" s="124"/>
      <c r="BF23" s="143"/>
    </row>
    <row r="24" spans="1:58">
      <c r="A24" s="196"/>
      <c r="B24" s="197"/>
      <c r="C24" s="143"/>
      <c r="D24" s="177"/>
      <c r="E24" s="171"/>
      <c r="F24" s="202"/>
      <c r="G24" s="171"/>
      <c r="H24" s="171"/>
      <c r="I24" s="172"/>
      <c r="J24" s="201"/>
      <c r="K24" s="65" t="s">
        <v>359</v>
      </c>
      <c r="L24" s="49"/>
      <c r="M24" s="98" t="s">
        <v>317</v>
      </c>
      <c r="N24" s="98">
        <v>12</v>
      </c>
      <c r="O24" s="98">
        <v>0</v>
      </c>
      <c r="P24" s="98"/>
      <c r="Q24" s="98"/>
      <c r="R24" s="98"/>
      <c r="S24" s="98">
        <f t="shared" si="2"/>
        <v>0</v>
      </c>
      <c r="T24" s="113">
        <f t="shared" si="3"/>
        <v>0</v>
      </c>
      <c r="U24" s="101">
        <v>46023</v>
      </c>
      <c r="V24" s="101">
        <v>46387</v>
      </c>
      <c r="W24" s="49">
        <v>90</v>
      </c>
      <c r="X24" s="179"/>
      <c r="Y24" s="98" t="s">
        <v>318</v>
      </c>
      <c r="Z24" s="98" t="s">
        <v>319</v>
      </c>
      <c r="AA24" s="184"/>
      <c r="AB24" s="184"/>
      <c r="AC24" s="173"/>
      <c r="AD24" s="173"/>
      <c r="AE24" s="206"/>
      <c r="AF24" s="206"/>
      <c r="AG24" s="148"/>
      <c r="AH24" s="207"/>
      <c r="AI24" s="148"/>
      <c r="AJ24" s="154"/>
      <c r="AK24" s="148"/>
      <c r="AL24" s="148"/>
      <c r="AM24" s="148"/>
      <c r="AN24" s="203"/>
      <c r="AO24" s="173"/>
      <c r="AP24" s="124"/>
      <c r="AQ24" s="154"/>
      <c r="AR24" s="124"/>
      <c r="AS24" s="154"/>
      <c r="AT24" s="124"/>
      <c r="AU24" s="124"/>
      <c r="AV24" s="124"/>
      <c r="AW24" s="124"/>
      <c r="AX24" s="124"/>
      <c r="AY24" s="124"/>
      <c r="AZ24" s="124"/>
      <c r="BA24" s="124"/>
      <c r="BB24" s="124"/>
      <c r="BC24" s="124"/>
      <c r="BD24" s="124"/>
      <c r="BE24" s="124"/>
      <c r="BF24" s="143"/>
    </row>
    <row r="25" spans="1:58">
      <c r="A25" s="196"/>
      <c r="B25" s="197"/>
      <c r="C25" s="143"/>
      <c r="D25" s="177"/>
      <c r="E25" s="171"/>
      <c r="F25" s="202"/>
      <c r="G25" s="171"/>
      <c r="H25" s="171"/>
      <c r="I25" s="172"/>
      <c r="J25" s="201"/>
      <c r="K25" s="65" t="s">
        <v>360</v>
      </c>
      <c r="L25" s="49"/>
      <c r="M25" s="98" t="s">
        <v>317</v>
      </c>
      <c r="N25" s="98">
        <v>13</v>
      </c>
      <c r="O25" s="98">
        <v>0</v>
      </c>
      <c r="P25" s="98"/>
      <c r="Q25" s="98"/>
      <c r="R25" s="98"/>
      <c r="S25" s="98">
        <f t="shared" si="2"/>
        <v>0</v>
      </c>
      <c r="T25" s="113">
        <f t="shared" si="3"/>
        <v>0</v>
      </c>
      <c r="U25" s="101">
        <v>46023</v>
      </c>
      <c r="V25" s="101">
        <v>46387</v>
      </c>
      <c r="W25" s="49">
        <v>90</v>
      </c>
      <c r="X25" s="179"/>
      <c r="Y25" s="98" t="s">
        <v>318</v>
      </c>
      <c r="Z25" s="98" t="s">
        <v>319</v>
      </c>
      <c r="AA25" s="184"/>
      <c r="AB25" s="184"/>
      <c r="AC25" s="173"/>
      <c r="AD25" s="173"/>
      <c r="AE25" s="206"/>
      <c r="AF25" s="206"/>
      <c r="AG25" s="148"/>
      <c r="AH25" s="207"/>
      <c r="AI25" s="148"/>
      <c r="AJ25" s="154"/>
      <c r="AK25" s="148"/>
      <c r="AL25" s="148"/>
      <c r="AM25" s="148"/>
      <c r="AN25" s="203"/>
      <c r="AO25" s="173"/>
      <c r="AP25" s="124"/>
      <c r="AQ25" s="154"/>
      <c r="AR25" s="124"/>
      <c r="AS25" s="154"/>
      <c r="AT25" s="124"/>
      <c r="AU25" s="124"/>
      <c r="AV25" s="124"/>
      <c r="AW25" s="124"/>
      <c r="AX25" s="124"/>
      <c r="AY25" s="124"/>
      <c r="AZ25" s="124"/>
      <c r="BA25" s="124"/>
      <c r="BB25" s="124"/>
      <c r="BC25" s="124"/>
      <c r="BD25" s="124"/>
      <c r="BE25" s="124"/>
      <c r="BF25" s="143"/>
    </row>
    <row r="26" spans="1:58" ht="14.25" customHeight="1">
      <c r="A26" s="196" t="s">
        <v>182</v>
      </c>
      <c r="B26" s="197"/>
      <c r="C26" s="143"/>
      <c r="D26" s="177"/>
      <c r="E26" s="171"/>
      <c r="F26" s="202"/>
      <c r="G26" s="171"/>
      <c r="H26" s="171"/>
      <c r="I26" s="172"/>
      <c r="J26" s="201"/>
      <c r="K26" s="65" t="s">
        <v>361</v>
      </c>
      <c r="L26" s="49"/>
      <c r="M26" s="98" t="s">
        <v>317</v>
      </c>
      <c r="N26" s="98">
        <v>12</v>
      </c>
      <c r="O26" s="98">
        <v>0</v>
      </c>
      <c r="P26" s="98"/>
      <c r="Q26" s="98"/>
      <c r="R26" s="98"/>
      <c r="S26" s="98">
        <f t="shared" si="2"/>
        <v>0</v>
      </c>
      <c r="T26" s="113">
        <f t="shared" si="3"/>
        <v>0</v>
      </c>
      <c r="U26" s="101">
        <v>46023</v>
      </c>
      <c r="V26" s="101">
        <v>46387</v>
      </c>
      <c r="W26" s="49">
        <v>90</v>
      </c>
      <c r="X26" s="179"/>
      <c r="Y26" s="98" t="s">
        <v>318</v>
      </c>
      <c r="Z26" s="98" t="s">
        <v>319</v>
      </c>
      <c r="AA26" s="184" t="s">
        <v>362</v>
      </c>
      <c r="AB26" s="184" t="s">
        <v>363</v>
      </c>
      <c r="AC26" s="173"/>
      <c r="AD26" s="173"/>
      <c r="AE26" s="206"/>
      <c r="AF26" s="206"/>
      <c r="AG26" s="148"/>
      <c r="AH26" s="207"/>
      <c r="AI26" s="148"/>
      <c r="AJ26" s="154"/>
      <c r="AK26" s="148"/>
      <c r="AL26" s="148"/>
      <c r="AM26" s="148"/>
      <c r="AN26" s="203" t="s">
        <v>364</v>
      </c>
      <c r="AO26" s="173"/>
      <c r="AP26" s="124"/>
      <c r="AQ26" s="154"/>
      <c r="AR26" s="124"/>
      <c r="AS26" s="154"/>
      <c r="AT26" s="124"/>
      <c r="AU26" s="124"/>
      <c r="AV26" s="124"/>
      <c r="AW26" s="124"/>
      <c r="AX26" s="124"/>
      <c r="AY26" s="124"/>
      <c r="AZ26" s="124"/>
      <c r="BA26" s="124"/>
      <c r="BB26" s="124"/>
      <c r="BC26" s="124"/>
      <c r="BD26" s="124"/>
      <c r="BE26" s="124"/>
      <c r="BF26" s="143"/>
    </row>
    <row r="27" spans="1:58" ht="15" customHeight="1">
      <c r="A27" s="196"/>
      <c r="B27" s="197"/>
      <c r="C27" s="143"/>
      <c r="D27" s="177"/>
      <c r="E27" s="171"/>
      <c r="F27" s="202"/>
      <c r="G27" s="171"/>
      <c r="H27" s="171"/>
      <c r="I27" s="172"/>
      <c r="J27" s="201"/>
      <c r="K27" s="65" t="s">
        <v>365</v>
      </c>
      <c r="L27" s="49"/>
      <c r="M27" s="98" t="s">
        <v>317</v>
      </c>
      <c r="N27" s="98">
        <v>13</v>
      </c>
      <c r="O27" s="98">
        <v>0</v>
      </c>
      <c r="P27" s="98"/>
      <c r="Q27" s="98"/>
      <c r="R27" s="98"/>
      <c r="S27" s="98">
        <f t="shared" si="2"/>
        <v>0</v>
      </c>
      <c r="T27" s="113">
        <f t="shared" si="3"/>
        <v>0</v>
      </c>
      <c r="U27" s="101">
        <v>46023</v>
      </c>
      <c r="V27" s="101">
        <v>46387</v>
      </c>
      <c r="W27" s="49">
        <v>90</v>
      </c>
      <c r="X27" s="179"/>
      <c r="Y27" s="98" t="s">
        <v>318</v>
      </c>
      <c r="Z27" s="98" t="s">
        <v>319</v>
      </c>
      <c r="AA27" s="184"/>
      <c r="AB27" s="184"/>
      <c r="AC27" s="173"/>
      <c r="AD27" s="173"/>
      <c r="AE27" s="206"/>
      <c r="AF27" s="206"/>
      <c r="AG27" s="148"/>
      <c r="AH27" s="207"/>
      <c r="AI27" s="148"/>
      <c r="AJ27" s="154"/>
      <c r="AK27" s="148"/>
      <c r="AL27" s="148"/>
      <c r="AM27" s="148"/>
      <c r="AN27" s="203"/>
      <c r="AO27" s="173"/>
      <c r="AP27" s="124"/>
      <c r="AQ27" s="154"/>
      <c r="AR27" s="124"/>
      <c r="AS27" s="154"/>
      <c r="AT27" s="124"/>
      <c r="AU27" s="124"/>
      <c r="AV27" s="124"/>
      <c r="AW27" s="124"/>
      <c r="AX27" s="124"/>
      <c r="AY27" s="124"/>
      <c r="AZ27" s="124"/>
      <c r="BA27" s="124"/>
      <c r="BB27" s="124"/>
      <c r="BC27" s="124"/>
      <c r="BD27" s="124"/>
      <c r="BE27" s="124"/>
      <c r="BF27" s="143"/>
    </row>
    <row r="28" spans="1:58" ht="117.95" customHeight="1">
      <c r="A28" s="196"/>
      <c r="B28" s="197"/>
      <c r="C28" s="143"/>
      <c r="D28" s="177"/>
      <c r="E28" s="171"/>
      <c r="F28" s="202"/>
      <c r="G28" s="171"/>
      <c r="H28" s="171"/>
      <c r="I28" s="172"/>
      <c r="J28" s="201"/>
      <c r="K28" s="65" t="s">
        <v>366</v>
      </c>
      <c r="L28" s="49"/>
      <c r="M28" s="98" t="s">
        <v>317</v>
      </c>
      <c r="N28" s="98">
        <v>12</v>
      </c>
      <c r="O28" s="98">
        <v>0</v>
      </c>
      <c r="P28" s="98"/>
      <c r="Q28" s="98"/>
      <c r="R28" s="98"/>
      <c r="S28" s="98">
        <f t="shared" si="2"/>
        <v>0</v>
      </c>
      <c r="T28" s="113">
        <f t="shared" si="3"/>
        <v>0</v>
      </c>
      <c r="U28" s="101">
        <v>46023</v>
      </c>
      <c r="V28" s="101">
        <v>46387</v>
      </c>
      <c r="W28" s="49">
        <v>90</v>
      </c>
      <c r="X28" s="179"/>
      <c r="Y28" s="98" t="s">
        <v>318</v>
      </c>
      <c r="Z28" s="98" t="s">
        <v>319</v>
      </c>
      <c r="AA28" s="184"/>
      <c r="AB28" s="184"/>
      <c r="AC28" s="173"/>
      <c r="AD28" s="173"/>
      <c r="AE28" s="206"/>
      <c r="AF28" s="206"/>
      <c r="AG28" s="148"/>
      <c r="AH28" s="207"/>
      <c r="AI28" s="148"/>
      <c r="AJ28" s="154"/>
      <c r="AK28" s="148"/>
      <c r="AL28" s="148"/>
      <c r="AM28" s="148"/>
      <c r="AN28" s="203"/>
      <c r="AO28" s="173"/>
      <c r="AP28" s="124"/>
      <c r="AQ28" s="154"/>
      <c r="AR28" s="124"/>
      <c r="AS28" s="154"/>
      <c r="AT28" s="124"/>
      <c r="AU28" s="124"/>
      <c r="AV28" s="124"/>
      <c r="AW28" s="124"/>
      <c r="AX28" s="124"/>
      <c r="AY28" s="124"/>
      <c r="AZ28" s="124"/>
      <c r="BA28" s="124"/>
      <c r="BB28" s="124"/>
      <c r="BC28" s="124"/>
      <c r="BD28" s="124"/>
      <c r="BE28" s="124"/>
      <c r="BF28" s="143"/>
    </row>
    <row r="29" spans="1:58">
      <c r="A29" s="196"/>
      <c r="B29" s="197"/>
      <c r="C29" s="143"/>
      <c r="D29" s="178"/>
      <c r="E29" s="171"/>
      <c r="F29" s="202"/>
      <c r="G29" s="171"/>
      <c r="H29" s="171"/>
      <c r="I29" s="172"/>
      <c r="J29" s="201"/>
      <c r="K29" s="65" t="s">
        <v>367</v>
      </c>
      <c r="L29" s="49"/>
      <c r="M29" s="98" t="s">
        <v>317</v>
      </c>
      <c r="N29" s="98">
        <v>13</v>
      </c>
      <c r="O29" s="98">
        <v>0</v>
      </c>
      <c r="P29" s="98"/>
      <c r="Q29" s="98"/>
      <c r="R29" s="98"/>
      <c r="S29" s="98">
        <f t="shared" si="2"/>
        <v>0</v>
      </c>
      <c r="T29" s="113">
        <f t="shared" si="3"/>
        <v>0</v>
      </c>
      <c r="U29" s="101">
        <v>46023</v>
      </c>
      <c r="V29" s="101">
        <v>46387</v>
      </c>
      <c r="W29" s="49">
        <v>90</v>
      </c>
      <c r="X29" s="179"/>
      <c r="Y29" s="98" t="s">
        <v>318</v>
      </c>
      <c r="Z29" s="98" t="s">
        <v>319</v>
      </c>
      <c r="AA29" s="184"/>
      <c r="AB29" s="184"/>
      <c r="AC29" s="173"/>
      <c r="AD29" s="173"/>
      <c r="AE29" s="206"/>
      <c r="AF29" s="206"/>
      <c r="AG29" s="149"/>
      <c r="AH29" s="207"/>
      <c r="AI29" s="149"/>
      <c r="AJ29" s="155"/>
      <c r="AK29" s="149"/>
      <c r="AL29" s="149"/>
      <c r="AM29" s="149"/>
      <c r="AN29" s="203"/>
      <c r="AO29" s="173"/>
      <c r="AP29" s="125"/>
      <c r="AQ29" s="155"/>
      <c r="AR29" s="125"/>
      <c r="AS29" s="155"/>
      <c r="AT29" s="125"/>
      <c r="AU29" s="125"/>
      <c r="AV29" s="125"/>
      <c r="AW29" s="125"/>
      <c r="AX29" s="125"/>
      <c r="AY29" s="125"/>
      <c r="AZ29" s="125"/>
      <c r="BA29" s="125"/>
      <c r="BB29" s="125"/>
      <c r="BC29" s="125"/>
      <c r="BD29" s="125"/>
      <c r="BE29" s="125"/>
      <c r="BF29" s="143"/>
    </row>
    <row r="30" spans="1:58" ht="26.25">
      <c r="A30" s="196"/>
      <c r="B30" s="197"/>
      <c r="C30" s="143"/>
      <c r="D30" s="115"/>
      <c r="E30" s="180" t="s">
        <v>368</v>
      </c>
      <c r="F30" s="157"/>
      <c r="G30" s="157"/>
      <c r="H30" s="157"/>
      <c r="I30" s="157"/>
      <c r="J30" s="157"/>
      <c r="K30" s="157"/>
      <c r="L30" s="157"/>
      <c r="M30" s="157"/>
      <c r="N30" s="157"/>
      <c r="O30" s="157"/>
      <c r="P30" s="157"/>
      <c r="Q30" s="157"/>
      <c r="R30" s="157"/>
      <c r="S30" s="158"/>
      <c r="T30" s="114">
        <f>+AVERAGE(T21:T29)</f>
        <v>0</v>
      </c>
      <c r="U30" s="68"/>
      <c r="V30" s="68"/>
      <c r="W30" s="68"/>
      <c r="X30" s="179"/>
      <c r="Y30" s="63"/>
      <c r="Z30" s="63"/>
      <c r="AA30" s="63"/>
      <c r="AB30" s="63"/>
      <c r="AC30" s="63"/>
      <c r="AD30" s="63"/>
      <c r="AE30" s="109"/>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row>
    <row r="31" spans="1:58" ht="28.5" customHeight="1">
      <c r="A31" s="196"/>
      <c r="B31" s="197"/>
      <c r="C31" s="143"/>
      <c r="D31" s="176" t="s">
        <v>186</v>
      </c>
      <c r="E31" s="204" t="s">
        <v>369</v>
      </c>
      <c r="F31" s="208">
        <v>202500000028687</v>
      </c>
      <c r="G31" s="171" t="s">
        <v>370</v>
      </c>
      <c r="H31" s="171" t="s">
        <v>371</v>
      </c>
      <c r="I31" s="172" t="s">
        <v>372</v>
      </c>
      <c r="J31" s="209">
        <v>1</v>
      </c>
      <c r="K31" s="65" t="s">
        <v>373</v>
      </c>
      <c r="L31" s="49"/>
      <c r="M31" s="98" t="s">
        <v>317</v>
      </c>
      <c r="N31" s="98">
        <v>1</v>
      </c>
      <c r="O31" s="98">
        <v>1</v>
      </c>
      <c r="P31" s="98"/>
      <c r="Q31" s="98"/>
      <c r="R31" s="98"/>
      <c r="S31" s="98">
        <f t="shared" ref="S31:S39" si="4">+O31+P31+Q31+R31</f>
        <v>1</v>
      </c>
      <c r="T31" s="113">
        <f t="shared" ref="T31:T39" si="5">+S31/N31</f>
        <v>1</v>
      </c>
      <c r="U31" s="101">
        <v>46023</v>
      </c>
      <c r="V31" s="101">
        <v>46387</v>
      </c>
      <c r="W31" s="49">
        <v>365</v>
      </c>
      <c r="X31" s="179"/>
      <c r="Y31" s="98" t="s">
        <v>318</v>
      </c>
      <c r="Z31" s="98" t="s">
        <v>319</v>
      </c>
      <c r="AA31" s="184" t="s">
        <v>343</v>
      </c>
      <c r="AB31" s="184" t="s">
        <v>344</v>
      </c>
      <c r="AC31" s="173" t="s">
        <v>322</v>
      </c>
      <c r="AD31" s="173" t="s">
        <v>374</v>
      </c>
      <c r="AE31" s="96"/>
      <c r="AF31" s="206" t="s">
        <v>324</v>
      </c>
      <c r="AG31" s="173"/>
      <c r="AH31" s="207">
        <v>46235</v>
      </c>
      <c r="AI31" s="147"/>
      <c r="AJ31" s="147"/>
      <c r="AK31" s="147"/>
      <c r="AL31" s="147"/>
      <c r="AM31" s="147"/>
      <c r="AN31" s="173" t="s">
        <v>375</v>
      </c>
      <c r="AO31" s="173" t="s">
        <v>374</v>
      </c>
      <c r="AP31" s="123"/>
      <c r="AQ31" s="123"/>
      <c r="AR31" s="123"/>
      <c r="AS31" s="123"/>
      <c r="AT31" s="123"/>
      <c r="AU31" s="123"/>
      <c r="AV31" s="123"/>
      <c r="AW31" s="123"/>
      <c r="AX31" s="123"/>
      <c r="AY31" s="123"/>
      <c r="AZ31" s="123"/>
      <c r="BA31" s="123"/>
      <c r="BB31" s="123"/>
      <c r="BC31" s="123"/>
      <c r="BD31" s="123"/>
      <c r="BE31" s="123"/>
      <c r="BF31" s="143"/>
    </row>
    <row r="32" spans="1:58">
      <c r="A32" s="196"/>
      <c r="B32" s="197"/>
      <c r="C32" s="143"/>
      <c r="D32" s="177"/>
      <c r="E32" s="205"/>
      <c r="F32" s="208"/>
      <c r="G32" s="171"/>
      <c r="H32" s="171"/>
      <c r="I32" s="172"/>
      <c r="J32" s="143"/>
      <c r="K32" s="65" t="s">
        <v>376</v>
      </c>
      <c r="L32" s="49"/>
      <c r="M32" s="98" t="s">
        <v>317</v>
      </c>
      <c r="N32" s="98">
        <v>12</v>
      </c>
      <c r="O32" s="98">
        <v>3</v>
      </c>
      <c r="P32" s="98"/>
      <c r="Q32" s="98"/>
      <c r="R32" s="98"/>
      <c r="S32" s="98">
        <f t="shared" si="4"/>
        <v>3</v>
      </c>
      <c r="T32" s="113">
        <f t="shared" si="5"/>
        <v>0.25</v>
      </c>
      <c r="U32" s="101">
        <v>46023</v>
      </c>
      <c r="V32" s="101">
        <v>46387</v>
      </c>
      <c r="W32" s="49">
        <v>365</v>
      </c>
      <c r="X32" s="179"/>
      <c r="Y32" s="98" t="s">
        <v>318</v>
      </c>
      <c r="Z32" s="98" t="s">
        <v>319</v>
      </c>
      <c r="AA32" s="184"/>
      <c r="AB32" s="184"/>
      <c r="AC32" s="173"/>
      <c r="AD32" s="143"/>
      <c r="AE32" s="96"/>
      <c r="AF32" s="206"/>
      <c r="AG32" s="173"/>
      <c r="AH32" s="143"/>
      <c r="AI32" s="148"/>
      <c r="AJ32" s="148"/>
      <c r="AK32" s="148"/>
      <c r="AL32" s="148"/>
      <c r="AM32" s="148"/>
      <c r="AN32" s="173"/>
      <c r="AO32" s="143"/>
      <c r="AP32" s="124"/>
      <c r="AQ32" s="124"/>
      <c r="AR32" s="124"/>
      <c r="AS32" s="124"/>
      <c r="AT32" s="124"/>
      <c r="AU32" s="124"/>
      <c r="AV32" s="124"/>
      <c r="AW32" s="124"/>
      <c r="AX32" s="124"/>
      <c r="AY32" s="124"/>
      <c r="AZ32" s="124"/>
      <c r="BA32" s="124"/>
      <c r="BB32" s="124"/>
      <c r="BC32" s="124"/>
      <c r="BD32" s="124"/>
      <c r="BE32" s="124"/>
      <c r="BF32" s="143"/>
    </row>
    <row r="33" spans="1:58" ht="57" customHeight="1">
      <c r="A33" s="196"/>
      <c r="B33" s="197"/>
      <c r="C33" s="143"/>
      <c r="D33" s="177"/>
      <c r="E33" s="205"/>
      <c r="F33" s="208"/>
      <c r="G33" s="171"/>
      <c r="H33" s="171"/>
      <c r="I33" s="172"/>
      <c r="J33" s="143"/>
      <c r="K33" s="65" t="s">
        <v>357</v>
      </c>
      <c r="L33" s="49"/>
      <c r="M33" s="98" t="s">
        <v>317</v>
      </c>
      <c r="N33" s="98">
        <v>12</v>
      </c>
      <c r="O33" s="98">
        <v>3</v>
      </c>
      <c r="P33" s="98"/>
      <c r="Q33" s="98"/>
      <c r="R33" s="98"/>
      <c r="S33" s="98">
        <f t="shared" si="4"/>
        <v>3</v>
      </c>
      <c r="T33" s="113">
        <f t="shared" si="5"/>
        <v>0.25</v>
      </c>
      <c r="U33" s="101">
        <v>46023</v>
      </c>
      <c r="V33" s="101">
        <v>46387</v>
      </c>
      <c r="W33" s="49">
        <v>365</v>
      </c>
      <c r="X33" s="179"/>
      <c r="Y33" s="98" t="s">
        <v>318</v>
      </c>
      <c r="Z33" s="98" t="s">
        <v>319</v>
      </c>
      <c r="AA33" s="184"/>
      <c r="AB33" s="184"/>
      <c r="AC33" s="173"/>
      <c r="AD33" s="143"/>
      <c r="AE33" s="96"/>
      <c r="AF33" s="206"/>
      <c r="AG33" s="173"/>
      <c r="AH33" s="143"/>
      <c r="AI33" s="148"/>
      <c r="AJ33" s="148"/>
      <c r="AK33" s="148"/>
      <c r="AL33" s="148"/>
      <c r="AM33" s="148"/>
      <c r="AN33" s="173"/>
      <c r="AO33" s="143"/>
      <c r="AP33" s="124"/>
      <c r="AQ33" s="124"/>
      <c r="AR33" s="124"/>
      <c r="AS33" s="124"/>
      <c r="AT33" s="124"/>
      <c r="AU33" s="124"/>
      <c r="AV33" s="124"/>
      <c r="AW33" s="124"/>
      <c r="AX33" s="124"/>
      <c r="AY33" s="124"/>
      <c r="AZ33" s="124"/>
      <c r="BA33" s="124"/>
      <c r="BB33" s="124"/>
      <c r="BC33" s="124"/>
      <c r="BD33" s="124"/>
      <c r="BE33" s="124"/>
      <c r="BF33" s="143"/>
    </row>
    <row r="34" spans="1:58" ht="63.95" customHeight="1">
      <c r="A34" s="196"/>
      <c r="B34" s="197"/>
      <c r="C34" s="143"/>
      <c r="D34" s="177"/>
      <c r="E34" s="205"/>
      <c r="F34" s="208"/>
      <c r="G34" s="171"/>
      <c r="H34" s="171"/>
      <c r="I34" s="172"/>
      <c r="J34" s="143"/>
      <c r="K34" s="65" t="s">
        <v>377</v>
      </c>
      <c r="L34" s="49"/>
      <c r="M34" s="98" t="s">
        <v>317</v>
      </c>
      <c r="N34" s="98">
        <v>12</v>
      </c>
      <c r="O34" s="98">
        <v>3</v>
      </c>
      <c r="P34" s="98"/>
      <c r="Q34" s="98"/>
      <c r="R34" s="98"/>
      <c r="S34" s="98">
        <f t="shared" si="4"/>
        <v>3</v>
      </c>
      <c r="T34" s="113">
        <f t="shared" si="5"/>
        <v>0.25</v>
      </c>
      <c r="U34" s="101">
        <v>46023</v>
      </c>
      <c r="V34" s="101">
        <v>46387</v>
      </c>
      <c r="W34" s="49">
        <v>365</v>
      </c>
      <c r="X34" s="179"/>
      <c r="Y34" s="98" t="s">
        <v>318</v>
      </c>
      <c r="Z34" s="98" t="s">
        <v>319</v>
      </c>
      <c r="AA34" s="184"/>
      <c r="AB34" s="184"/>
      <c r="AC34" s="173"/>
      <c r="AD34" s="143"/>
      <c r="AE34" s="96"/>
      <c r="AF34" s="206"/>
      <c r="AG34" s="173"/>
      <c r="AH34" s="143"/>
      <c r="AI34" s="148"/>
      <c r="AJ34" s="148"/>
      <c r="AK34" s="148"/>
      <c r="AL34" s="148"/>
      <c r="AM34" s="148"/>
      <c r="AN34" s="173"/>
      <c r="AO34" s="143"/>
      <c r="AP34" s="124"/>
      <c r="AQ34" s="124"/>
      <c r="AR34" s="124"/>
      <c r="AS34" s="124"/>
      <c r="AT34" s="124"/>
      <c r="AU34" s="124"/>
      <c r="AV34" s="124"/>
      <c r="AW34" s="124"/>
      <c r="AX34" s="124"/>
      <c r="AY34" s="124"/>
      <c r="AZ34" s="124"/>
      <c r="BA34" s="124"/>
      <c r="BB34" s="124"/>
      <c r="BC34" s="124"/>
      <c r="BD34" s="124"/>
      <c r="BE34" s="124"/>
      <c r="BF34" s="143"/>
    </row>
    <row r="35" spans="1:58">
      <c r="A35" s="196"/>
      <c r="B35" s="197"/>
      <c r="C35" s="143"/>
      <c r="D35" s="177"/>
      <c r="E35" s="205"/>
      <c r="F35" s="208"/>
      <c r="G35" s="171"/>
      <c r="H35" s="171"/>
      <c r="I35" s="172"/>
      <c r="J35" s="143"/>
      <c r="K35" s="65" t="s">
        <v>378</v>
      </c>
      <c r="L35" s="49"/>
      <c r="M35" s="98" t="s">
        <v>317</v>
      </c>
      <c r="N35" s="98">
        <v>13</v>
      </c>
      <c r="O35" s="98">
        <v>3</v>
      </c>
      <c r="P35" s="98"/>
      <c r="Q35" s="98"/>
      <c r="R35" s="98"/>
      <c r="S35" s="98">
        <f t="shared" si="4"/>
        <v>3</v>
      </c>
      <c r="T35" s="113">
        <f t="shared" si="5"/>
        <v>0.23076923076923078</v>
      </c>
      <c r="U35" s="101">
        <v>46023</v>
      </c>
      <c r="V35" s="101">
        <v>46387</v>
      </c>
      <c r="W35" s="49">
        <v>365</v>
      </c>
      <c r="X35" s="179"/>
      <c r="Y35" s="98" t="s">
        <v>318</v>
      </c>
      <c r="Z35" s="98" t="s">
        <v>319</v>
      </c>
      <c r="AA35" s="184"/>
      <c r="AB35" s="184"/>
      <c r="AC35" s="173"/>
      <c r="AD35" s="143"/>
      <c r="AE35" s="96"/>
      <c r="AF35" s="206"/>
      <c r="AG35" s="173"/>
      <c r="AH35" s="143"/>
      <c r="AI35" s="148"/>
      <c r="AJ35" s="148"/>
      <c r="AK35" s="148"/>
      <c r="AL35" s="148"/>
      <c r="AM35" s="148"/>
      <c r="AN35" s="173"/>
      <c r="AO35" s="143"/>
      <c r="AP35" s="124"/>
      <c r="AQ35" s="124"/>
      <c r="AR35" s="124"/>
      <c r="AS35" s="124"/>
      <c r="AT35" s="124"/>
      <c r="AU35" s="124"/>
      <c r="AV35" s="124"/>
      <c r="AW35" s="124"/>
      <c r="AX35" s="124"/>
      <c r="AY35" s="124"/>
      <c r="AZ35" s="124"/>
      <c r="BA35" s="124"/>
      <c r="BB35" s="124"/>
      <c r="BC35" s="124"/>
      <c r="BD35" s="124"/>
      <c r="BE35" s="124"/>
      <c r="BF35" s="143"/>
    </row>
    <row r="36" spans="1:58">
      <c r="A36" s="196"/>
      <c r="B36" s="197"/>
      <c r="C36" s="143"/>
      <c r="D36" s="177"/>
      <c r="E36" s="205"/>
      <c r="F36" s="208"/>
      <c r="G36" s="171"/>
      <c r="H36" s="171"/>
      <c r="I36" s="172"/>
      <c r="J36" s="143"/>
      <c r="K36" s="65" t="s">
        <v>366</v>
      </c>
      <c r="L36" s="49"/>
      <c r="M36" s="98" t="s">
        <v>317</v>
      </c>
      <c r="N36" s="98">
        <v>12</v>
      </c>
      <c r="O36" s="98">
        <v>3</v>
      </c>
      <c r="P36" s="98"/>
      <c r="Q36" s="98"/>
      <c r="R36" s="98"/>
      <c r="S36" s="98">
        <f t="shared" si="4"/>
        <v>3</v>
      </c>
      <c r="T36" s="113">
        <f t="shared" si="5"/>
        <v>0.25</v>
      </c>
      <c r="U36" s="101">
        <v>46023</v>
      </c>
      <c r="V36" s="101">
        <v>46387</v>
      </c>
      <c r="W36" s="49">
        <v>365</v>
      </c>
      <c r="X36" s="179"/>
      <c r="Y36" s="98" t="s">
        <v>318</v>
      </c>
      <c r="Z36" s="98" t="s">
        <v>319</v>
      </c>
      <c r="AA36" s="184" t="s">
        <v>362</v>
      </c>
      <c r="AB36" s="184" t="s">
        <v>363</v>
      </c>
      <c r="AC36" s="173"/>
      <c r="AD36" s="143"/>
      <c r="AE36" s="96"/>
      <c r="AF36" s="206"/>
      <c r="AG36" s="173"/>
      <c r="AH36" s="143"/>
      <c r="AI36" s="148"/>
      <c r="AJ36" s="148"/>
      <c r="AK36" s="148"/>
      <c r="AL36" s="148"/>
      <c r="AM36" s="148"/>
      <c r="AN36" s="173"/>
      <c r="AO36" s="143"/>
      <c r="AP36" s="124"/>
      <c r="AQ36" s="124"/>
      <c r="AR36" s="124"/>
      <c r="AS36" s="124"/>
      <c r="AT36" s="124"/>
      <c r="AU36" s="124"/>
      <c r="AV36" s="124"/>
      <c r="AW36" s="124"/>
      <c r="AX36" s="124"/>
      <c r="AY36" s="124"/>
      <c r="AZ36" s="124"/>
      <c r="BA36" s="124"/>
      <c r="BB36" s="124"/>
      <c r="BC36" s="124"/>
      <c r="BD36" s="124"/>
      <c r="BE36" s="124"/>
      <c r="BF36" s="143"/>
    </row>
    <row r="37" spans="1:58" ht="57" customHeight="1">
      <c r="A37" s="196"/>
      <c r="B37" s="197"/>
      <c r="C37" s="143"/>
      <c r="D37" s="177"/>
      <c r="E37" s="205"/>
      <c r="F37" s="208"/>
      <c r="G37" s="171"/>
      <c r="H37" s="171"/>
      <c r="I37" s="172"/>
      <c r="J37" s="143"/>
      <c r="K37" s="65" t="s">
        <v>367</v>
      </c>
      <c r="L37" s="49"/>
      <c r="M37" s="98" t="s">
        <v>317</v>
      </c>
      <c r="N37" s="98">
        <v>13</v>
      </c>
      <c r="O37" s="98">
        <v>3</v>
      </c>
      <c r="P37" s="98"/>
      <c r="Q37" s="98"/>
      <c r="R37" s="98"/>
      <c r="S37" s="98">
        <f t="shared" si="4"/>
        <v>3</v>
      </c>
      <c r="T37" s="113">
        <f t="shared" si="5"/>
        <v>0.23076923076923078</v>
      </c>
      <c r="U37" s="101">
        <v>46023</v>
      </c>
      <c r="V37" s="101">
        <v>46387</v>
      </c>
      <c r="W37" s="49">
        <v>365</v>
      </c>
      <c r="X37" s="179"/>
      <c r="Y37" s="98" t="s">
        <v>318</v>
      </c>
      <c r="Z37" s="98" t="s">
        <v>319</v>
      </c>
      <c r="AA37" s="184"/>
      <c r="AB37" s="184"/>
      <c r="AC37" s="173"/>
      <c r="AD37" s="143"/>
      <c r="AE37" s="96"/>
      <c r="AF37" s="206"/>
      <c r="AG37" s="173"/>
      <c r="AH37" s="143"/>
      <c r="AI37" s="148"/>
      <c r="AJ37" s="148"/>
      <c r="AK37" s="148"/>
      <c r="AL37" s="148"/>
      <c r="AM37" s="148"/>
      <c r="AN37" s="173"/>
      <c r="AO37" s="143"/>
      <c r="AP37" s="124"/>
      <c r="AQ37" s="124"/>
      <c r="AR37" s="124"/>
      <c r="AS37" s="124"/>
      <c r="AT37" s="124"/>
      <c r="AU37" s="124"/>
      <c r="AV37" s="124"/>
      <c r="AW37" s="124"/>
      <c r="AX37" s="124"/>
      <c r="AY37" s="124"/>
      <c r="AZ37" s="124"/>
      <c r="BA37" s="124"/>
      <c r="BB37" s="124"/>
      <c r="BC37" s="124"/>
      <c r="BD37" s="124"/>
      <c r="BE37" s="124"/>
      <c r="BF37" s="143"/>
    </row>
    <row r="38" spans="1:58" ht="111.95" customHeight="1">
      <c r="A38" s="196"/>
      <c r="B38" s="197"/>
      <c r="C38" s="143"/>
      <c r="D38" s="177"/>
      <c r="E38" s="205"/>
      <c r="F38" s="208"/>
      <c r="G38" s="171"/>
      <c r="H38" s="171"/>
      <c r="I38" s="172"/>
      <c r="J38" s="143"/>
      <c r="K38" s="65" t="s">
        <v>379</v>
      </c>
      <c r="L38" s="49"/>
      <c r="M38" s="98" t="s">
        <v>317</v>
      </c>
      <c r="N38" s="98">
        <v>12</v>
      </c>
      <c r="O38" s="98">
        <v>3</v>
      </c>
      <c r="P38" s="98"/>
      <c r="Q38" s="98"/>
      <c r="R38" s="98"/>
      <c r="S38" s="98">
        <f t="shared" si="4"/>
        <v>3</v>
      </c>
      <c r="T38" s="113">
        <f t="shared" si="5"/>
        <v>0.25</v>
      </c>
      <c r="U38" s="101">
        <v>46023</v>
      </c>
      <c r="V38" s="101">
        <v>46387</v>
      </c>
      <c r="W38" s="49">
        <v>365</v>
      </c>
      <c r="X38" s="179"/>
      <c r="Y38" s="98" t="s">
        <v>318</v>
      </c>
      <c r="Z38" s="98" t="s">
        <v>319</v>
      </c>
      <c r="AA38" s="184"/>
      <c r="AB38" s="184"/>
      <c r="AC38" s="173"/>
      <c r="AD38" s="143"/>
      <c r="AE38" s="96"/>
      <c r="AF38" s="206"/>
      <c r="AG38" s="173"/>
      <c r="AH38" s="143"/>
      <c r="AI38" s="148"/>
      <c r="AJ38" s="148"/>
      <c r="AK38" s="148"/>
      <c r="AL38" s="148"/>
      <c r="AM38" s="148"/>
      <c r="AN38" s="173"/>
      <c r="AO38" s="143"/>
      <c r="AP38" s="124"/>
      <c r="AQ38" s="124"/>
      <c r="AR38" s="124"/>
      <c r="AS38" s="124"/>
      <c r="AT38" s="124"/>
      <c r="AU38" s="124"/>
      <c r="AV38" s="124"/>
      <c r="AW38" s="124"/>
      <c r="AX38" s="124"/>
      <c r="AY38" s="124"/>
      <c r="AZ38" s="124"/>
      <c r="BA38" s="124"/>
      <c r="BB38" s="124"/>
      <c r="BC38" s="124"/>
      <c r="BD38" s="124"/>
      <c r="BE38" s="124"/>
      <c r="BF38" s="143"/>
    </row>
    <row r="39" spans="1:58" ht="30" customHeight="1">
      <c r="A39" s="196"/>
      <c r="B39" s="197"/>
      <c r="C39" s="143"/>
      <c r="D39" s="178"/>
      <c r="E39" s="205"/>
      <c r="F39" s="208"/>
      <c r="G39" s="171"/>
      <c r="H39" s="171"/>
      <c r="I39" s="172"/>
      <c r="J39" s="143"/>
      <c r="K39" s="65" t="s">
        <v>354</v>
      </c>
      <c r="L39" s="49"/>
      <c r="M39" s="98" t="s">
        <v>317</v>
      </c>
      <c r="N39" s="98">
        <v>13</v>
      </c>
      <c r="O39" s="98">
        <v>3</v>
      </c>
      <c r="P39" s="98"/>
      <c r="Q39" s="98"/>
      <c r="R39" s="98"/>
      <c r="S39" s="98">
        <f t="shared" si="4"/>
        <v>3</v>
      </c>
      <c r="T39" s="113">
        <f t="shared" si="5"/>
        <v>0.23076923076923078</v>
      </c>
      <c r="U39" s="101">
        <v>46023</v>
      </c>
      <c r="V39" s="101">
        <v>46387</v>
      </c>
      <c r="W39" s="49">
        <v>365</v>
      </c>
      <c r="X39" s="179"/>
      <c r="Y39" s="98" t="s">
        <v>318</v>
      </c>
      <c r="Z39" s="98" t="s">
        <v>319</v>
      </c>
      <c r="AA39" s="184"/>
      <c r="AB39" s="184"/>
      <c r="AC39" s="173"/>
      <c r="AD39" s="143"/>
      <c r="AE39" s="96"/>
      <c r="AF39" s="206"/>
      <c r="AG39" s="173"/>
      <c r="AH39" s="143"/>
      <c r="AI39" s="149"/>
      <c r="AJ39" s="149"/>
      <c r="AK39" s="149"/>
      <c r="AL39" s="149"/>
      <c r="AM39" s="149"/>
      <c r="AN39" s="173"/>
      <c r="AO39" s="143"/>
      <c r="AP39" s="125"/>
      <c r="AQ39" s="125"/>
      <c r="AR39" s="125"/>
      <c r="AS39" s="125"/>
      <c r="AT39" s="125"/>
      <c r="AU39" s="125"/>
      <c r="AV39" s="125"/>
      <c r="AW39" s="125"/>
      <c r="AX39" s="125"/>
      <c r="AY39" s="125"/>
      <c r="AZ39" s="125"/>
      <c r="BA39" s="125"/>
      <c r="BB39" s="125"/>
      <c r="BC39" s="125"/>
      <c r="BD39" s="125"/>
      <c r="BE39" s="125"/>
      <c r="BF39" s="143"/>
    </row>
    <row r="40" spans="1:58" ht="26.25">
      <c r="A40" s="63"/>
      <c r="B40" s="63"/>
      <c r="C40" s="63"/>
      <c r="D40" s="63"/>
      <c r="E40" s="180" t="s">
        <v>380</v>
      </c>
      <c r="F40" s="157"/>
      <c r="G40" s="157"/>
      <c r="H40" s="157"/>
      <c r="I40" s="157"/>
      <c r="J40" s="157"/>
      <c r="K40" s="157"/>
      <c r="L40" s="157"/>
      <c r="M40" s="157"/>
      <c r="N40" s="157"/>
      <c r="O40" s="157"/>
      <c r="P40" s="157"/>
      <c r="Q40" s="157"/>
      <c r="R40" s="157"/>
      <c r="S40" s="158"/>
      <c r="T40" s="114">
        <f>+AVERAGE(T31:T39)</f>
        <v>0.32692307692307693</v>
      </c>
      <c r="U40" s="63"/>
      <c r="V40" s="63"/>
      <c r="W40" s="63"/>
      <c r="X40" s="179"/>
      <c r="Y40" s="63"/>
      <c r="Z40" s="63"/>
      <c r="AA40" s="63"/>
      <c r="AB40" s="63"/>
      <c r="AC40" s="63"/>
      <c r="AD40" s="63"/>
      <c r="AE40" s="109"/>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row>
    <row r="41" spans="1:58" ht="28.5">
      <c r="A41" s="196" t="s">
        <v>190</v>
      </c>
      <c r="B41" s="217" t="s">
        <v>191</v>
      </c>
      <c r="C41" s="143" t="s">
        <v>192</v>
      </c>
      <c r="D41" s="181" t="s">
        <v>196</v>
      </c>
      <c r="E41" s="217" t="s">
        <v>381</v>
      </c>
      <c r="F41" s="217" t="s">
        <v>382</v>
      </c>
      <c r="G41" s="210" t="s">
        <v>383</v>
      </c>
      <c r="H41" s="211" t="s">
        <v>384</v>
      </c>
      <c r="I41" s="210" t="s">
        <v>202</v>
      </c>
      <c r="J41" s="74">
        <v>0.5</v>
      </c>
      <c r="K41" s="39" t="s">
        <v>385</v>
      </c>
      <c r="L41" s="49"/>
      <c r="M41" s="98" t="s">
        <v>317</v>
      </c>
      <c r="N41" s="98">
        <v>6</v>
      </c>
      <c r="O41" s="98">
        <v>2</v>
      </c>
      <c r="P41" s="98"/>
      <c r="Q41" s="98"/>
      <c r="R41" s="98"/>
      <c r="S41" s="98">
        <f t="shared" ref="S41:S47" si="6">+O41+P41+Q41+R41</f>
        <v>2</v>
      </c>
      <c r="T41" s="113">
        <f t="shared" ref="T41:T47" si="7">+S41/N41</f>
        <v>0.33333333333333331</v>
      </c>
      <c r="U41" s="101">
        <v>46023</v>
      </c>
      <c r="V41" s="101">
        <v>46387</v>
      </c>
      <c r="W41" s="49">
        <v>365</v>
      </c>
      <c r="X41" s="179"/>
      <c r="Y41" s="49" t="s">
        <v>318</v>
      </c>
      <c r="Z41" s="49" t="s">
        <v>319</v>
      </c>
      <c r="AA41" s="173" t="s">
        <v>386</v>
      </c>
      <c r="AB41" s="184" t="s">
        <v>387</v>
      </c>
      <c r="AC41" s="49" t="s">
        <v>322</v>
      </c>
      <c r="AD41" s="49" t="s">
        <v>388</v>
      </c>
      <c r="AE41" s="212"/>
      <c r="AF41" s="143" t="s">
        <v>324</v>
      </c>
      <c r="AG41" s="143" t="s">
        <v>389</v>
      </c>
      <c r="AH41" s="213">
        <v>46235</v>
      </c>
      <c r="AI41" s="144">
        <v>431478730</v>
      </c>
      <c r="AJ41" s="144">
        <v>200000000</v>
      </c>
      <c r="AK41" s="144"/>
      <c r="AL41" s="144"/>
      <c r="AM41" s="144"/>
      <c r="AN41" s="214" t="s">
        <v>390</v>
      </c>
      <c r="AO41" s="206"/>
      <c r="AP41" s="126">
        <v>102600000</v>
      </c>
      <c r="AQ41" s="96"/>
      <c r="AR41" s="126">
        <v>17300000</v>
      </c>
      <c r="AS41" s="126"/>
      <c r="AT41" s="126"/>
      <c r="AU41" s="126"/>
      <c r="AV41" s="126"/>
      <c r="AW41" s="126"/>
      <c r="AX41" s="126"/>
      <c r="AY41" s="126"/>
      <c r="AZ41" s="126"/>
      <c r="BA41" s="126"/>
      <c r="BB41" s="126"/>
      <c r="BC41" s="126"/>
      <c r="BD41" s="126"/>
      <c r="BE41" s="126"/>
      <c r="BF41" s="143"/>
    </row>
    <row r="42" spans="1:58" ht="28.5">
      <c r="A42" s="196"/>
      <c r="B42" s="217"/>
      <c r="C42" s="143"/>
      <c r="D42" s="182"/>
      <c r="E42" s="217"/>
      <c r="F42" s="217"/>
      <c r="G42" s="210"/>
      <c r="H42" s="211"/>
      <c r="I42" s="210"/>
      <c r="J42" s="74">
        <f t="shared" ref="J42:J44" si="8">N42/100</f>
        <v>0.06</v>
      </c>
      <c r="K42" s="39" t="s">
        <v>391</v>
      </c>
      <c r="L42" s="49"/>
      <c r="M42" s="98" t="s">
        <v>340</v>
      </c>
      <c r="N42" s="98">
        <v>6</v>
      </c>
      <c r="O42" s="98">
        <v>3</v>
      </c>
      <c r="P42" s="98"/>
      <c r="Q42" s="98"/>
      <c r="R42" s="98"/>
      <c r="S42" s="98">
        <f t="shared" si="6"/>
        <v>3</v>
      </c>
      <c r="T42" s="113">
        <f t="shared" si="7"/>
        <v>0.5</v>
      </c>
      <c r="U42" s="101">
        <v>46023</v>
      </c>
      <c r="V42" s="101">
        <v>46387</v>
      </c>
      <c r="W42" s="49">
        <v>365</v>
      </c>
      <c r="X42" s="179"/>
      <c r="Y42" s="49" t="s">
        <v>318</v>
      </c>
      <c r="Z42" s="49" t="s">
        <v>319</v>
      </c>
      <c r="AA42" s="173"/>
      <c r="AB42" s="184"/>
      <c r="AC42" s="49" t="s">
        <v>322</v>
      </c>
      <c r="AD42" s="49" t="s">
        <v>392</v>
      </c>
      <c r="AE42" s="212"/>
      <c r="AF42" s="143"/>
      <c r="AG42" s="143"/>
      <c r="AH42" s="214"/>
      <c r="AI42" s="145"/>
      <c r="AJ42" s="145"/>
      <c r="AK42" s="145"/>
      <c r="AL42" s="145"/>
      <c r="AM42" s="145"/>
      <c r="AN42" s="214"/>
      <c r="AO42" s="206"/>
      <c r="AP42" s="127"/>
      <c r="AQ42" s="96"/>
      <c r="AR42" s="127"/>
      <c r="AS42" s="127"/>
      <c r="AT42" s="127"/>
      <c r="AU42" s="127"/>
      <c r="AV42" s="127"/>
      <c r="AW42" s="127"/>
      <c r="AX42" s="127"/>
      <c r="AY42" s="127"/>
      <c r="AZ42" s="127"/>
      <c r="BA42" s="127"/>
      <c r="BB42" s="127"/>
      <c r="BC42" s="127"/>
      <c r="BD42" s="127"/>
      <c r="BE42" s="127"/>
      <c r="BF42" s="143"/>
    </row>
    <row r="43" spans="1:58" ht="57">
      <c r="A43" s="196"/>
      <c r="B43" s="217"/>
      <c r="C43" s="143"/>
      <c r="D43" s="182"/>
      <c r="E43" s="217"/>
      <c r="F43" s="217"/>
      <c r="G43" s="210"/>
      <c r="H43" s="211"/>
      <c r="I43" s="210"/>
      <c r="J43" s="74">
        <v>0.15</v>
      </c>
      <c r="K43" s="39" t="s">
        <v>393</v>
      </c>
      <c r="L43" s="49"/>
      <c r="M43" s="98" t="s">
        <v>340</v>
      </c>
      <c r="N43" s="98">
        <v>1</v>
      </c>
      <c r="O43" s="98">
        <v>0</v>
      </c>
      <c r="P43" s="98"/>
      <c r="Q43" s="98"/>
      <c r="R43" s="98"/>
      <c r="S43" s="98">
        <f t="shared" si="6"/>
        <v>0</v>
      </c>
      <c r="T43" s="113">
        <f t="shared" si="7"/>
        <v>0</v>
      </c>
      <c r="U43" s="101">
        <v>46023</v>
      </c>
      <c r="V43" s="101">
        <v>46387</v>
      </c>
      <c r="W43" s="49">
        <v>365</v>
      </c>
      <c r="X43" s="179"/>
      <c r="Y43" s="49" t="s">
        <v>318</v>
      </c>
      <c r="Z43" s="49" t="s">
        <v>319</v>
      </c>
      <c r="AA43" s="184" t="s">
        <v>394</v>
      </c>
      <c r="AB43" s="184" t="s">
        <v>395</v>
      </c>
      <c r="AC43" s="49" t="s">
        <v>322</v>
      </c>
      <c r="AD43" s="49" t="s">
        <v>396</v>
      </c>
      <c r="AE43" s="212"/>
      <c r="AF43" s="143"/>
      <c r="AG43" s="143"/>
      <c r="AH43" s="213">
        <v>46235</v>
      </c>
      <c r="AI43" s="145"/>
      <c r="AJ43" s="145"/>
      <c r="AK43" s="145"/>
      <c r="AL43" s="145"/>
      <c r="AM43" s="145"/>
      <c r="AN43" s="214" t="s">
        <v>325</v>
      </c>
      <c r="AO43" s="206"/>
      <c r="AP43" s="127"/>
      <c r="AQ43" s="96"/>
      <c r="AR43" s="127"/>
      <c r="AS43" s="127"/>
      <c r="AT43" s="127"/>
      <c r="AU43" s="127"/>
      <c r="AV43" s="127"/>
      <c r="AW43" s="127"/>
      <c r="AX43" s="127"/>
      <c r="AY43" s="127"/>
      <c r="AZ43" s="127"/>
      <c r="BA43" s="127"/>
      <c r="BB43" s="127"/>
      <c r="BC43" s="127"/>
      <c r="BD43" s="127"/>
      <c r="BE43" s="127"/>
      <c r="BF43" s="143"/>
    </row>
    <row r="44" spans="1:58" ht="42.75">
      <c r="A44" s="196"/>
      <c r="B44" s="217"/>
      <c r="C44" s="143"/>
      <c r="D44" s="182"/>
      <c r="E44" s="217"/>
      <c r="F44" s="217"/>
      <c r="G44" s="210"/>
      <c r="H44" s="211"/>
      <c r="I44" s="210"/>
      <c r="J44" s="74">
        <f t="shared" si="8"/>
        <v>0.5</v>
      </c>
      <c r="K44" s="39" t="s">
        <v>397</v>
      </c>
      <c r="L44" s="49"/>
      <c r="M44" s="98" t="s">
        <v>340</v>
      </c>
      <c r="N44" s="98">
        <v>50</v>
      </c>
      <c r="O44" s="98">
        <v>12</v>
      </c>
      <c r="P44" s="98"/>
      <c r="Q44" s="98"/>
      <c r="R44" s="98"/>
      <c r="S44" s="98">
        <f t="shared" si="6"/>
        <v>12</v>
      </c>
      <c r="T44" s="113">
        <f t="shared" si="7"/>
        <v>0.24</v>
      </c>
      <c r="U44" s="101">
        <v>46023</v>
      </c>
      <c r="V44" s="101">
        <v>46387</v>
      </c>
      <c r="W44" s="49">
        <v>365</v>
      </c>
      <c r="X44" s="179"/>
      <c r="Y44" s="49" t="s">
        <v>318</v>
      </c>
      <c r="Z44" s="49" t="s">
        <v>319</v>
      </c>
      <c r="AA44" s="184"/>
      <c r="AB44" s="184"/>
      <c r="AC44" s="49" t="s">
        <v>322</v>
      </c>
      <c r="AD44" s="49" t="s">
        <v>398</v>
      </c>
      <c r="AE44" s="212"/>
      <c r="AF44" s="143"/>
      <c r="AG44" s="143"/>
      <c r="AH44" s="214"/>
      <c r="AI44" s="145"/>
      <c r="AJ44" s="145"/>
      <c r="AK44" s="145"/>
      <c r="AL44" s="145"/>
      <c r="AM44" s="145"/>
      <c r="AN44" s="214"/>
      <c r="AO44" s="206"/>
      <c r="AP44" s="127"/>
      <c r="AQ44" s="96"/>
      <c r="AR44" s="127"/>
      <c r="AS44" s="127"/>
      <c r="AT44" s="127"/>
      <c r="AU44" s="127"/>
      <c r="AV44" s="127"/>
      <c r="AW44" s="127"/>
      <c r="AX44" s="127"/>
      <c r="AY44" s="127"/>
      <c r="AZ44" s="127"/>
      <c r="BA44" s="127"/>
      <c r="BB44" s="127"/>
      <c r="BC44" s="127"/>
      <c r="BD44" s="127"/>
      <c r="BE44" s="127"/>
      <c r="BF44" s="143"/>
    </row>
    <row r="45" spans="1:58" ht="42.75">
      <c r="A45" s="196"/>
      <c r="B45" s="217"/>
      <c r="C45" s="143"/>
      <c r="D45" s="182"/>
      <c r="E45" s="217"/>
      <c r="F45" s="217"/>
      <c r="G45" s="210"/>
      <c r="H45" s="211" t="s">
        <v>399</v>
      </c>
      <c r="I45" s="210" t="s">
        <v>400</v>
      </c>
      <c r="J45" s="74">
        <v>0.02</v>
      </c>
      <c r="K45" s="39" t="s">
        <v>401</v>
      </c>
      <c r="L45" s="49"/>
      <c r="M45" s="98" t="s">
        <v>317</v>
      </c>
      <c r="N45" s="98">
        <v>1</v>
      </c>
      <c r="O45" s="98">
        <v>0</v>
      </c>
      <c r="P45" s="98"/>
      <c r="Q45" s="98"/>
      <c r="R45" s="98"/>
      <c r="S45" s="98">
        <f t="shared" si="6"/>
        <v>0</v>
      </c>
      <c r="T45" s="113">
        <f t="shared" si="7"/>
        <v>0</v>
      </c>
      <c r="U45" s="101">
        <v>46023</v>
      </c>
      <c r="V45" s="101">
        <v>46387</v>
      </c>
      <c r="W45" s="49">
        <v>365</v>
      </c>
      <c r="X45" s="179"/>
      <c r="Y45" s="49" t="s">
        <v>318</v>
      </c>
      <c r="Z45" s="49" t="s">
        <v>319</v>
      </c>
      <c r="AA45" s="215" t="s">
        <v>402</v>
      </c>
      <c r="AB45" s="184" t="s">
        <v>403</v>
      </c>
      <c r="AC45" s="49" t="s">
        <v>322</v>
      </c>
      <c r="AD45" s="49"/>
      <c r="AE45" s="212"/>
      <c r="AF45" s="143"/>
      <c r="AG45" s="143"/>
      <c r="AH45" s="214"/>
      <c r="AI45" s="145"/>
      <c r="AJ45" s="145"/>
      <c r="AK45" s="145"/>
      <c r="AL45" s="145"/>
      <c r="AM45" s="145"/>
      <c r="AN45" s="214"/>
      <c r="AO45" s="206"/>
      <c r="AP45" s="127"/>
      <c r="AQ45" s="96"/>
      <c r="AR45" s="127"/>
      <c r="AS45" s="127"/>
      <c r="AT45" s="127"/>
      <c r="AU45" s="127"/>
      <c r="AV45" s="127"/>
      <c r="AW45" s="127"/>
      <c r="AX45" s="127"/>
      <c r="AY45" s="127"/>
      <c r="AZ45" s="127"/>
      <c r="BA45" s="127"/>
      <c r="BB45" s="127"/>
      <c r="BC45" s="127"/>
      <c r="BD45" s="127"/>
      <c r="BE45" s="127"/>
      <c r="BF45" s="143"/>
    </row>
    <row r="46" spans="1:58" ht="28.5">
      <c r="A46" s="196"/>
      <c r="B46" s="217"/>
      <c r="C46" s="143"/>
      <c r="D46" s="182"/>
      <c r="E46" s="217"/>
      <c r="F46" s="217"/>
      <c r="G46" s="210"/>
      <c r="H46" s="211"/>
      <c r="I46" s="210"/>
      <c r="J46" s="74">
        <v>0.02</v>
      </c>
      <c r="K46" s="39" t="s">
        <v>334</v>
      </c>
      <c r="L46" s="49"/>
      <c r="M46" s="98" t="s">
        <v>340</v>
      </c>
      <c r="N46" s="98">
        <v>1</v>
      </c>
      <c r="O46" s="98">
        <v>0</v>
      </c>
      <c r="P46" s="98"/>
      <c r="Q46" s="98"/>
      <c r="R46" s="98"/>
      <c r="S46" s="98">
        <f t="shared" si="6"/>
        <v>0</v>
      </c>
      <c r="T46" s="113">
        <f t="shared" si="7"/>
        <v>0</v>
      </c>
      <c r="U46" s="101">
        <v>46023</v>
      </c>
      <c r="V46" s="101">
        <v>46387</v>
      </c>
      <c r="W46" s="49">
        <v>365</v>
      </c>
      <c r="X46" s="179"/>
      <c r="Y46" s="49" t="s">
        <v>318</v>
      </c>
      <c r="Z46" s="49" t="s">
        <v>319</v>
      </c>
      <c r="AA46" s="215"/>
      <c r="AB46" s="184"/>
      <c r="AC46" s="49" t="s">
        <v>322</v>
      </c>
      <c r="AD46" s="49"/>
      <c r="AE46" s="206"/>
      <c r="AF46" s="143"/>
      <c r="AG46" s="143"/>
      <c r="AH46" s="213">
        <v>45870</v>
      </c>
      <c r="AI46" s="145"/>
      <c r="AJ46" s="145"/>
      <c r="AK46" s="145"/>
      <c r="AL46" s="145"/>
      <c r="AM46" s="145"/>
      <c r="AN46" s="203" t="s">
        <v>336</v>
      </c>
      <c r="AO46" s="206"/>
      <c r="AP46" s="127"/>
      <c r="AQ46" s="96"/>
      <c r="AR46" s="127"/>
      <c r="AS46" s="127"/>
      <c r="AT46" s="127"/>
      <c r="AU46" s="127"/>
      <c r="AV46" s="127"/>
      <c r="AW46" s="127"/>
      <c r="AX46" s="127"/>
      <c r="AY46" s="127"/>
      <c r="AZ46" s="127"/>
      <c r="BA46" s="127"/>
      <c r="BB46" s="127"/>
      <c r="BC46" s="127"/>
      <c r="BD46" s="127"/>
      <c r="BE46" s="127"/>
      <c r="BF46" s="143"/>
    </row>
    <row r="47" spans="1:58">
      <c r="A47" s="196"/>
      <c r="B47" s="217"/>
      <c r="C47" s="143"/>
      <c r="D47" s="183"/>
      <c r="E47" s="217"/>
      <c r="F47" s="217"/>
      <c r="G47" s="210"/>
      <c r="H47" s="211"/>
      <c r="I47" s="210"/>
      <c r="J47" s="74">
        <v>0.15</v>
      </c>
      <c r="K47" s="39" t="s">
        <v>404</v>
      </c>
      <c r="L47" s="49"/>
      <c r="M47" s="98" t="s">
        <v>340</v>
      </c>
      <c r="N47" s="98">
        <v>35</v>
      </c>
      <c r="O47" s="98">
        <v>0</v>
      </c>
      <c r="P47" s="98"/>
      <c r="Q47" s="98"/>
      <c r="R47" s="98"/>
      <c r="S47" s="98">
        <f t="shared" si="6"/>
        <v>0</v>
      </c>
      <c r="T47" s="113">
        <f t="shared" si="7"/>
        <v>0</v>
      </c>
      <c r="U47" s="101">
        <v>46023</v>
      </c>
      <c r="V47" s="101">
        <v>46387</v>
      </c>
      <c r="W47" s="49">
        <v>365</v>
      </c>
      <c r="X47" s="179"/>
      <c r="Y47" s="49" t="s">
        <v>318</v>
      </c>
      <c r="Z47" s="49" t="s">
        <v>319</v>
      </c>
      <c r="AA47" s="215"/>
      <c r="AB47" s="184"/>
      <c r="AC47" s="49" t="s">
        <v>322</v>
      </c>
      <c r="AD47" s="49"/>
      <c r="AE47" s="206"/>
      <c r="AF47" s="143"/>
      <c r="AG47" s="143"/>
      <c r="AH47" s="214"/>
      <c r="AI47" s="146"/>
      <c r="AJ47" s="146"/>
      <c r="AK47" s="146"/>
      <c r="AL47" s="146"/>
      <c r="AM47" s="146"/>
      <c r="AN47" s="203"/>
      <c r="AO47" s="206"/>
      <c r="AP47" s="128"/>
      <c r="AQ47" s="96"/>
      <c r="AR47" s="128"/>
      <c r="AS47" s="128"/>
      <c r="AT47" s="128"/>
      <c r="AU47" s="128"/>
      <c r="AV47" s="128"/>
      <c r="AW47" s="128"/>
      <c r="AX47" s="128"/>
      <c r="AY47" s="128"/>
      <c r="AZ47" s="128"/>
      <c r="BA47" s="128"/>
      <c r="BB47" s="128"/>
      <c r="BC47" s="128"/>
      <c r="BD47" s="128"/>
      <c r="BE47" s="128"/>
      <c r="BF47" s="143"/>
    </row>
    <row r="48" spans="1:58" ht="26.25">
      <c r="A48" s="196"/>
      <c r="B48" s="217"/>
      <c r="C48" s="143"/>
      <c r="D48" s="112"/>
      <c r="E48" s="180" t="s">
        <v>405</v>
      </c>
      <c r="F48" s="157"/>
      <c r="G48" s="157"/>
      <c r="H48" s="157"/>
      <c r="I48" s="157"/>
      <c r="J48" s="157"/>
      <c r="K48" s="157"/>
      <c r="L48" s="157"/>
      <c r="M48" s="157"/>
      <c r="N48" s="157"/>
      <c r="O48" s="157"/>
      <c r="P48" s="157"/>
      <c r="Q48" s="157"/>
      <c r="R48" s="157"/>
      <c r="S48" s="158"/>
      <c r="T48" s="114">
        <f>+AVERAGE(T41:T47)</f>
        <v>0.15333333333333332</v>
      </c>
      <c r="U48" s="68"/>
      <c r="V48" s="68"/>
      <c r="W48" s="63"/>
      <c r="X48" s="179"/>
      <c r="Y48" s="63"/>
      <c r="Z48" s="63"/>
      <c r="AA48" s="63"/>
      <c r="AB48" s="63"/>
      <c r="AC48" s="63"/>
      <c r="AD48" s="63"/>
      <c r="AE48" s="109"/>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row>
    <row r="49" spans="1:58">
      <c r="A49" s="196"/>
      <c r="B49" s="217"/>
      <c r="C49" s="143"/>
      <c r="D49" s="123" t="s">
        <v>200</v>
      </c>
      <c r="E49" s="217" t="s">
        <v>406</v>
      </c>
      <c r="F49" s="219">
        <v>202500000027521</v>
      </c>
      <c r="G49" s="217" t="s">
        <v>407</v>
      </c>
      <c r="H49" s="217" t="s">
        <v>408</v>
      </c>
      <c r="I49" s="217" t="s">
        <v>409</v>
      </c>
      <c r="J49" s="49"/>
      <c r="K49" s="65" t="s">
        <v>373</v>
      </c>
      <c r="L49" s="49"/>
      <c r="M49" s="98" t="s">
        <v>317</v>
      </c>
      <c r="N49" s="69">
        <v>5</v>
      </c>
      <c r="O49" s="69">
        <v>1</v>
      </c>
      <c r="P49" s="69"/>
      <c r="Q49" s="69"/>
      <c r="R49" s="69"/>
      <c r="S49" s="98">
        <f t="shared" ref="S49:S65" si="9">+O49+P49+Q49+R49</f>
        <v>1</v>
      </c>
      <c r="T49" s="113">
        <f t="shared" ref="T49:T65" si="10">+S49/N49</f>
        <v>0.2</v>
      </c>
      <c r="U49" s="101">
        <v>46023</v>
      </c>
      <c r="V49" s="101">
        <v>46387</v>
      </c>
      <c r="W49" s="49">
        <v>365</v>
      </c>
      <c r="X49" s="179"/>
      <c r="Y49" s="49" t="s">
        <v>318</v>
      </c>
      <c r="Z49" s="49" t="s">
        <v>319</v>
      </c>
      <c r="AA49" s="173" t="s">
        <v>386</v>
      </c>
      <c r="AB49" s="184" t="s">
        <v>387</v>
      </c>
      <c r="AC49" s="143" t="s">
        <v>322</v>
      </c>
      <c r="AD49" s="173" t="s">
        <v>410</v>
      </c>
      <c r="AE49" s="206"/>
      <c r="AF49" s="206" t="s">
        <v>324</v>
      </c>
      <c r="AG49" s="203"/>
      <c r="AH49" s="207">
        <v>45870</v>
      </c>
      <c r="AI49" s="206">
        <v>0</v>
      </c>
      <c r="AJ49" s="206">
        <v>0</v>
      </c>
      <c r="AK49" s="126"/>
      <c r="AL49" s="126"/>
      <c r="AM49" s="126"/>
      <c r="AN49" s="203" t="s">
        <v>375</v>
      </c>
      <c r="AO49" s="173" t="s">
        <v>410</v>
      </c>
      <c r="AP49" s="123"/>
      <c r="AQ49" s="123"/>
      <c r="AR49" s="123"/>
      <c r="AS49" s="123"/>
      <c r="AT49" s="123"/>
      <c r="AU49" s="123"/>
      <c r="AV49" s="123"/>
      <c r="AW49" s="123"/>
      <c r="AX49" s="123"/>
      <c r="AY49" s="123"/>
      <c r="AZ49" s="123"/>
      <c r="BA49" s="123"/>
      <c r="BB49" s="123"/>
      <c r="BC49" s="123"/>
      <c r="BD49" s="123"/>
      <c r="BE49" s="123"/>
      <c r="BF49" s="143"/>
    </row>
    <row r="50" spans="1:58">
      <c r="A50" s="196"/>
      <c r="B50" s="217"/>
      <c r="C50" s="143"/>
      <c r="D50" s="124"/>
      <c r="E50" s="218"/>
      <c r="F50" s="219"/>
      <c r="G50" s="217"/>
      <c r="H50" s="217"/>
      <c r="I50" s="217"/>
      <c r="J50" s="49"/>
      <c r="K50" s="65" t="s">
        <v>411</v>
      </c>
      <c r="L50" s="49"/>
      <c r="M50" s="98" t="s">
        <v>317</v>
      </c>
      <c r="N50" s="69">
        <v>5</v>
      </c>
      <c r="O50" s="69">
        <v>0</v>
      </c>
      <c r="P50" s="69"/>
      <c r="Q50" s="69"/>
      <c r="R50" s="69"/>
      <c r="S50" s="98">
        <f t="shared" si="9"/>
        <v>0</v>
      </c>
      <c r="T50" s="113">
        <f t="shared" si="10"/>
        <v>0</v>
      </c>
      <c r="U50" s="101">
        <v>46023</v>
      </c>
      <c r="V50" s="101">
        <v>46387</v>
      </c>
      <c r="W50" s="49">
        <v>365</v>
      </c>
      <c r="X50" s="179"/>
      <c r="Y50" s="49" t="s">
        <v>318</v>
      </c>
      <c r="Z50" s="49" t="s">
        <v>319</v>
      </c>
      <c r="AA50" s="173"/>
      <c r="AB50" s="184"/>
      <c r="AC50" s="143"/>
      <c r="AD50" s="173"/>
      <c r="AE50" s="206"/>
      <c r="AF50" s="206"/>
      <c r="AG50" s="203"/>
      <c r="AH50" s="143"/>
      <c r="AI50" s="206"/>
      <c r="AJ50" s="206"/>
      <c r="AK50" s="127"/>
      <c r="AL50" s="127"/>
      <c r="AM50" s="127"/>
      <c r="AN50" s="203"/>
      <c r="AO50" s="173"/>
      <c r="AP50" s="124"/>
      <c r="AQ50" s="124"/>
      <c r="AR50" s="124"/>
      <c r="AS50" s="124"/>
      <c r="AT50" s="124"/>
      <c r="AU50" s="124"/>
      <c r="AV50" s="124"/>
      <c r="AW50" s="124"/>
      <c r="AX50" s="124"/>
      <c r="AY50" s="124"/>
      <c r="AZ50" s="124"/>
      <c r="BA50" s="124"/>
      <c r="BB50" s="124"/>
      <c r="BC50" s="124"/>
      <c r="BD50" s="124"/>
      <c r="BE50" s="124"/>
      <c r="BF50" s="143"/>
    </row>
    <row r="51" spans="1:58">
      <c r="A51" s="196"/>
      <c r="B51" s="217"/>
      <c r="C51" s="143"/>
      <c r="D51" s="124"/>
      <c r="E51" s="218"/>
      <c r="F51" s="219"/>
      <c r="G51" s="217"/>
      <c r="H51" s="217"/>
      <c r="I51" s="217"/>
      <c r="J51" s="49"/>
      <c r="K51" s="65" t="s">
        <v>412</v>
      </c>
      <c r="L51" s="49"/>
      <c r="M51" s="98" t="s">
        <v>317</v>
      </c>
      <c r="N51" s="69">
        <v>5</v>
      </c>
      <c r="O51" s="69">
        <v>0</v>
      </c>
      <c r="P51" s="69"/>
      <c r="Q51" s="69"/>
      <c r="R51" s="69"/>
      <c r="S51" s="98">
        <f t="shared" si="9"/>
        <v>0</v>
      </c>
      <c r="T51" s="113">
        <f t="shared" si="10"/>
        <v>0</v>
      </c>
      <c r="U51" s="101">
        <v>46023</v>
      </c>
      <c r="V51" s="101">
        <v>46387</v>
      </c>
      <c r="W51" s="49">
        <v>365</v>
      </c>
      <c r="X51" s="179"/>
      <c r="Y51" s="49" t="s">
        <v>318</v>
      </c>
      <c r="Z51" s="49" t="s">
        <v>319</v>
      </c>
      <c r="AA51" s="173"/>
      <c r="AB51" s="184"/>
      <c r="AC51" s="143"/>
      <c r="AD51" s="173"/>
      <c r="AE51" s="206"/>
      <c r="AF51" s="206"/>
      <c r="AG51" s="203"/>
      <c r="AH51" s="143"/>
      <c r="AI51" s="206"/>
      <c r="AJ51" s="206"/>
      <c r="AK51" s="127"/>
      <c r="AL51" s="127"/>
      <c r="AM51" s="127"/>
      <c r="AN51" s="203"/>
      <c r="AO51" s="173"/>
      <c r="AP51" s="124"/>
      <c r="AQ51" s="124"/>
      <c r="AR51" s="124"/>
      <c r="AS51" s="124"/>
      <c r="AT51" s="124"/>
      <c r="AU51" s="124"/>
      <c r="AV51" s="124"/>
      <c r="AW51" s="124"/>
      <c r="AX51" s="124"/>
      <c r="AY51" s="124"/>
      <c r="AZ51" s="124"/>
      <c r="BA51" s="124"/>
      <c r="BB51" s="124"/>
      <c r="BC51" s="124"/>
      <c r="BD51" s="124"/>
      <c r="BE51" s="124"/>
      <c r="BF51" s="143"/>
    </row>
    <row r="52" spans="1:58">
      <c r="A52" s="196"/>
      <c r="B52" s="217"/>
      <c r="C52" s="143"/>
      <c r="D52" s="124"/>
      <c r="E52" s="218"/>
      <c r="F52" s="219"/>
      <c r="G52" s="217"/>
      <c r="H52" s="217"/>
      <c r="I52" s="217"/>
      <c r="J52" s="49"/>
      <c r="K52" s="65" t="s">
        <v>413</v>
      </c>
      <c r="L52" s="49"/>
      <c r="M52" s="98" t="s">
        <v>317</v>
      </c>
      <c r="N52" s="69">
        <v>5</v>
      </c>
      <c r="O52" s="69">
        <v>0</v>
      </c>
      <c r="P52" s="69"/>
      <c r="Q52" s="69"/>
      <c r="R52" s="69"/>
      <c r="S52" s="98">
        <f t="shared" si="9"/>
        <v>0</v>
      </c>
      <c r="T52" s="113">
        <f t="shared" si="10"/>
        <v>0</v>
      </c>
      <c r="U52" s="101">
        <v>46023</v>
      </c>
      <c r="V52" s="101">
        <v>46387</v>
      </c>
      <c r="W52" s="49">
        <v>365</v>
      </c>
      <c r="X52" s="179"/>
      <c r="Y52" s="49" t="s">
        <v>318</v>
      </c>
      <c r="Z52" s="49" t="s">
        <v>319</v>
      </c>
      <c r="AA52" s="173"/>
      <c r="AB52" s="184"/>
      <c r="AC52" s="143"/>
      <c r="AD52" s="173"/>
      <c r="AE52" s="206"/>
      <c r="AF52" s="206"/>
      <c r="AG52" s="203"/>
      <c r="AH52" s="143"/>
      <c r="AI52" s="206"/>
      <c r="AJ52" s="206"/>
      <c r="AK52" s="127"/>
      <c r="AL52" s="127"/>
      <c r="AM52" s="127"/>
      <c r="AN52" s="203"/>
      <c r="AO52" s="173"/>
      <c r="AP52" s="124"/>
      <c r="AQ52" s="124"/>
      <c r="AR52" s="124"/>
      <c r="AS52" s="124"/>
      <c r="AT52" s="124"/>
      <c r="AU52" s="124"/>
      <c r="AV52" s="124"/>
      <c r="AW52" s="124"/>
      <c r="AX52" s="124"/>
      <c r="AY52" s="124"/>
      <c r="AZ52" s="124"/>
      <c r="BA52" s="124"/>
      <c r="BB52" s="124"/>
      <c r="BC52" s="124"/>
      <c r="BD52" s="124"/>
      <c r="BE52" s="124"/>
      <c r="BF52" s="143"/>
    </row>
    <row r="53" spans="1:58">
      <c r="A53" s="196"/>
      <c r="B53" s="217"/>
      <c r="C53" s="143"/>
      <c r="D53" s="124"/>
      <c r="E53" s="218"/>
      <c r="F53" s="219"/>
      <c r="G53" s="217"/>
      <c r="H53" s="217"/>
      <c r="I53" s="217"/>
      <c r="J53" s="49"/>
      <c r="K53" s="65" t="s">
        <v>414</v>
      </c>
      <c r="L53" s="49"/>
      <c r="M53" s="98" t="s">
        <v>317</v>
      </c>
      <c r="N53" s="69">
        <v>5</v>
      </c>
      <c r="O53" s="69">
        <v>0</v>
      </c>
      <c r="P53" s="69"/>
      <c r="Q53" s="69"/>
      <c r="R53" s="69"/>
      <c r="S53" s="98">
        <f t="shared" si="9"/>
        <v>0</v>
      </c>
      <c r="T53" s="113">
        <f t="shared" si="10"/>
        <v>0</v>
      </c>
      <c r="U53" s="101">
        <v>46023</v>
      </c>
      <c r="V53" s="101">
        <v>46387</v>
      </c>
      <c r="W53" s="49">
        <v>365</v>
      </c>
      <c r="X53" s="179"/>
      <c r="Y53" s="49" t="s">
        <v>318</v>
      </c>
      <c r="Z53" s="49" t="s">
        <v>319</v>
      </c>
      <c r="AA53" s="173"/>
      <c r="AB53" s="184"/>
      <c r="AC53" s="143"/>
      <c r="AD53" s="173"/>
      <c r="AE53" s="206"/>
      <c r="AF53" s="206"/>
      <c r="AG53" s="203"/>
      <c r="AH53" s="143"/>
      <c r="AI53" s="206"/>
      <c r="AJ53" s="206"/>
      <c r="AK53" s="127"/>
      <c r="AL53" s="127"/>
      <c r="AM53" s="127"/>
      <c r="AN53" s="203"/>
      <c r="AO53" s="173"/>
      <c r="AP53" s="124"/>
      <c r="AQ53" s="124"/>
      <c r="AR53" s="124"/>
      <c r="AS53" s="124"/>
      <c r="AT53" s="124"/>
      <c r="AU53" s="124"/>
      <c r="AV53" s="124"/>
      <c r="AW53" s="124"/>
      <c r="AX53" s="124"/>
      <c r="AY53" s="124"/>
      <c r="AZ53" s="124"/>
      <c r="BA53" s="124"/>
      <c r="BB53" s="124"/>
      <c r="BC53" s="124"/>
      <c r="BD53" s="124"/>
      <c r="BE53" s="124"/>
      <c r="BF53" s="143"/>
    </row>
    <row r="54" spans="1:58" ht="14.25" customHeight="1">
      <c r="A54" s="173" t="s">
        <v>198</v>
      </c>
      <c r="B54" s="217"/>
      <c r="C54" s="143"/>
      <c r="D54" s="124"/>
      <c r="E54" s="218"/>
      <c r="F54" s="219"/>
      <c r="G54" s="217"/>
      <c r="H54" s="217"/>
      <c r="I54" s="217"/>
      <c r="J54" s="49"/>
      <c r="K54" s="65" t="s">
        <v>415</v>
      </c>
      <c r="L54" s="49"/>
      <c r="M54" s="98" t="s">
        <v>317</v>
      </c>
      <c r="N54" s="69">
        <v>1</v>
      </c>
      <c r="O54" s="69">
        <v>0</v>
      </c>
      <c r="P54" s="69"/>
      <c r="Q54" s="69"/>
      <c r="R54" s="69"/>
      <c r="S54" s="98">
        <f t="shared" si="9"/>
        <v>0</v>
      </c>
      <c r="T54" s="113">
        <f t="shared" si="10"/>
        <v>0</v>
      </c>
      <c r="U54" s="101">
        <v>46023</v>
      </c>
      <c r="V54" s="101">
        <v>46387</v>
      </c>
      <c r="W54" s="49">
        <v>365</v>
      </c>
      <c r="X54" s="179"/>
      <c r="Y54" s="49" t="s">
        <v>318</v>
      </c>
      <c r="Z54" s="49" t="s">
        <v>319</v>
      </c>
      <c r="AA54" s="173"/>
      <c r="AB54" s="184"/>
      <c r="AC54" s="143"/>
      <c r="AD54" s="173"/>
      <c r="AE54" s="206"/>
      <c r="AF54" s="206"/>
      <c r="AG54" s="203"/>
      <c r="AH54" s="143"/>
      <c r="AI54" s="206"/>
      <c r="AJ54" s="206"/>
      <c r="AK54" s="127"/>
      <c r="AL54" s="127"/>
      <c r="AM54" s="127"/>
      <c r="AN54" s="203"/>
      <c r="AO54" s="173"/>
      <c r="AP54" s="124"/>
      <c r="AQ54" s="124"/>
      <c r="AR54" s="124"/>
      <c r="AS54" s="124"/>
      <c r="AT54" s="124"/>
      <c r="AU54" s="124"/>
      <c r="AV54" s="124"/>
      <c r="AW54" s="124"/>
      <c r="AX54" s="124"/>
      <c r="AY54" s="124"/>
      <c r="AZ54" s="124"/>
      <c r="BA54" s="124"/>
      <c r="BB54" s="124"/>
      <c r="BC54" s="124"/>
      <c r="BD54" s="124"/>
      <c r="BE54" s="124"/>
      <c r="BF54" s="143"/>
    </row>
    <row r="55" spans="1:58">
      <c r="A55" s="173"/>
      <c r="B55" s="217"/>
      <c r="C55" s="143"/>
      <c r="D55" s="124"/>
      <c r="E55" s="218"/>
      <c r="F55" s="219"/>
      <c r="G55" s="217"/>
      <c r="H55" s="217"/>
      <c r="I55" s="217"/>
      <c r="J55" s="49"/>
      <c r="K55" s="65" t="s">
        <v>416</v>
      </c>
      <c r="L55" s="49"/>
      <c r="M55" s="98" t="s">
        <v>317</v>
      </c>
      <c r="N55" s="69">
        <v>5</v>
      </c>
      <c r="O55" s="69">
        <v>0</v>
      </c>
      <c r="P55" s="69"/>
      <c r="Q55" s="69"/>
      <c r="R55" s="69"/>
      <c r="S55" s="98">
        <f t="shared" si="9"/>
        <v>0</v>
      </c>
      <c r="T55" s="113">
        <f t="shared" si="10"/>
        <v>0</v>
      </c>
      <c r="U55" s="101">
        <v>46023</v>
      </c>
      <c r="V55" s="101">
        <v>46387</v>
      </c>
      <c r="W55" s="49">
        <v>365</v>
      </c>
      <c r="X55" s="179"/>
      <c r="Y55" s="49" t="s">
        <v>318</v>
      </c>
      <c r="Z55" s="49" t="s">
        <v>319</v>
      </c>
      <c r="AA55" s="173"/>
      <c r="AB55" s="184"/>
      <c r="AC55" s="143"/>
      <c r="AD55" s="173"/>
      <c r="AE55" s="206"/>
      <c r="AF55" s="206"/>
      <c r="AG55" s="203"/>
      <c r="AH55" s="143"/>
      <c r="AI55" s="206"/>
      <c r="AJ55" s="206"/>
      <c r="AK55" s="127"/>
      <c r="AL55" s="127"/>
      <c r="AM55" s="127"/>
      <c r="AN55" s="203"/>
      <c r="AO55" s="173"/>
      <c r="AP55" s="124"/>
      <c r="AQ55" s="124"/>
      <c r="AR55" s="124"/>
      <c r="AS55" s="124"/>
      <c r="AT55" s="124"/>
      <c r="AU55" s="124"/>
      <c r="AV55" s="124"/>
      <c r="AW55" s="124"/>
      <c r="AX55" s="124"/>
      <c r="AY55" s="124"/>
      <c r="AZ55" s="124"/>
      <c r="BA55" s="124"/>
      <c r="BB55" s="124"/>
      <c r="BC55" s="124"/>
      <c r="BD55" s="124"/>
      <c r="BE55" s="124"/>
      <c r="BF55" s="143"/>
    </row>
    <row r="56" spans="1:58">
      <c r="A56" s="173"/>
      <c r="B56" s="217"/>
      <c r="C56" s="143"/>
      <c r="D56" s="124"/>
      <c r="E56" s="218"/>
      <c r="F56" s="219"/>
      <c r="G56" s="217"/>
      <c r="H56" s="217"/>
      <c r="I56" s="217"/>
      <c r="J56" s="49"/>
      <c r="K56" s="65" t="s">
        <v>417</v>
      </c>
      <c r="L56" s="49"/>
      <c r="M56" s="98" t="s">
        <v>317</v>
      </c>
      <c r="N56" s="69">
        <v>5</v>
      </c>
      <c r="O56" s="69">
        <v>0</v>
      </c>
      <c r="P56" s="69"/>
      <c r="Q56" s="69"/>
      <c r="R56" s="69"/>
      <c r="S56" s="98">
        <f t="shared" si="9"/>
        <v>0</v>
      </c>
      <c r="T56" s="113">
        <f t="shared" si="10"/>
        <v>0</v>
      </c>
      <c r="U56" s="101">
        <v>46023</v>
      </c>
      <c r="V56" s="101">
        <v>46387</v>
      </c>
      <c r="W56" s="49">
        <v>365</v>
      </c>
      <c r="X56" s="179"/>
      <c r="Y56" s="49" t="s">
        <v>318</v>
      </c>
      <c r="Z56" s="49" t="s">
        <v>319</v>
      </c>
      <c r="AA56" s="184" t="s">
        <v>394</v>
      </c>
      <c r="AB56" s="184" t="s">
        <v>395</v>
      </c>
      <c r="AC56" s="143"/>
      <c r="AD56" s="173"/>
      <c r="AE56" s="206"/>
      <c r="AF56" s="206"/>
      <c r="AG56" s="203"/>
      <c r="AH56" s="143"/>
      <c r="AI56" s="206"/>
      <c r="AJ56" s="206"/>
      <c r="AK56" s="127"/>
      <c r="AL56" s="127"/>
      <c r="AM56" s="127"/>
      <c r="AN56" s="203"/>
      <c r="AO56" s="173"/>
      <c r="AP56" s="124"/>
      <c r="AQ56" s="124"/>
      <c r="AR56" s="124"/>
      <c r="AS56" s="124"/>
      <c r="AT56" s="124"/>
      <c r="AU56" s="124"/>
      <c r="AV56" s="124"/>
      <c r="AW56" s="124"/>
      <c r="AX56" s="124"/>
      <c r="AY56" s="124"/>
      <c r="AZ56" s="124"/>
      <c r="BA56" s="124"/>
      <c r="BB56" s="124"/>
      <c r="BC56" s="124"/>
      <c r="BD56" s="124"/>
      <c r="BE56" s="124"/>
      <c r="BF56" s="143"/>
    </row>
    <row r="57" spans="1:58">
      <c r="A57" s="173"/>
      <c r="B57" s="217"/>
      <c r="C57" s="143"/>
      <c r="D57" s="124"/>
      <c r="E57" s="218"/>
      <c r="F57" s="219"/>
      <c r="G57" s="217"/>
      <c r="H57" s="217"/>
      <c r="I57" s="217"/>
      <c r="J57" s="49"/>
      <c r="K57" s="65" t="s">
        <v>418</v>
      </c>
      <c r="L57" s="49"/>
      <c r="M57" s="98" t="s">
        <v>317</v>
      </c>
      <c r="N57" s="69">
        <v>5</v>
      </c>
      <c r="O57" s="69">
        <v>0</v>
      </c>
      <c r="P57" s="69"/>
      <c r="Q57" s="69"/>
      <c r="R57" s="69"/>
      <c r="S57" s="98">
        <f t="shared" si="9"/>
        <v>0</v>
      </c>
      <c r="T57" s="113">
        <f t="shared" si="10"/>
        <v>0</v>
      </c>
      <c r="U57" s="101">
        <v>46023</v>
      </c>
      <c r="V57" s="101">
        <v>46387</v>
      </c>
      <c r="W57" s="49">
        <v>365</v>
      </c>
      <c r="X57" s="179"/>
      <c r="Y57" s="49" t="s">
        <v>318</v>
      </c>
      <c r="Z57" s="49" t="s">
        <v>319</v>
      </c>
      <c r="AA57" s="184"/>
      <c r="AB57" s="184"/>
      <c r="AC57" s="143"/>
      <c r="AD57" s="173"/>
      <c r="AE57" s="206"/>
      <c r="AF57" s="206"/>
      <c r="AG57" s="203"/>
      <c r="AH57" s="143"/>
      <c r="AI57" s="206"/>
      <c r="AJ57" s="206"/>
      <c r="AK57" s="127"/>
      <c r="AL57" s="127"/>
      <c r="AM57" s="127"/>
      <c r="AN57" s="203"/>
      <c r="AO57" s="173"/>
      <c r="AP57" s="124"/>
      <c r="AQ57" s="124"/>
      <c r="AR57" s="124"/>
      <c r="AS57" s="124"/>
      <c r="AT57" s="124"/>
      <c r="AU57" s="124"/>
      <c r="AV57" s="124"/>
      <c r="AW57" s="124"/>
      <c r="AX57" s="124"/>
      <c r="AY57" s="124"/>
      <c r="AZ57" s="124"/>
      <c r="BA57" s="124"/>
      <c r="BB57" s="124"/>
      <c r="BC57" s="124"/>
      <c r="BD57" s="124"/>
      <c r="BE57" s="124"/>
      <c r="BF57" s="143"/>
    </row>
    <row r="58" spans="1:58">
      <c r="A58" s="173"/>
      <c r="B58" s="217"/>
      <c r="C58" s="143"/>
      <c r="D58" s="124"/>
      <c r="E58" s="218"/>
      <c r="F58" s="219"/>
      <c r="G58" s="217"/>
      <c r="H58" s="217"/>
      <c r="I58" s="217"/>
      <c r="J58" s="49"/>
      <c r="K58" s="65" t="s">
        <v>419</v>
      </c>
      <c r="L58" s="49"/>
      <c r="M58" s="98" t="s">
        <v>317</v>
      </c>
      <c r="N58" s="69">
        <v>5</v>
      </c>
      <c r="O58" s="69">
        <v>0</v>
      </c>
      <c r="P58" s="69"/>
      <c r="Q58" s="69"/>
      <c r="R58" s="69"/>
      <c r="S58" s="98">
        <f t="shared" si="9"/>
        <v>0</v>
      </c>
      <c r="T58" s="113">
        <f t="shared" si="10"/>
        <v>0</v>
      </c>
      <c r="U58" s="101">
        <v>46023</v>
      </c>
      <c r="V58" s="101">
        <v>46387</v>
      </c>
      <c r="W58" s="49">
        <v>365</v>
      </c>
      <c r="X58" s="179"/>
      <c r="Y58" s="49" t="s">
        <v>318</v>
      </c>
      <c r="Z58" s="49" t="s">
        <v>319</v>
      </c>
      <c r="AA58" s="184"/>
      <c r="AB58" s="184"/>
      <c r="AC58" s="143"/>
      <c r="AD58" s="173"/>
      <c r="AE58" s="206"/>
      <c r="AF58" s="206"/>
      <c r="AG58" s="203"/>
      <c r="AH58" s="143"/>
      <c r="AI58" s="206"/>
      <c r="AJ58" s="206"/>
      <c r="AK58" s="127"/>
      <c r="AL58" s="127"/>
      <c r="AM58" s="127"/>
      <c r="AN58" s="203"/>
      <c r="AO58" s="173"/>
      <c r="AP58" s="124"/>
      <c r="AQ58" s="124"/>
      <c r="AR58" s="124"/>
      <c r="AS58" s="124"/>
      <c r="AT58" s="124"/>
      <c r="AU58" s="124"/>
      <c r="AV58" s="124"/>
      <c r="AW58" s="124"/>
      <c r="AX58" s="124"/>
      <c r="AY58" s="124"/>
      <c r="AZ58" s="124"/>
      <c r="BA58" s="124"/>
      <c r="BB58" s="124"/>
      <c r="BC58" s="124"/>
      <c r="BD58" s="124"/>
      <c r="BE58" s="124"/>
      <c r="BF58" s="143"/>
    </row>
    <row r="59" spans="1:58">
      <c r="A59" s="173"/>
      <c r="B59" s="217"/>
      <c r="C59" s="143"/>
      <c r="D59" s="124"/>
      <c r="E59" s="218"/>
      <c r="F59" s="219"/>
      <c r="G59" s="217"/>
      <c r="H59" s="217"/>
      <c r="I59" s="217"/>
      <c r="J59" s="49"/>
      <c r="K59" s="65" t="s">
        <v>420</v>
      </c>
      <c r="L59" s="49"/>
      <c r="M59" s="98" t="s">
        <v>317</v>
      </c>
      <c r="N59" s="69">
        <v>4</v>
      </c>
      <c r="O59" s="69">
        <v>0</v>
      </c>
      <c r="P59" s="69"/>
      <c r="Q59" s="69"/>
      <c r="R59" s="69"/>
      <c r="S59" s="98">
        <f t="shared" si="9"/>
        <v>0</v>
      </c>
      <c r="T59" s="113">
        <f t="shared" si="10"/>
        <v>0</v>
      </c>
      <c r="U59" s="101">
        <v>46023</v>
      </c>
      <c r="V59" s="101">
        <v>46387</v>
      </c>
      <c r="W59" s="49">
        <v>365</v>
      </c>
      <c r="X59" s="179"/>
      <c r="Y59" s="49" t="s">
        <v>318</v>
      </c>
      <c r="Z59" s="49" t="s">
        <v>319</v>
      </c>
      <c r="AA59" s="184"/>
      <c r="AB59" s="184"/>
      <c r="AC59" s="143"/>
      <c r="AD59" s="173"/>
      <c r="AE59" s="206"/>
      <c r="AF59" s="206"/>
      <c r="AG59" s="203"/>
      <c r="AH59" s="143"/>
      <c r="AI59" s="206"/>
      <c r="AJ59" s="206"/>
      <c r="AK59" s="127"/>
      <c r="AL59" s="127"/>
      <c r="AM59" s="127"/>
      <c r="AN59" s="203"/>
      <c r="AO59" s="173"/>
      <c r="AP59" s="124"/>
      <c r="AQ59" s="124"/>
      <c r="AR59" s="124"/>
      <c r="AS59" s="124"/>
      <c r="AT59" s="124"/>
      <c r="AU59" s="124"/>
      <c r="AV59" s="124"/>
      <c r="AW59" s="124"/>
      <c r="AX59" s="124"/>
      <c r="AY59" s="124"/>
      <c r="AZ59" s="124"/>
      <c r="BA59" s="124"/>
      <c r="BB59" s="124"/>
      <c r="BC59" s="124"/>
      <c r="BD59" s="124"/>
      <c r="BE59" s="124"/>
      <c r="BF59" s="143"/>
    </row>
    <row r="60" spans="1:58">
      <c r="A60" s="173"/>
      <c r="B60" s="217"/>
      <c r="C60" s="143"/>
      <c r="D60" s="124"/>
      <c r="E60" s="218"/>
      <c r="F60" s="219"/>
      <c r="G60" s="217"/>
      <c r="H60" s="217"/>
      <c r="I60" s="217"/>
      <c r="J60" s="49"/>
      <c r="K60" s="65" t="s">
        <v>421</v>
      </c>
      <c r="L60" s="49"/>
      <c r="M60" s="98" t="s">
        <v>317</v>
      </c>
      <c r="N60" s="69">
        <v>4</v>
      </c>
      <c r="O60" s="69">
        <v>0</v>
      </c>
      <c r="P60" s="69"/>
      <c r="Q60" s="69"/>
      <c r="R60" s="69"/>
      <c r="S60" s="98">
        <f t="shared" si="9"/>
        <v>0</v>
      </c>
      <c r="T60" s="113">
        <f t="shared" si="10"/>
        <v>0</v>
      </c>
      <c r="U60" s="101">
        <v>46023</v>
      </c>
      <c r="V60" s="101">
        <v>46387</v>
      </c>
      <c r="W60" s="49">
        <v>365</v>
      </c>
      <c r="X60" s="179"/>
      <c r="Y60" s="49" t="s">
        <v>318</v>
      </c>
      <c r="Z60" s="49" t="s">
        <v>319</v>
      </c>
      <c r="AA60" s="184"/>
      <c r="AB60" s="184"/>
      <c r="AC60" s="143"/>
      <c r="AD60" s="173"/>
      <c r="AE60" s="206"/>
      <c r="AF60" s="206"/>
      <c r="AG60" s="203"/>
      <c r="AH60" s="143"/>
      <c r="AI60" s="206"/>
      <c r="AJ60" s="206"/>
      <c r="AK60" s="127"/>
      <c r="AL60" s="127"/>
      <c r="AM60" s="127"/>
      <c r="AN60" s="203"/>
      <c r="AO60" s="173"/>
      <c r="AP60" s="124"/>
      <c r="AQ60" s="124"/>
      <c r="AR60" s="124"/>
      <c r="AS60" s="124"/>
      <c r="AT60" s="124"/>
      <c r="AU60" s="124"/>
      <c r="AV60" s="124"/>
      <c r="AW60" s="124"/>
      <c r="AX60" s="124"/>
      <c r="AY60" s="124"/>
      <c r="AZ60" s="124"/>
      <c r="BA60" s="124"/>
      <c r="BB60" s="124"/>
      <c r="BC60" s="124"/>
      <c r="BD60" s="124"/>
      <c r="BE60" s="124"/>
      <c r="BF60" s="143"/>
    </row>
    <row r="61" spans="1:58">
      <c r="A61" s="173"/>
      <c r="B61" s="217"/>
      <c r="C61" s="143"/>
      <c r="D61" s="124"/>
      <c r="E61" s="218"/>
      <c r="F61" s="219"/>
      <c r="G61" s="217"/>
      <c r="H61" s="217"/>
      <c r="I61" s="217"/>
      <c r="J61" s="49"/>
      <c r="K61" s="65" t="s">
        <v>367</v>
      </c>
      <c r="L61" s="49"/>
      <c r="M61" s="98" t="s">
        <v>317</v>
      </c>
      <c r="N61" s="69">
        <v>4</v>
      </c>
      <c r="O61" s="69">
        <v>0</v>
      </c>
      <c r="P61" s="69"/>
      <c r="Q61" s="69"/>
      <c r="R61" s="69"/>
      <c r="S61" s="98">
        <f t="shared" si="9"/>
        <v>0</v>
      </c>
      <c r="T61" s="113">
        <f t="shared" si="10"/>
        <v>0</v>
      </c>
      <c r="U61" s="101">
        <v>46023</v>
      </c>
      <c r="V61" s="101">
        <v>46387</v>
      </c>
      <c r="W61" s="49">
        <v>365</v>
      </c>
      <c r="X61" s="179"/>
      <c r="Y61" s="49" t="s">
        <v>318</v>
      </c>
      <c r="Z61" s="49" t="s">
        <v>319</v>
      </c>
      <c r="AA61" s="184" t="s">
        <v>402</v>
      </c>
      <c r="AB61" s="184" t="s">
        <v>403</v>
      </c>
      <c r="AC61" s="143"/>
      <c r="AD61" s="173"/>
      <c r="AE61" s="206"/>
      <c r="AF61" s="206"/>
      <c r="AG61" s="203"/>
      <c r="AH61" s="143"/>
      <c r="AI61" s="206"/>
      <c r="AJ61" s="206"/>
      <c r="AK61" s="127"/>
      <c r="AL61" s="127"/>
      <c r="AM61" s="127"/>
      <c r="AN61" s="203"/>
      <c r="AO61" s="173"/>
      <c r="AP61" s="124"/>
      <c r="AQ61" s="124"/>
      <c r="AR61" s="124"/>
      <c r="AS61" s="124"/>
      <c r="AT61" s="124"/>
      <c r="AU61" s="124"/>
      <c r="AV61" s="124"/>
      <c r="AW61" s="124"/>
      <c r="AX61" s="124"/>
      <c r="AY61" s="124"/>
      <c r="AZ61" s="124"/>
      <c r="BA61" s="124"/>
      <c r="BB61" s="124"/>
      <c r="BC61" s="124"/>
      <c r="BD61" s="124"/>
      <c r="BE61" s="124"/>
      <c r="BF61" s="143"/>
    </row>
    <row r="62" spans="1:58">
      <c r="A62" s="173"/>
      <c r="B62" s="217"/>
      <c r="C62" s="143"/>
      <c r="D62" s="124"/>
      <c r="E62" s="218"/>
      <c r="F62" s="219"/>
      <c r="G62" s="217"/>
      <c r="H62" s="217"/>
      <c r="I62" s="217"/>
      <c r="J62" s="49"/>
      <c r="K62" s="65" t="s">
        <v>354</v>
      </c>
      <c r="L62" s="49"/>
      <c r="M62" s="98" t="s">
        <v>317</v>
      </c>
      <c r="N62" s="69">
        <v>1</v>
      </c>
      <c r="O62" s="69">
        <v>0</v>
      </c>
      <c r="P62" s="69"/>
      <c r="Q62" s="69"/>
      <c r="R62" s="69"/>
      <c r="S62" s="98">
        <f t="shared" si="9"/>
        <v>0</v>
      </c>
      <c r="T62" s="113">
        <f t="shared" si="10"/>
        <v>0</v>
      </c>
      <c r="U62" s="101">
        <v>46023</v>
      </c>
      <c r="V62" s="101">
        <v>46387</v>
      </c>
      <c r="W62" s="49">
        <v>365</v>
      </c>
      <c r="X62" s="179"/>
      <c r="Y62" s="49" t="s">
        <v>318</v>
      </c>
      <c r="Z62" s="49" t="s">
        <v>319</v>
      </c>
      <c r="AA62" s="184"/>
      <c r="AB62" s="184"/>
      <c r="AC62" s="143"/>
      <c r="AD62" s="173"/>
      <c r="AE62" s="206"/>
      <c r="AF62" s="206"/>
      <c r="AG62" s="203"/>
      <c r="AH62" s="143"/>
      <c r="AI62" s="206"/>
      <c r="AJ62" s="206"/>
      <c r="AK62" s="127"/>
      <c r="AL62" s="127"/>
      <c r="AM62" s="127"/>
      <c r="AN62" s="203"/>
      <c r="AO62" s="173"/>
      <c r="AP62" s="124"/>
      <c r="AQ62" s="124"/>
      <c r="AR62" s="124"/>
      <c r="AS62" s="124"/>
      <c r="AT62" s="124"/>
      <c r="AU62" s="124"/>
      <c r="AV62" s="124"/>
      <c r="AW62" s="124"/>
      <c r="AX62" s="124"/>
      <c r="AY62" s="124"/>
      <c r="AZ62" s="124"/>
      <c r="BA62" s="124"/>
      <c r="BB62" s="124"/>
      <c r="BC62" s="124"/>
      <c r="BD62" s="124"/>
      <c r="BE62" s="124"/>
      <c r="BF62" s="143"/>
    </row>
    <row r="63" spans="1:58">
      <c r="A63" s="173"/>
      <c r="B63" s="217"/>
      <c r="C63" s="143"/>
      <c r="D63" s="124"/>
      <c r="E63" s="218"/>
      <c r="F63" s="219"/>
      <c r="G63" s="217"/>
      <c r="H63" s="217"/>
      <c r="I63" s="217"/>
      <c r="J63" s="49"/>
      <c r="K63" s="65" t="s">
        <v>422</v>
      </c>
      <c r="L63" s="49"/>
      <c r="M63" s="98" t="s">
        <v>317</v>
      </c>
      <c r="N63" s="69">
        <v>1</v>
      </c>
      <c r="O63" s="69">
        <v>0.25</v>
      </c>
      <c r="P63" s="69"/>
      <c r="Q63" s="69"/>
      <c r="R63" s="69"/>
      <c r="S63" s="98">
        <f t="shared" si="9"/>
        <v>0.25</v>
      </c>
      <c r="T63" s="113">
        <f t="shared" si="10"/>
        <v>0.25</v>
      </c>
      <c r="U63" s="101">
        <v>46023</v>
      </c>
      <c r="V63" s="101">
        <v>46387</v>
      </c>
      <c r="W63" s="49">
        <v>365</v>
      </c>
      <c r="X63" s="179"/>
      <c r="Y63" s="49" t="s">
        <v>318</v>
      </c>
      <c r="Z63" s="49" t="s">
        <v>319</v>
      </c>
      <c r="AA63" s="184"/>
      <c r="AB63" s="184"/>
      <c r="AC63" s="143"/>
      <c r="AD63" s="173"/>
      <c r="AE63" s="206"/>
      <c r="AF63" s="206"/>
      <c r="AG63" s="203"/>
      <c r="AH63" s="143"/>
      <c r="AI63" s="206"/>
      <c r="AJ63" s="206"/>
      <c r="AK63" s="127"/>
      <c r="AL63" s="127"/>
      <c r="AM63" s="127"/>
      <c r="AN63" s="203"/>
      <c r="AO63" s="173"/>
      <c r="AP63" s="124"/>
      <c r="AQ63" s="124"/>
      <c r="AR63" s="124"/>
      <c r="AS63" s="124"/>
      <c r="AT63" s="124"/>
      <c r="AU63" s="124"/>
      <c r="AV63" s="124"/>
      <c r="AW63" s="124"/>
      <c r="AX63" s="124"/>
      <c r="AY63" s="124"/>
      <c r="AZ63" s="124"/>
      <c r="BA63" s="124"/>
      <c r="BB63" s="124"/>
      <c r="BC63" s="124"/>
      <c r="BD63" s="124"/>
      <c r="BE63" s="124"/>
      <c r="BF63" s="143"/>
    </row>
    <row r="64" spans="1:58">
      <c r="A64" s="173"/>
      <c r="B64" s="217"/>
      <c r="C64" s="143"/>
      <c r="D64" s="124"/>
      <c r="E64" s="218"/>
      <c r="F64" s="219"/>
      <c r="G64" s="217"/>
      <c r="H64" s="216" t="s">
        <v>423</v>
      </c>
      <c r="I64" s="216" t="s">
        <v>424</v>
      </c>
      <c r="J64" s="49"/>
      <c r="K64" s="65" t="s">
        <v>425</v>
      </c>
      <c r="L64" s="49"/>
      <c r="M64" s="98" t="s">
        <v>317</v>
      </c>
      <c r="N64" s="69">
        <v>20</v>
      </c>
      <c r="O64" s="69">
        <v>0</v>
      </c>
      <c r="P64" s="69"/>
      <c r="Q64" s="69"/>
      <c r="R64" s="69"/>
      <c r="S64" s="98">
        <f t="shared" si="9"/>
        <v>0</v>
      </c>
      <c r="T64" s="113">
        <f t="shared" si="10"/>
        <v>0</v>
      </c>
      <c r="U64" s="101">
        <v>46023</v>
      </c>
      <c r="V64" s="101">
        <v>46387</v>
      </c>
      <c r="W64" s="49">
        <v>365</v>
      </c>
      <c r="X64" s="179"/>
      <c r="Y64" s="49" t="s">
        <v>318</v>
      </c>
      <c r="Z64" s="49" t="s">
        <v>319</v>
      </c>
      <c r="AA64" s="184"/>
      <c r="AB64" s="184"/>
      <c r="AC64" s="143"/>
      <c r="AD64" s="173"/>
      <c r="AE64" s="206"/>
      <c r="AF64" s="206"/>
      <c r="AG64" s="203"/>
      <c r="AH64" s="143"/>
      <c r="AI64" s="206"/>
      <c r="AJ64" s="206"/>
      <c r="AK64" s="127"/>
      <c r="AL64" s="127"/>
      <c r="AM64" s="127"/>
      <c r="AN64" s="203"/>
      <c r="AO64" s="173"/>
      <c r="AP64" s="124"/>
      <c r="AQ64" s="124"/>
      <c r="AR64" s="124"/>
      <c r="AS64" s="124"/>
      <c r="AT64" s="124"/>
      <c r="AU64" s="124"/>
      <c r="AV64" s="124"/>
      <c r="AW64" s="124"/>
      <c r="AX64" s="124"/>
      <c r="AY64" s="124"/>
      <c r="AZ64" s="124"/>
      <c r="BA64" s="124"/>
      <c r="BB64" s="124"/>
      <c r="BC64" s="124"/>
      <c r="BD64" s="124"/>
      <c r="BE64" s="124"/>
      <c r="BF64" s="143"/>
    </row>
    <row r="65" spans="1:58">
      <c r="A65" s="173"/>
      <c r="B65" s="217"/>
      <c r="C65" s="143"/>
      <c r="D65" s="125"/>
      <c r="E65" s="218"/>
      <c r="F65" s="219"/>
      <c r="G65" s="217"/>
      <c r="H65" s="216"/>
      <c r="I65" s="216"/>
      <c r="J65" s="49"/>
      <c r="K65" s="65" t="s">
        <v>426</v>
      </c>
      <c r="L65" s="49"/>
      <c r="M65" s="98" t="s">
        <v>317</v>
      </c>
      <c r="N65" s="69">
        <v>20</v>
      </c>
      <c r="O65" s="69">
        <v>0</v>
      </c>
      <c r="P65" s="69"/>
      <c r="Q65" s="69"/>
      <c r="R65" s="69"/>
      <c r="S65" s="98">
        <f t="shared" si="9"/>
        <v>0</v>
      </c>
      <c r="T65" s="113">
        <f t="shared" si="10"/>
        <v>0</v>
      </c>
      <c r="U65" s="101">
        <v>46023</v>
      </c>
      <c r="V65" s="101">
        <v>46387</v>
      </c>
      <c r="W65" s="49">
        <v>365</v>
      </c>
      <c r="X65" s="179"/>
      <c r="Y65" s="49" t="s">
        <v>318</v>
      </c>
      <c r="Z65" s="49" t="s">
        <v>319</v>
      </c>
      <c r="AA65" s="184"/>
      <c r="AB65" s="184"/>
      <c r="AC65" s="143"/>
      <c r="AD65" s="173"/>
      <c r="AE65" s="206"/>
      <c r="AF65" s="206"/>
      <c r="AG65" s="203"/>
      <c r="AH65" s="143"/>
      <c r="AI65" s="206"/>
      <c r="AJ65" s="206"/>
      <c r="AK65" s="128"/>
      <c r="AL65" s="128"/>
      <c r="AM65" s="128"/>
      <c r="AN65" s="203"/>
      <c r="AO65" s="173"/>
      <c r="AP65" s="125"/>
      <c r="AQ65" s="125"/>
      <c r="AR65" s="125"/>
      <c r="AS65" s="125"/>
      <c r="AT65" s="125"/>
      <c r="AU65" s="125"/>
      <c r="AV65" s="125"/>
      <c r="AW65" s="125"/>
      <c r="AX65" s="125"/>
      <c r="AY65" s="125"/>
      <c r="AZ65" s="125"/>
      <c r="BA65" s="125"/>
      <c r="BB65" s="125"/>
      <c r="BC65" s="125"/>
      <c r="BD65" s="125"/>
      <c r="BE65" s="125"/>
      <c r="BF65" s="143"/>
    </row>
    <row r="66" spans="1:58" ht="26.25">
      <c r="A66" s="63"/>
      <c r="B66" s="63"/>
      <c r="C66" s="63"/>
      <c r="D66" s="63"/>
      <c r="E66" s="156" t="s">
        <v>427</v>
      </c>
      <c r="F66" s="157"/>
      <c r="G66" s="157"/>
      <c r="H66" s="157"/>
      <c r="I66" s="157"/>
      <c r="J66" s="157"/>
      <c r="K66" s="157"/>
      <c r="L66" s="157"/>
      <c r="M66" s="157"/>
      <c r="N66" s="157"/>
      <c r="O66" s="157"/>
      <c r="P66" s="157"/>
      <c r="Q66" s="157"/>
      <c r="R66" s="157"/>
      <c r="S66" s="158"/>
      <c r="T66" s="114">
        <f>+AVERAGE(T49:T65)</f>
        <v>2.6470588235294117E-2</v>
      </c>
      <c r="U66" s="68"/>
      <c r="V66" s="68"/>
      <c r="W66" s="63">
        <v>365</v>
      </c>
      <c r="X66" s="179"/>
      <c r="Y66" s="63"/>
      <c r="Z66" s="63"/>
      <c r="AA66" s="63"/>
      <c r="AB66" s="63"/>
      <c r="AC66" s="63"/>
      <c r="AD66" s="63"/>
      <c r="AE66" s="109"/>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row>
    <row r="67" spans="1:58" ht="120">
      <c r="A67" s="196" t="s">
        <v>224</v>
      </c>
      <c r="B67" s="221" t="s">
        <v>225</v>
      </c>
      <c r="C67" s="143" t="s">
        <v>226</v>
      </c>
      <c r="D67" s="173" t="s">
        <v>228</v>
      </c>
      <c r="E67" s="221" t="s">
        <v>428</v>
      </c>
      <c r="F67" s="222">
        <v>2024130010088</v>
      </c>
      <c r="G67" s="221" t="s">
        <v>429</v>
      </c>
      <c r="H67" s="221" t="s">
        <v>430</v>
      </c>
      <c r="I67" s="223" t="s">
        <v>229</v>
      </c>
      <c r="J67" s="56">
        <v>0.5</v>
      </c>
      <c r="K67" s="42" t="s">
        <v>431</v>
      </c>
      <c r="L67" s="49"/>
      <c r="M67" s="98" t="s">
        <v>317</v>
      </c>
      <c r="N67" s="98">
        <v>40</v>
      </c>
      <c r="O67" s="98">
        <v>10</v>
      </c>
      <c r="P67" s="98"/>
      <c r="Q67" s="98"/>
      <c r="R67" s="98"/>
      <c r="S67" s="98">
        <f t="shared" ref="S67:S70" si="11">+O67+P67+Q67+R67</f>
        <v>10</v>
      </c>
      <c r="T67" s="113">
        <f t="shared" ref="T67:T70" si="12">+S67/N67</f>
        <v>0.25</v>
      </c>
      <c r="U67" s="101">
        <v>46023</v>
      </c>
      <c r="V67" s="101">
        <v>46387</v>
      </c>
      <c r="W67" s="49">
        <v>365</v>
      </c>
      <c r="X67" s="179"/>
      <c r="Y67" s="49" t="s">
        <v>318</v>
      </c>
      <c r="Z67" s="51" t="s">
        <v>319</v>
      </c>
      <c r="AA67" s="82" t="s">
        <v>432</v>
      </c>
      <c r="AB67" s="82" t="s">
        <v>433</v>
      </c>
      <c r="AC67" s="51" t="s">
        <v>322</v>
      </c>
      <c r="AD67" s="143" t="s">
        <v>434</v>
      </c>
      <c r="AE67" s="220"/>
      <c r="AF67" s="143"/>
      <c r="AG67" s="129"/>
      <c r="AH67" s="49" t="s">
        <v>435</v>
      </c>
      <c r="AI67" s="129"/>
      <c r="AJ67" s="129"/>
      <c r="AK67" s="163"/>
      <c r="AL67" s="163"/>
      <c r="AM67" s="163"/>
      <c r="AN67" s="129" t="s">
        <v>355</v>
      </c>
      <c r="AO67" s="226" t="s">
        <v>428</v>
      </c>
      <c r="AP67" s="131"/>
      <c r="AQ67" s="131"/>
      <c r="AR67" s="131"/>
      <c r="AS67" s="131"/>
      <c r="AT67" s="131"/>
      <c r="AU67" s="131"/>
      <c r="AV67" s="131"/>
      <c r="AW67" s="131"/>
      <c r="AX67" s="131"/>
      <c r="AY67" s="131"/>
      <c r="AZ67" s="131"/>
      <c r="BA67" s="131"/>
      <c r="BB67" s="131"/>
      <c r="BC67" s="131"/>
      <c r="BD67" s="131"/>
      <c r="BE67" s="131"/>
      <c r="BF67" s="206"/>
    </row>
    <row r="68" spans="1:58" ht="28.5">
      <c r="A68" s="196"/>
      <c r="B68" s="221"/>
      <c r="C68" s="143"/>
      <c r="D68" s="173"/>
      <c r="E68" s="221"/>
      <c r="F68" s="222"/>
      <c r="G68" s="221"/>
      <c r="H68" s="221"/>
      <c r="I68" s="223"/>
      <c r="J68" s="74">
        <v>0.3</v>
      </c>
      <c r="K68" s="42" t="s">
        <v>334</v>
      </c>
      <c r="L68" s="49"/>
      <c r="M68" s="98" t="s">
        <v>340</v>
      </c>
      <c r="N68" s="98">
        <v>20</v>
      </c>
      <c r="O68" s="98">
        <v>0</v>
      </c>
      <c r="P68" s="98"/>
      <c r="Q68" s="98"/>
      <c r="R68" s="98"/>
      <c r="S68" s="98">
        <f t="shared" si="11"/>
        <v>0</v>
      </c>
      <c r="T68" s="113">
        <f t="shared" si="12"/>
        <v>0</v>
      </c>
      <c r="U68" s="101">
        <v>46023</v>
      </c>
      <c r="V68" s="101">
        <v>46387</v>
      </c>
      <c r="W68" s="49">
        <v>365</v>
      </c>
      <c r="X68" s="179"/>
      <c r="Y68" s="49" t="s">
        <v>318</v>
      </c>
      <c r="Z68" s="51" t="s">
        <v>319</v>
      </c>
      <c r="AA68" s="184" t="s">
        <v>436</v>
      </c>
      <c r="AB68" s="184" t="s">
        <v>437</v>
      </c>
      <c r="AC68" s="51" t="s">
        <v>322</v>
      </c>
      <c r="AD68" s="143"/>
      <c r="AE68" s="220"/>
      <c r="AF68" s="143"/>
      <c r="AG68" s="130"/>
      <c r="AH68" s="49" t="s">
        <v>435</v>
      </c>
      <c r="AI68" s="130"/>
      <c r="AJ68" s="130"/>
      <c r="AK68" s="164"/>
      <c r="AL68" s="164"/>
      <c r="AM68" s="164"/>
      <c r="AN68" s="130"/>
      <c r="AO68" s="226"/>
      <c r="AP68" s="132"/>
      <c r="AQ68" s="132"/>
      <c r="AR68" s="132"/>
      <c r="AS68" s="132"/>
      <c r="AT68" s="132"/>
      <c r="AU68" s="132"/>
      <c r="AV68" s="132"/>
      <c r="AW68" s="132"/>
      <c r="AX68" s="132"/>
      <c r="AY68" s="132"/>
      <c r="AZ68" s="132"/>
      <c r="BA68" s="132"/>
      <c r="BB68" s="132"/>
      <c r="BC68" s="132"/>
      <c r="BD68" s="132"/>
      <c r="BE68" s="132"/>
      <c r="BF68" s="206"/>
    </row>
    <row r="69" spans="1:58" ht="28.5">
      <c r="A69" s="196"/>
      <c r="B69" s="221"/>
      <c r="C69" s="143"/>
      <c r="D69" s="173"/>
      <c r="E69" s="221"/>
      <c r="F69" s="222"/>
      <c r="G69" s="221"/>
      <c r="H69" s="221"/>
      <c r="I69" s="223"/>
      <c r="J69" s="74">
        <v>0.1</v>
      </c>
      <c r="K69" s="42" t="s">
        <v>438</v>
      </c>
      <c r="L69" s="49"/>
      <c r="M69" s="98" t="s">
        <v>340</v>
      </c>
      <c r="N69" s="98">
        <v>20</v>
      </c>
      <c r="O69" s="98">
        <v>0</v>
      </c>
      <c r="P69" s="98"/>
      <c r="Q69" s="98"/>
      <c r="R69" s="98"/>
      <c r="S69" s="98">
        <f t="shared" si="11"/>
        <v>0</v>
      </c>
      <c r="T69" s="113">
        <f t="shared" si="12"/>
        <v>0</v>
      </c>
      <c r="U69" s="101">
        <v>46023</v>
      </c>
      <c r="V69" s="101">
        <v>46387</v>
      </c>
      <c r="W69" s="49">
        <v>365</v>
      </c>
      <c r="X69" s="179"/>
      <c r="Y69" s="49" t="s">
        <v>318</v>
      </c>
      <c r="Z69" s="51" t="s">
        <v>319</v>
      </c>
      <c r="AA69" s="184"/>
      <c r="AB69" s="184"/>
      <c r="AC69" s="51" t="s">
        <v>322</v>
      </c>
      <c r="AD69" s="143"/>
      <c r="AE69" s="220"/>
      <c r="AF69" s="143"/>
      <c r="AG69" s="130"/>
      <c r="AH69" s="49" t="s">
        <v>435</v>
      </c>
      <c r="AI69" s="130"/>
      <c r="AJ69" s="130"/>
      <c r="AK69" s="164"/>
      <c r="AL69" s="164"/>
      <c r="AM69" s="164"/>
      <c r="AN69" s="130"/>
      <c r="AO69" s="226"/>
      <c r="AP69" s="132"/>
      <c r="AQ69" s="132"/>
      <c r="AR69" s="132"/>
      <c r="AS69" s="132"/>
      <c r="AT69" s="132"/>
      <c r="AU69" s="132"/>
      <c r="AV69" s="132"/>
      <c r="AW69" s="132"/>
      <c r="AX69" s="132"/>
      <c r="AY69" s="132"/>
      <c r="AZ69" s="132"/>
      <c r="BA69" s="132"/>
      <c r="BB69" s="132"/>
      <c r="BC69" s="132"/>
      <c r="BD69" s="132"/>
      <c r="BE69" s="132"/>
      <c r="BF69" s="206"/>
    </row>
    <row r="70" spans="1:58" ht="105">
      <c r="A70" s="196"/>
      <c r="B70" s="221"/>
      <c r="C70" s="143"/>
      <c r="D70" s="173"/>
      <c r="E70" s="221"/>
      <c r="F70" s="222"/>
      <c r="G70" s="221"/>
      <c r="H70" s="221"/>
      <c r="I70" s="223"/>
      <c r="J70" s="74">
        <v>0.1</v>
      </c>
      <c r="K70" s="42" t="s">
        <v>393</v>
      </c>
      <c r="L70" s="49"/>
      <c r="M70" s="98" t="s">
        <v>340</v>
      </c>
      <c r="N70" s="98">
        <v>20</v>
      </c>
      <c r="O70" s="98">
        <v>0</v>
      </c>
      <c r="P70" s="98"/>
      <c r="Q70" s="98"/>
      <c r="R70" s="98"/>
      <c r="S70" s="98">
        <f t="shared" si="11"/>
        <v>0</v>
      </c>
      <c r="T70" s="113">
        <f t="shared" si="12"/>
        <v>0</v>
      </c>
      <c r="U70" s="101">
        <v>46023</v>
      </c>
      <c r="V70" s="101">
        <v>46387</v>
      </c>
      <c r="W70" s="49">
        <v>365</v>
      </c>
      <c r="X70" s="179"/>
      <c r="Y70" s="49" t="s">
        <v>318</v>
      </c>
      <c r="Z70" s="51" t="s">
        <v>319</v>
      </c>
      <c r="AA70" s="82" t="s">
        <v>439</v>
      </c>
      <c r="AB70" s="82" t="s">
        <v>440</v>
      </c>
      <c r="AC70" s="51" t="s">
        <v>322</v>
      </c>
      <c r="AD70" s="143"/>
      <c r="AE70" s="220"/>
      <c r="AF70" s="143"/>
      <c r="AG70" s="130"/>
      <c r="AH70" s="49" t="s">
        <v>435</v>
      </c>
      <c r="AI70" s="130"/>
      <c r="AJ70" s="130"/>
      <c r="AK70" s="165"/>
      <c r="AL70" s="165"/>
      <c r="AM70" s="165"/>
      <c r="AN70" s="130"/>
      <c r="AO70" s="226"/>
      <c r="AP70" s="133"/>
      <c r="AQ70" s="133"/>
      <c r="AR70" s="133"/>
      <c r="AS70" s="133"/>
      <c r="AT70" s="133"/>
      <c r="AU70" s="133"/>
      <c r="AV70" s="133"/>
      <c r="AW70" s="133"/>
      <c r="AX70" s="133"/>
      <c r="AY70" s="133"/>
      <c r="AZ70" s="133"/>
      <c r="BA70" s="133"/>
      <c r="BB70" s="133"/>
      <c r="BC70" s="133"/>
      <c r="BD70" s="133"/>
      <c r="BE70" s="133"/>
      <c r="BF70" s="206"/>
    </row>
    <row r="71" spans="1:58" ht="26.25">
      <c r="A71" s="63"/>
      <c r="B71" s="63"/>
      <c r="C71" s="67"/>
      <c r="D71" s="63"/>
      <c r="E71" s="156" t="s">
        <v>441</v>
      </c>
      <c r="F71" s="157"/>
      <c r="G71" s="157"/>
      <c r="H71" s="157"/>
      <c r="I71" s="157"/>
      <c r="J71" s="157"/>
      <c r="K71" s="157"/>
      <c r="L71" s="157"/>
      <c r="M71" s="157"/>
      <c r="N71" s="157"/>
      <c r="O71" s="157"/>
      <c r="P71" s="157"/>
      <c r="Q71" s="157"/>
      <c r="R71" s="157"/>
      <c r="S71" s="158"/>
      <c r="T71" s="114">
        <f>+AVERAGE(T67:T70)</f>
        <v>6.25E-2</v>
      </c>
      <c r="U71" s="68"/>
      <c r="V71" s="68"/>
      <c r="W71" s="63">
        <v>365</v>
      </c>
      <c r="X71" s="179"/>
      <c r="Y71" s="63"/>
      <c r="Z71" s="63"/>
      <c r="AA71" s="63"/>
      <c r="AB71" s="63"/>
      <c r="AC71" s="63"/>
      <c r="AD71" s="63"/>
      <c r="AE71" s="109"/>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row>
    <row r="72" spans="1:58" ht="57">
      <c r="A72" s="196" t="s">
        <v>205</v>
      </c>
      <c r="B72" s="224" t="s">
        <v>206</v>
      </c>
      <c r="C72" s="143" t="s">
        <v>207</v>
      </c>
      <c r="D72" s="173" t="s">
        <v>442</v>
      </c>
      <c r="E72" s="224" t="s">
        <v>443</v>
      </c>
      <c r="F72" s="224" t="s">
        <v>444</v>
      </c>
      <c r="G72" s="224" t="s">
        <v>445</v>
      </c>
      <c r="H72" s="224" t="s">
        <v>446</v>
      </c>
      <c r="I72" s="225" t="s">
        <v>210</v>
      </c>
      <c r="J72" s="74">
        <v>0.5</v>
      </c>
      <c r="K72" s="40" t="s">
        <v>447</v>
      </c>
      <c r="L72" s="49"/>
      <c r="M72" s="98" t="s">
        <v>317</v>
      </c>
      <c r="N72" s="98">
        <v>40</v>
      </c>
      <c r="O72" s="98">
        <v>10</v>
      </c>
      <c r="P72" s="98"/>
      <c r="Q72" s="98"/>
      <c r="R72" s="98"/>
      <c r="S72" s="98">
        <f t="shared" ref="S72:S77" si="13">+O72+P72+Q72+R72</f>
        <v>10</v>
      </c>
      <c r="T72" s="113">
        <f t="shared" ref="T72:T74" si="14">+S72/N72</f>
        <v>0.25</v>
      </c>
      <c r="U72" s="101">
        <v>46023</v>
      </c>
      <c r="V72" s="101">
        <v>46387</v>
      </c>
      <c r="W72" s="49">
        <v>150</v>
      </c>
      <c r="X72" s="179"/>
      <c r="Y72" s="49" t="s">
        <v>318</v>
      </c>
      <c r="Z72" s="49" t="s">
        <v>319</v>
      </c>
      <c r="AA72" s="184" t="s">
        <v>448</v>
      </c>
      <c r="AB72" s="184" t="s">
        <v>449</v>
      </c>
      <c r="AC72" s="49" t="s">
        <v>322</v>
      </c>
      <c r="AD72" s="143"/>
      <c r="AE72" s="220"/>
      <c r="AF72" s="143" t="s">
        <v>450</v>
      </c>
      <c r="AG72" s="129"/>
      <c r="AH72" s="143"/>
      <c r="AI72" s="220">
        <v>400000000</v>
      </c>
      <c r="AJ72" s="220">
        <v>200000000</v>
      </c>
      <c r="AK72" s="134"/>
      <c r="AL72" s="134"/>
      <c r="AM72" s="134"/>
      <c r="AN72" s="129" t="s">
        <v>355</v>
      </c>
      <c r="AO72" s="226" t="s">
        <v>443</v>
      </c>
      <c r="AP72" s="140">
        <v>82600000</v>
      </c>
      <c r="AQ72" s="131"/>
      <c r="AR72" s="140">
        <v>15100000</v>
      </c>
      <c r="AS72" s="131"/>
      <c r="AT72" s="131"/>
      <c r="AU72" s="131"/>
      <c r="AV72" s="131"/>
      <c r="AW72" s="131"/>
      <c r="AX72" s="131"/>
      <c r="AY72" s="131"/>
      <c r="AZ72" s="131"/>
      <c r="BA72" s="131"/>
      <c r="BB72" s="131"/>
      <c r="BC72" s="131"/>
      <c r="BD72" s="131"/>
      <c r="BE72" s="131"/>
      <c r="BF72" s="220"/>
    </row>
    <row r="73" spans="1:58" ht="28.5">
      <c r="A73" s="196"/>
      <c r="B73" s="224"/>
      <c r="C73" s="143"/>
      <c r="D73" s="173"/>
      <c r="E73" s="224"/>
      <c r="F73" s="224"/>
      <c r="G73" s="224"/>
      <c r="H73" s="224"/>
      <c r="I73" s="225"/>
      <c r="J73" s="74">
        <v>0.1</v>
      </c>
      <c r="K73" s="40" t="s">
        <v>451</v>
      </c>
      <c r="L73" s="49"/>
      <c r="M73" s="98" t="s">
        <v>340</v>
      </c>
      <c r="N73" s="98">
        <v>30</v>
      </c>
      <c r="O73" s="98">
        <v>0</v>
      </c>
      <c r="P73" s="98"/>
      <c r="Q73" s="98"/>
      <c r="R73" s="98"/>
      <c r="S73" s="98">
        <f t="shared" si="13"/>
        <v>0</v>
      </c>
      <c r="T73" s="113">
        <f t="shared" si="14"/>
        <v>0</v>
      </c>
      <c r="U73" s="101">
        <v>46023</v>
      </c>
      <c r="V73" s="101">
        <v>46387</v>
      </c>
      <c r="W73" s="49">
        <v>150</v>
      </c>
      <c r="X73" s="179"/>
      <c r="Y73" s="49" t="s">
        <v>318</v>
      </c>
      <c r="Z73" s="49" t="s">
        <v>319</v>
      </c>
      <c r="AA73" s="184"/>
      <c r="AB73" s="184"/>
      <c r="AC73" s="49" t="s">
        <v>322</v>
      </c>
      <c r="AD73" s="143"/>
      <c r="AE73" s="220"/>
      <c r="AF73" s="143"/>
      <c r="AG73" s="130"/>
      <c r="AH73" s="143"/>
      <c r="AI73" s="220"/>
      <c r="AJ73" s="220"/>
      <c r="AK73" s="135"/>
      <c r="AL73" s="135"/>
      <c r="AM73" s="135"/>
      <c r="AN73" s="130"/>
      <c r="AO73" s="226"/>
      <c r="AP73" s="141"/>
      <c r="AQ73" s="132"/>
      <c r="AR73" s="141"/>
      <c r="AS73" s="132"/>
      <c r="AT73" s="132"/>
      <c r="AU73" s="132"/>
      <c r="AV73" s="132"/>
      <c r="AW73" s="132"/>
      <c r="AX73" s="132"/>
      <c r="AY73" s="132"/>
      <c r="AZ73" s="132"/>
      <c r="BA73" s="132"/>
      <c r="BB73" s="132"/>
      <c r="BC73" s="132"/>
      <c r="BD73" s="132"/>
      <c r="BE73" s="132"/>
      <c r="BF73" s="220"/>
    </row>
    <row r="74" spans="1:58" ht="71.25">
      <c r="A74" s="196"/>
      <c r="B74" s="224"/>
      <c r="C74" s="143"/>
      <c r="D74" s="173"/>
      <c r="E74" s="224"/>
      <c r="F74" s="224"/>
      <c r="G74" s="224"/>
      <c r="H74" s="224"/>
      <c r="I74" s="225"/>
      <c r="J74" s="74">
        <v>0.1</v>
      </c>
      <c r="K74" s="40" t="s">
        <v>326</v>
      </c>
      <c r="L74" s="49"/>
      <c r="M74" s="98" t="s">
        <v>317</v>
      </c>
      <c r="N74" s="98">
        <v>30</v>
      </c>
      <c r="O74" s="98">
        <v>0</v>
      </c>
      <c r="P74" s="98"/>
      <c r="Q74" s="98"/>
      <c r="R74" s="98"/>
      <c r="S74" s="98">
        <f t="shared" si="13"/>
        <v>0</v>
      </c>
      <c r="T74" s="113">
        <f t="shared" si="14"/>
        <v>0</v>
      </c>
      <c r="U74" s="101">
        <v>46023</v>
      </c>
      <c r="V74" s="101">
        <v>46387</v>
      </c>
      <c r="W74" s="49">
        <v>150</v>
      </c>
      <c r="X74" s="179"/>
      <c r="Y74" s="49" t="s">
        <v>318</v>
      </c>
      <c r="Z74" s="49" t="s">
        <v>319</v>
      </c>
      <c r="AA74" s="184" t="s">
        <v>452</v>
      </c>
      <c r="AB74" s="184" t="s">
        <v>453</v>
      </c>
      <c r="AC74" s="49" t="s">
        <v>322</v>
      </c>
      <c r="AD74" s="143"/>
      <c r="AE74" s="220"/>
      <c r="AF74" s="143"/>
      <c r="AG74" s="130"/>
      <c r="AH74" s="143"/>
      <c r="AI74" s="220"/>
      <c r="AJ74" s="220"/>
      <c r="AK74" s="135"/>
      <c r="AL74" s="135"/>
      <c r="AM74" s="135"/>
      <c r="AN74" s="130"/>
      <c r="AO74" s="226"/>
      <c r="AP74" s="141"/>
      <c r="AQ74" s="132"/>
      <c r="AR74" s="141"/>
      <c r="AS74" s="132"/>
      <c r="AT74" s="132"/>
      <c r="AU74" s="132"/>
      <c r="AV74" s="132"/>
      <c r="AW74" s="132"/>
      <c r="AX74" s="132"/>
      <c r="AY74" s="132"/>
      <c r="AZ74" s="132"/>
      <c r="BA74" s="132"/>
      <c r="BB74" s="132"/>
      <c r="BC74" s="132"/>
      <c r="BD74" s="132"/>
      <c r="BE74" s="132"/>
      <c r="BF74" s="220"/>
    </row>
    <row r="75" spans="1:58" ht="42.75">
      <c r="A75" s="196"/>
      <c r="B75" s="224"/>
      <c r="C75" s="143"/>
      <c r="D75" s="173"/>
      <c r="E75" s="224"/>
      <c r="F75" s="224"/>
      <c r="G75" s="224"/>
      <c r="H75" s="224"/>
      <c r="I75" s="225"/>
      <c r="J75" s="74">
        <v>0.1</v>
      </c>
      <c r="K75" s="40" t="s">
        <v>337</v>
      </c>
      <c r="L75" s="49"/>
      <c r="M75" s="98" t="s">
        <v>340</v>
      </c>
      <c r="N75" s="98" t="s">
        <v>454</v>
      </c>
      <c r="O75" s="98">
        <v>0</v>
      </c>
      <c r="P75" s="98"/>
      <c r="Q75" s="98"/>
      <c r="R75" s="98"/>
      <c r="S75" s="98">
        <f t="shared" si="13"/>
        <v>0</v>
      </c>
      <c r="T75" s="113">
        <v>0</v>
      </c>
      <c r="U75" s="101">
        <v>46023</v>
      </c>
      <c r="V75" s="101">
        <v>46387</v>
      </c>
      <c r="W75" s="49">
        <v>150</v>
      </c>
      <c r="X75" s="179"/>
      <c r="Y75" s="49" t="s">
        <v>318</v>
      </c>
      <c r="Z75" s="49" t="s">
        <v>319</v>
      </c>
      <c r="AA75" s="184"/>
      <c r="AB75" s="184"/>
      <c r="AC75" s="49" t="s">
        <v>322</v>
      </c>
      <c r="AD75" s="143"/>
      <c r="AE75" s="220"/>
      <c r="AF75" s="143"/>
      <c r="AG75" s="130"/>
      <c r="AH75" s="143"/>
      <c r="AI75" s="220"/>
      <c r="AJ75" s="220"/>
      <c r="AK75" s="135"/>
      <c r="AL75" s="135"/>
      <c r="AM75" s="135"/>
      <c r="AN75" s="130"/>
      <c r="AO75" s="226"/>
      <c r="AP75" s="141"/>
      <c r="AQ75" s="132"/>
      <c r="AR75" s="141"/>
      <c r="AS75" s="132"/>
      <c r="AT75" s="132"/>
      <c r="AU75" s="132"/>
      <c r="AV75" s="132"/>
      <c r="AW75" s="132"/>
      <c r="AX75" s="132"/>
      <c r="AY75" s="132"/>
      <c r="AZ75" s="132"/>
      <c r="BA75" s="132"/>
      <c r="BB75" s="132"/>
      <c r="BC75" s="132"/>
      <c r="BD75" s="132"/>
      <c r="BE75" s="132"/>
      <c r="BF75" s="220"/>
    </row>
    <row r="76" spans="1:58" ht="71.25">
      <c r="A76" s="196"/>
      <c r="B76" s="224"/>
      <c r="C76" s="143"/>
      <c r="D76" s="173"/>
      <c r="E76" s="224"/>
      <c r="F76" s="224"/>
      <c r="G76" s="224"/>
      <c r="H76" s="224"/>
      <c r="I76" s="225"/>
      <c r="J76" s="74">
        <v>0.05</v>
      </c>
      <c r="K76" s="40" t="s">
        <v>346</v>
      </c>
      <c r="L76" s="49"/>
      <c r="M76" s="98" t="s">
        <v>340</v>
      </c>
      <c r="N76" s="98" t="s">
        <v>454</v>
      </c>
      <c r="O76" s="98">
        <v>0</v>
      </c>
      <c r="P76" s="98"/>
      <c r="Q76" s="98"/>
      <c r="R76" s="98"/>
      <c r="S76" s="98">
        <f t="shared" si="13"/>
        <v>0</v>
      </c>
      <c r="T76" s="113">
        <v>0</v>
      </c>
      <c r="U76" s="101">
        <v>46023</v>
      </c>
      <c r="V76" s="101">
        <v>46387</v>
      </c>
      <c r="W76" s="49">
        <v>150</v>
      </c>
      <c r="X76" s="179"/>
      <c r="Y76" s="49" t="s">
        <v>318</v>
      </c>
      <c r="Z76" s="49" t="s">
        <v>319</v>
      </c>
      <c r="AA76" s="184" t="s">
        <v>455</v>
      </c>
      <c r="AB76" s="184" t="s">
        <v>456</v>
      </c>
      <c r="AC76" s="49" t="s">
        <v>322</v>
      </c>
      <c r="AD76" s="143"/>
      <c r="AE76" s="220"/>
      <c r="AF76" s="143"/>
      <c r="AG76" s="130"/>
      <c r="AH76" s="143"/>
      <c r="AI76" s="220"/>
      <c r="AJ76" s="220"/>
      <c r="AK76" s="135"/>
      <c r="AL76" s="135"/>
      <c r="AM76" s="135"/>
      <c r="AN76" s="130"/>
      <c r="AO76" s="226"/>
      <c r="AP76" s="141"/>
      <c r="AQ76" s="132"/>
      <c r="AR76" s="141"/>
      <c r="AS76" s="132"/>
      <c r="AT76" s="132"/>
      <c r="AU76" s="132"/>
      <c r="AV76" s="132"/>
      <c r="AW76" s="132"/>
      <c r="AX76" s="132"/>
      <c r="AY76" s="132"/>
      <c r="AZ76" s="132"/>
      <c r="BA76" s="132"/>
      <c r="BB76" s="132"/>
      <c r="BC76" s="132"/>
      <c r="BD76" s="132"/>
      <c r="BE76" s="132"/>
      <c r="BF76" s="220"/>
    </row>
    <row r="77" spans="1:58">
      <c r="A77" s="196"/>
      <c r="B77" s="224"/>
      <c r="C77" s="143"/>
      <c r="D77" s="173"/>
      <c r="E77" s="224"/>
      <c r="F77" s="224"/>
      <c r="G77" s="224"/>
      <c r="H77" s="224"/>
      <c r="I77" s="225"/>
      <c r="J77" s="74">
        <v>0.15</v>
      </c>
      <c r="K77" s="40" t="s">
        <v>457</v>
      </c>
      <c r="L77" s="49"/>
      <c r="M77" s="98" t="s">
        <v>340</v>
      </c>
      <c r="N77" s="98" t="s">
        <v>454</v>
      </c>
      <c r="O77" s="98">
        <v>0</v>
      </c>
      <c r="P77" s="98"/>
      <c r="Q77" s="98"/>
      <c r="R77" s="98"/>
      <c r="S77" s="98">
        <f t="shared" si="13"/>
        <v>0</v>
      </c>
      <c r="T77" s="113">
        <v>0</v>
      </c>
      <c r="U77" s="101">
        <v>46023</v>
      </c>
      <c r="V77" s="101">
        <v>46387</v>
      </c>
      <c r="W77" s="49">
        <v>150</v>
      </c>
      <c r="X77" s="179"/>
      <c r="Y77" s="49" t="s">
        <v>318</v>
      </c>
      <c r="Z77" s="49" t="s">
        <v>319</v>
      </c>
      <c r="AA77" s="184"/>
      <c r="AB77" s="184"/>
      <c r="AC77" s="49" t="s">
        <v>322</v>
      </c>
      <c r="AD77" s="143"/>
      <c r="AE77" s="220"/>
      <c r="AF77" s="143"/>
      <c r="AG77" s="130"/>
      <c r="AH77" s="143"/>
      <c r="AI77" s="220"/>
      <c r="AJ77" s="220"/>
      <c r="AK77" s="136"/>
      <c r="AL77" s="136"/>
      <c r="AM77" s="136"/>
      <c r="AN77" s="130"/>
      <c r="AO77" s="226"/>
      <c r="AP77" s="142"/>
      <c r="AQ77" s="133"/>
      <c r="AR77" s="142"/>
      <c r="AS77" s="133"/>
      <c r="AT77" s="133"/>
      <c r="AU77" s="133"/>
      <c r="AV77" s="133"/>
      <c r="AW77" s="133"/>
      <c r="AX77" s="133"/>
      <c r="AY77" s="133"/>
      <c r="AZ77" s="133"/>
      <c r="BA77" s="133"/>
      <c r="BB77" s="133"/>
      <c r="BC77" s="133"/>
      <c r="BD77" s="133"/>
      <c r="BE77" s="133"/>
      <c r="BF77" s="220"/>
    </row>
    <row r="78" spans="1:58" ht="26.25">
      <c r="A78" s="67"/>
      <c r="B78" s="66"/>
      <c r="C78" s="63"/>
      <c r="D78" s="66"/>
      <c r="E78" s="156" t="s">
        <v>458</v>
      </c>
      <c r="F78" s="157"/>
      <c r="G78" s="157"/>
      <c r="H78" s="157"/>
      <c r="I78" s="157"/>
      <c r="J78" s="157"/>
      <c r="K78" s="157"/>
      <c r="L78" s="157"/>
      <c r="M78" s="157"/>
      <c r="N78" s="157"/>
      <c r="O78" s="157"/>
      <c r="P78" s="157"/>
      <c r="Q78" s="157"/>
      <c r="R78" s="157"/>
      <c r="S78" s="158"/>
      <c r="T78" s="114">
        <f>+AVERAGE(T72:T74)</f>
        <v>8.3333333333333329E-2</v>
      </c>
      <c r="U78" s="63"/>
      <c r="V78" s="63"/>
      <c r="W78" s="63"/>
      <c r="X78" s="179"/>
      <c r="Y78" s="63"/>
      <c r="Z78" s="63"/>
      <c r="AA78" s="70"/>
      <c r="AB78" s="70"/>
      <c r="AC78" s="63"/>
      <c r="AD78" s="63"/>
      <c r="AE78" s="71"/>
      <c r="AF78" s="63"/>
      <c r="AG78" s="72"/>
      <c r="AH78" s="63"/>
      <c r="AI78" s="71"/>
      <c r="AJ78" s="71"/>
      <c r="AK78" s="71"/>
      <c r="AL78" s="71"/>
      <c r="AM78" s="71"/>
      <c r="AN78" s="72"/>
      <c r="AO78" s="66"/>
      <c r="AP78" s="66"/>
      <c r="AQ78" s="66"/>
      <c r="AR78" s="66"/>
      <c r="AS78" s="66"/>
      <c r="AT78" s="66"/>
      <c r="AU78" s="66"/>
      <c r="AV78" s="66"/>
      <c r="AW78" s="66"/>
      <c r="AX78" s="66"/>
      <c r="AY78" s="66"/>
      <c r="AZ78" s="66"/>
      <c r="BA78" s="66"/>
      <c r="BB78" s="66"/>
      <c r="BC78" s="66"/>
      <c r="BD78" s="66"/>
      <c r="BE78" s="66"/>
      <c r="BF78" s="71"/>
    </row>
    <row r="79" spans="1:58" ht="42.75">
      <c r="A79" s="196" t="s">
        <v>213</v>
      </c>
      <c r="B79" s="227" t="s">
        <v>214</v>
      </c>
      <c r="C79" s="143" t="s">
        <v>215</v>
      </c>
      <c r="D79" s="173" t="s">
        <v>459</v>
      </c>
      <c r="E79" s="228" t="s">
        <v>460</v>
      </c>
      <c r="F79" s="228" t="s">
        <v>461</v>
      </c>
      <c r="G79" s="228" t="s">
        <v>462</v>
      </c>
      <c r="H79" s="228" t="s">
        <v>463</v>
      </c>
      <c r="I79" s="228" t="s">
        <v>219</v>
      </c>
      <c r="J79" s="74">
        <v>0.5</v>
      </c>
      <c r="K79" s="41" t="s">
        <v>464</v>
      </c>
      <c r="L79" s="49"/>
      <c r="M79" s="98" t="s">
        <v>317</v>
      </c>
      <c r="N79" s="98">
        <v>20</v>
      </c>
      <c r="O79" s="98">
        <v>10</v>
      </c>
      <c r="P79" s="98"/>
      <c r="Q79" s="98"/>
      <c r="R79" s="98"/>
      <c r="S79" s="98">
        <f t="shared" ref="S79:S84" si="15">+O79+P79+Q79+R79</f>
        <v>10</v>
      </c>
      <c r="T79" s="113">
        <f t="shared" ref="T79:T81" si="16">+S79/N79</f>
        <v>0.5</v>
      </c>
      <c r="U79" s="101">
        <v>46023</v>
      </c>
      <c r="V79" s="101">
        <v>46387</v>
      </c>
      <c r="W79" s="49">
        <v>150</v>
      </c>
      <c r="X79" s="179"/>
      <c r="Y79" s="49" t="s">
        <v>318</v>
      </c>
      <c r="Z79" s="49" t="s">
        <v>319</v>
      </c>
      <c r="AA79" s="184" t="s">
        <v>432</v>
      </c>
      <c r="AB79" s="184" t="s">
        <v>433</v>
      </c>
      <c r="AC79" s="49" t="s">
        <v>322</v>
      </c>
      <c r="AD79" s="143" t="s">
        <v>465</v>
      </c>
      <c r="AE79" s="220"/>
      <c r="AF79" s="143" t="s">
        <v>450</v>
      </c>
      <c r="AG79" s="129"/>
      <c r="AH79" s="207">
        <v>45717</v>
      </c>
      <c r="AI79" s="220">
        <v>400000000</v>
      </c>
      <c r="AJ79" s="220">
        <v>22634449203</v>
      </c>
      <c r="AK79" s="134"/>
      <c r="AL79" s="134"/>
      <c r="AM79" s="134"/>
      <c r="AN79" s="129" t="s">
        <v>355</v>
      </c>
      <c r="AO79" s="226" t="s">
        <v>460</v>
      </c>
      <c r="AP79" s="140">
        <v>22586049203</v>
      </c>
      <c r="AQ79" s="131"/>
      <c r="AR79" s="140">
        <v>9516585722</v>
      </c>
      <c r="AS79" s="131"/>
      <c r="AT79" s="131"/>
      <c r="AU79" s="131"/>
      <c r="AV79" s="131"/>
      <c r="AW79" s="131"/>
      <c r="AX79" s="131"/>
      <c r="AY79" s="131"/>
      <c r="AZ79" s="131"/>
      <c r="BA79" s="131"/>
      <c r="BB79" s="131"/>
      <c r="BC79" s="131"/>
      <c r="BD79" s="131"/>
      <c r="BE79" s="131"/>
      <c r="BF79" s="220"/>
    </row>
    <row r="80" spans="1:58" ht="28.5">
      <c r="A80" s="196"/>
      <c r="B80" s="227"/>
      <c r="C80" s="143"/>
      <c r="D80" s="173"/>
      <c r="E80" s="228"/>
      <c r="F80" s="228"/>
      <c r="G80" s="228"/>
      <c r="H80" s="228"/>
      <c r="I80" s="228"/>
      <c r="J80" s="74">
        <v>0.2</v>
      </c>
      <c r="K80" s="41" t="s">
        <v>451</v>
      </c>
      <c r="L80" s="49"/>
      <c r="M80" s="98" t="s">
        <v>340</v>
      </c>
      <c r="N80" s="98">
        <v>30</v>
      </c>
      <c r="O80" s="98">
        <v>0</v>
      </c>
      <c r="P80" s="98"/>
      <c r="Q80" s="98"/>
      <c r="R80" s="98"/>
      <c r="S80" s="98">
        <f t="shared" si="15"/>
        <v>0</v>
      </c>
      <c r="T80" s="113">
        <f t="shared" si="16"/>
        <v>0</v>
      </c>
      <c r="U80" s="101">
        <v>46023</v>
      </c>
      <c r="V80" s="101">
        <v>46387</v>
      </c>
      <c r="W80" s="49">
        <v>150</v>
      </c>
      <c r="X80" s="179"/>
      <c r="Y80" s="49" t="s">
        <v>318</v>
      </c>
      <c r="Z80" s="49" t="s">
        <v>319</v>
      </c>
      <c r="AA80" s="184"/>
      <c r="AB80" s="184"/>
      <c r="AC80" s="49" t="s">
        <v>322</v>
      </c>
      <c r="AD80" s="143"/>
      <c r="AE80" s="220"/>
      <c r="AF80" s="143"/>
      <c r="AG80" s="130"/>
      <c r="AH80" s="143"/>
      <c r="AI80" s="220"/>
      <c r="AJ80" s="220"/>
      <c r="AK80" s="135"/>
      <c r="AL80" s="135"/>
      <c r="AM80" s="135"/>
      <c r="AN80" s="130"/>
      <c r="AO80" s="226"/>
      <c r="AP80" s="141"/>
      <c r="AQ80" s="132"/>
      <c r="AR80" s="141"/>
      <c r="AS80" s="132"/>
      <c r="AT80" s="132"/>
      <c r="AU80" s="132"/>
      <c r="AV80" s="132"/>
      <c r="AW80" s="132"/>
      <c r="AX80" s="132"/>
      <c r="AY80" s="132"/>
      <c r="AZ80" s="132"/>
      <c r="BA80" s="132"/>
      <c r="BB80" s="132"/>
      <c r="BC80" s="132"/>
      <c r="BD80" s="132"/>
      <c r="BE80" s="132"/>
      <c r="BF80" s="220"/>
    </row>
    <row r="81" spans="1:58" ht="57">
      <c r="A81" s="196"/>
      <c r="B81" s="227"/>
      <c r="C81" s="143"/>
      <c r="D81" s="173"/>
      <c r="E81" s="228"/>
      <c r="F81" s="228"/>
      <c r="G81" s="228"/>
      <c r="H81" s="228"/>
      <c r="I81" s="228"/>
      <c r="J81" s="74">
        <v>0</v>
      </c>
      <c r="K81" s="41" t="s">
        <v>466</v>
      </c>
      <c r="L81" s="49"/>
      <c r="M81" s="98" t="s">
        <v>340</v>
      </c>
      <c r="N81" s="98">
        <v>30</v>
      </c>
      <c r="O81" s="98">
        <v>0</v>
      </c>
      <c r="P81" s="98"/>
      <c r="Q81" s="98"/>
      <c r="R81" s="98"/>
      <c r="S81" s="98">
        <f t="shared" si="15"/>
        <v>0</v>
      </c>
      <c r="T81" s="113">
        <f t="shared" si="16"/>
        <v>0</v>
      </c>
      <c r="U81" s="101">
        <v>46023</v>
      </c>
      <c r="V81" s="101">
        <v>46387</v>
      </c>
      <c r="W81" s="49">
        <v>150</v>
      </c>
      <c r="X81" s="179"/>
      <c r="Y81" s="49" t="s">
        <v>318</v>
      </c>
      <c r="Z81" s="49" t="s">
        <v>319</v>
      </c>
      <c r="AA81" s="184" t="s">
        <v>467</v>
      </c>
      <c r="AB81" s="184" t="s">
        <v>468</v>
      </c>
      <c r="AC81" s="49" t="s">
        <v>322</v>
      </c>
      <c r="AD81" s="143"/>
      <c r="AE81" s="220"/>
      <c r="AF81" s="143"/>
      <c r="AG81" s="130"/>
      <c r="AH81" s="143"/>
      <c r="AI81" s="220"/>
      <c r="AJ81" s="220"/>
      <c r="AK81" s="135"/>
      <c r="AL81" s="135"/>
      <c r="AM81" s="135"/>
      <c r="AN81" s="130"/>
      <c r="AO81" s="226"/>
      <c r="AP81" s="141"/>
      <c r="AQ81" s="132"/>
      <c r="AR81" s="141"/>
      <c r="AS81" s="132"/>
      <c r="AT81" s="132"/>
      <c r="AU81" s="132"/>
      <c r="AV81" s="132"/>
      <c r="AW81" s="132"/>
      <c r="AX81" s="132"/>
      <c r="AY81" s="132"/>
      <c r="AZ81" s="132"/>
      <c r="BA81" s="132"/>
      <c r="BB81" s="132"/>
      <c r="BC81" s="132"/>
      <c r="BD81" s="132"/>
      <c r="BE81" s="132"/>
      <c r="BF81" s="220"/>
    </row>
    <row r="82" spans="1:58" ht="28.5">
      <c r="A82" s="196" t="s">
        <v>220</v>
      </c>
      <c r="B82" s="227"/>
      <c r="C82" s="143"/>
      <c r="D82" s="173" t="s">
        <v>221</v>
      </c>
      <c r="E82" s="228"/>
      <c r="F82" s="228"/>
      <c r="G82" s="228"/>
      <c r="H82" s="228"/>
      <c r="I82" s="228"/>
      <c r="J82" s="74">
        <v>0</v>
      </c>
      <c r="K82" s="41" t="s">
        <v>391</v>
      </c>
      <c r="L82" s="49"/>
      <c r="M82" s="98" t="s">
        <v>340</v>
      </c>
      <c r="N82" s="98" t="s">
        <v>454</v>
      </c>
      <c r="O82" s="98">
        <v>0</v>
      </c>
      <c r="P82" s="98"/>
      <c r="Q82" s="98"/>
      <c r="R82" s="98"/>
      <c r="S82" s="98">
        <f t="shared" si="15"/>
        <v>0</v>
      </c>
      <c r="T82" s="113">
        <v>0</v>
      </c>
      <c r="U82" s="101">
        <v>46023</v>
      </c>
      <c r="V82" s="101">
        <v>46387</v>
      </c>
      <c r="W82" s="49">
        <v>150</v>
      </c>
      <c r="X82" s="179"/>
      <c r="Y82" s="49" t="s">
        <v>318</v>
      </c>
      <c r="Z82" s="49" t="s">
        <v>319</v>
      </c>
      <c r="AA82" s="184"/>
      <c r="AB82" s="184"/>
      <c r="AC82" s="49" t="s">
        <v>322</v>
      </c>
      <c r="AD82" s="143"/>
      <c r="AE82" s="220"/>
      <c r="AF82" s="143"/>
      <c r="AG82" s="130"/>
      <c r="AH82" s="143"/>
      <c r="AI82" s="220"/>
      <c r="AJ82" s="220"/>
      <c r="AK82" s="135"/>
      <c r="AL82" s="135"/>
      <c r="AM82" s="135"/>
      <c r="AN82" s="130"/>
      <c r="AO82" s="226"/>
      <c r="AP82" s="141"/>
      <c r="AQ82" s="132"/>
      <c r="AR82" s="141"/>
      <c r="AS82" s="132"/>
      <c r="AT82" s="132"/>
      <c r="AU82" s="132"/>
      <c r="AV82" s="132"/>
      <c r="AW82" s="132"/>
      <c r="AX82" s="132"/>
      <c r="AY82" s="132"/>
      <c r="AZ82" s="132"/>
      <c r="BA82" s="132"/>
      <c r="BB82" s="132"/>
      <c r="BC82" s="132"/>
      <c r="BD82" s="132"/>
      <c r="BE82" s="132"/>
      <c r="BF82" s="220"/>
    </row>
    <row r="83" spans="1:58" ht="28.5">
      <c r="A83" s="196"/>
      <c r="B83" s="227"/>
      <c r="C83" s="143"/>
      <c r="D83" s="173"/>
      <c r="E83" s="228"/>
      <c r="F83" s="228"/>
      <c r="G83" s="228"/>
      <c r="H83" s="228"/>
      <c r="I83" s="228"/>
      <c r="J83" s="74">
        <v>0.3</v>
      </c>
      <c r="K83" s="41" t="s">
        <v>469</v>
      </c>
      <c r="L83" s="49"/>
      <c r="M83" s="98" t="s">
        <v>317</v>
      </c>
      <c r="N83" s="98" t="s">
        <v>454</v>
      </c>
      <c r="O83" s="98">
        <v>0</v>
      </c>
      <c r="P83" s="98"/>
      <c r="Q83" s="98"/>
      <c r="R83" s="98"/>
      <c r="S83" s="98">
        <f t="shared" si="15"/>
        <v>0</v>
      </c>
      <c r="T83" s="113">
        <v>0</v>
      </c>
      <c r="U83" s="101">
        <v>46023</v>
      </c>
      <c r="V83" s="101">
        <v>46387</v>
      </c>
      <c r="W83" s="49">
        <v>150</v>
      </c>
      <c r="X83" s="179"/>
      <c r="Y83" s="49" t="s">
        <v>318</v>
      </c>
      <c r="Z83" s="49" t="s">
        <v>319</v>
      </c>
      <c r="AA83" s="184" t="s">
        <v>439</v>
      </c>
      <c r="AB83" s="184" t="s">
        <v>440</v>
      </c>
      <c r="AC83" s="49" t="s">
        <v>322</v>
      </c>
      <c r="AD83" s="143"/>
      <c r="AE83" s="220"/>
      <c r="AF83" s="143"/>
      <c r="AG83" s="130"/>
      <c r="AH83" s="143"/>
      <c r="AI83" s="220"/>
      <c r="AJ83" s="220"/>
      <c r="AK83" s="135"/>
      <c r="AL83" s="135"/>
      <c r="AM83" s="135"/>
      <c r="AN83" s="130"/>
      <c r="AO83" s="226"/>
      <c r="AP83" s="141"/>
      <c r="AQ83" s="132"/>
      <c r="AR83" s="141"/>
      <c r="AS83" s="132"/>
      <c r="AT83" s="132"/>
      <c r="AU83" s="132"/>
      <c r="AV83" s="132"/>
      <c r="AW83" s="132"/>
      <c r="AX83" s="132"/>
      <c r="AY83" s="132"/>
      <c r="AZ83" s="132"/>
      <c r="BA83" s="132"/>
      <c r="BB83" s="132"/>
      <c r="BC83" s="132"/>
      <c r="BD83" s="132"/>
      <c r="BE83" s="132"/>
      <c r="BF83" s="220"/>
    </row>
    <row r="84" spans="1:58" ht="42.75" customHeight="1">
      <c r="A84" s="196"/>
      <c r="B84" s="227"/>
      <c r="C84" s="143"/>
      <c r="D84" s="173"/>
      <c r="E84" s="228"/>
      <c r="F84" s="228"/>
      <c r="G84" s="228"/>
      <c r="H84" s="228"/>
      <c r="I84" s="228"/>
      <c r="J84" s="74">
        <v>0</v>
      </c>
      <c r="K84" s="41" t="s">
        <v>393</v>
      </c>
      <c r="L84" s="49"/>
      <c r="M84" s="98" t="s">
        <v>340</v>
      </c>
      <c r="N84" s="98" t="s">
        <v>454</v>
      </c>
      <c r="O84" s="98">
        <v>0</v>
      </c>
      <c r="P84" s="98"/>
      <c r="Q84" s="98"/>
      <c r="R84" s="98"/>
      <c r="S84" s="98">
        <f t="shared" si="15"/>
        <v>0</v>
      </c>
      <c r="T84" s="113">
        <v>0</v>
      </c>
      <c r="U84" s="101">
        <v>46023</v>
      </c>
      <c r="V84" s="101">
        <v>46387</v>
      </c>
      <c r="W84" s="49">
        <v>150</v>
      </c>
      <c r="X84" s="179"/>
      <c r="Y84" s="49" t="s">
        <v>318</v>
      </c>
      <c r="Z84" s="49" t="s">
        <v>319</v>
      </c>
      <c r="AA84" s="184"/>
      <c r="AB84" s="184"/>
      <c r="AC84" s="49" t="s">
        <v>322</v>
      </c>
      <c r="AD84" s="143"/>
      <c r="AE84" s="220"/>
      <c r="AF84" s="143"/>
      <c r="AG84" s="130"/>
      <c r="AH84" s="143"/>
      <c r="AI84" s="220"/>
      <c r="AJ84" s="220"/>
      <c r="AK84" s="136"/>
      <c r="AL84" s="136"/>
      <c r="AM84" s="136"/>
      <c r="AN84" s="130"/>
      <c r="AO84" s="226"/>
      <c r="AP84" s="142"/>
      <c r="AQ84" s="133"/>
      <c r="AR84" s="142"/>
      <c r="AS84" s="133"/>
      <c r="AT84" s="133"/>
      <c r="AU84" s="133"/>
      <c r="AV84" s="133"/>
      <c r="AW84" s="133"/>
      <c r="AX84" s="133"/>
      <c r="AY84" s="133"/>
      <c r="AZ84" s="133"/>
      <c r="BA84" s="133"/>
      <c r="BB84" s="133"/>
      <c r="BC84" s="133"/>
      <c r="BD84" s="133"/>
      <c r="BE84" s="133"/>
      <c r="BF84" s="220"/>
    </row>
    <row r="85" spans="1:58" ht="26.25">
      <c r="A85" s="67"/>
      <c r="B85" s="63"/>
      <c r="C85" s="63"/>
      <c r="D85" s="66"/>
      <c r="E85" s="156" t="s">
        <v>470</v>
      </c>
      <c r="F85" s="157"/>
      <c r="G85" s="157"/>
      <c r="H85" s="157"/>
      <c r="I85" s="157"/>
      <c r="J85" s="157"/>
      <c r="K85" s="157"/>
      <c r="L85" s="157"/>
      <c r="M85" s="157"/>
      <c r="N85" s="157"/>
      <c r="O85" s="157"/>
      <c r="P85" s="157"/>
      <c r="Q85" s="157"/>
      <c r="R85" s="157"/>
      <c r="S85" s="158"/>
      <c r="T85" s="114">
        <f>+AVERAGE(T79:T81)</f>
        <v>0.16666666666666666</v>
      </c>
      <c r="U85" s="63"/>
      <c r="V85" s="63"/>
      <c r="W85" s="63"/>
      <c r="X85" s="179"/>
      <c r="Y85" s="63"/>
      <c r="Z85" s="63"/>
      <c r="AA85" s="70"/>
      <c r="AB85" s="70"/>
      <c r="AC85" s="63"/>
      <c r="AD85" s="63"/>
      <c r="AE85" s="71"/>
      <c r="AF85" s="63"/>
      <c r="AG85" s="72"/>
      <c r="AH85" s="63"/>
      <c r="AI85" s="71"/>
      <c r="AJ85" s="71"/>
      <c r="AK85" s="71"/>
      <c r="AL85" s="71"/>
      <c r="AM85" s="71"/>
      <c r="AN85" s="72"/>
      <c r="AO85" s="66"/>
      <c r="AP85" s="66"/>
      <c r="AQ85" s="66"/>
      <c r="AR85" s="66"/>
      <c r="AS85" s="66"/>
      <c r="AT85" s="66"/>
      <c r="AU85" s="66"/>
      <c r="AV85" s="66"/>
      <c r="AW85" s="66"/>
      <c r="AX85" s="66"/>
      <c r="AY85" s="66"/>
      <c r="AZ85" s="66"/>
      <c r="BA85" s="66"/>
      <c r="BB85" s="66"/>
      <c r="BC85" s="66"/>
      <c r="BD85" s="66"/>
      <c r="BE85" s="66"/>
      <c r="BF85" s="71"/>
    </row>
    <row r="86" spans="1:58" ht="75">
      <c r="A86" s="196" t="s">
        <v>231</v>
      </c>
      <c r="B86" s="229" t="s">
        <v>232</v>
      </c>
      <c r="C86" s="143" t="s">
        <v>233</v>
      </c>
      <c r="D86" s="173" t="s">
        <v>234</v>
      </c>
      <c r="E86" s="229" t="s">
        <v>471</v>
      </c>
      <c r="F86" s="230">
        <v>2024130010140</v>
      </c>
      <c r="G86" s="229" t="s">
        <v>472</v>
      </c>
      <c r="H86" s="229" t="s">
        <v>473</v>
      </c>
      <c r="I86" s="231" t="s">
        <v>235</v>
      </c>
      <c r="J86" s="74">
        <v>0.6</v>
      </c>
      <c r="K86" s="43" t="s">
        <v>474</v>
      </c>
      <c r="L86" s="49"/>
      <c r="M86" s="98" t="s">
        <v>317</v>
      </c>
      <c r="N86" s="98">
        <v>50</v>
      </c>
      <c r="O86" s="98">
        <v>0</v>
      </c>
      <c r="P86" s="98"/>
      <c r="Q86" s="98"/>
      <c r="R86" s="98"/>
      <c r="S86" s="98">
        <f t="shared" ref="S86:S89" si="17">+O86+P86+Q86+R86</f>
        <v>0</v>
      </c>
      <c r="T86" s="113">
        <f t="shared" ref="T86:T89" si="18">+S86/N86</f>
        <v>0</v>
      </c>
      <c r="U86" s="101">
        <v>46023</v>
      </c>
      <c r="V86" s="101">
        <v>46387</v>
      </c>
      <c r="W86" s="49">
        <v>150</v>
      </c>
      <c r="X86" s="179"/>
      <c r="Y86" s="49" t="s">
        <v>318</v>
      </c>
      <c r="Z86" s="51" t="s">
        <v>319</v>
      </c>
      <c r="AA86" s="82" t="s">
        <v>475</v>
      </c>
      <c r="AB86" s="82" t="s">
        <v>476</v>
      </c>
      <c r="AC86" s="51" t="s">
        <v>322</v>
      </c>
      <c r="AD86" s="143" t="s">
        <v>477</v>
      </c>
      <c r="AE86" s="220"/>
      <c r="AF86" s="220"/>
      <c r="AG86" s="129"/>
      <c r="AH86" s="129"/>
      <c r="AI86" s="220">
        <v>660406830</v>
      </c>
      <c r="AJ86" s="220">
        <v>200000000</v>
      </c>
      <c r="AK86" s="129"/>
      <c r="AL86" s="129"/>
      <c r="AM86" s="134"/>
      <c r="AN86" s="129" t="s">
        <v>355</v>
      </c>
      <c r="AO86" s="226" t="s">
        <v>471</v>
      </c>
      <c r="AP86" s="140">
        <v>103000000</v>
      </c>
      <c r="AQ86" s="131"/>
      <c r="AR86" s="140">
        <v>22500000</v>
      </c>
      <c r="AS86" s="129"/>
      <c r="AT86" s="129"/>
      <c r="AU86" s="129"/>
      <c r="AV86" s="129"/>
      <c r="AW86" s="129"/>
      <c r="AX86" s="129"/>
      <c r="AY86" s="129"/>
      <c r="AZ86" s="129"/>
      <c r="BA86" s="129"/>
      <c r="BB86" s="129"/>
      <c r="BC86" s="129"/>
      <c r="BD86" s="129"/>
      <c r="BE86" s="129"/>
      <c r="BF86" s="220"/>
    </row>
    <row r="87" spans="1:58" ht="28.5">
      <c r="A87" s="196"/>
      <c r="B87" s="229"/>
      <c r="C87" s="143"/>
      <c r="D87" s="173"/>
      <c r="E87" s="229"/>
      <c r="F87" s="230"/>
      <c r="G87" s="229"/>
      <c r="H87" s="229"/>
      <c r="I87" s="231"/>
      <c r="J87" s="74">
        <v>0.2</v>
      </c>
      <c r="K87" s="43" t="s">
        <v>334</v>
      </c>
      <c r="L87" s="49"/>
      <c r="M87" s="98" t="s">
        <v>340</v>
      </c>
      <c r="N87" s="98">
        <v>10</v>
      </c>
      <c r="O87" s="98">
        <v>0</v>
      </c>
      <c r="P87" s="98"/>
      <c r="Q87" s="98"/>
      <c r="R87" s="98"/>
      <c r="S87" s="98">
        <f t="shared" si="17"/>
        <v>0</v>
      </c>
      <c r="T87" s="113">
        <f t="shared" si="18"/>
        <v>0</v>
      </c>
      <c r="U87" s="101">
        <v>46023</v>
      </c>
      <c r="V87" s="101">
        <v>46387</v>
      </c>
      <c r="W87" s="49">
        <v>150</v>
      </c>
      <c r="X87" s="179"/>
      <c r="Y87" s="49" t="s">
        <v>318</v>
      </c>
      <c r="Z87" s="51" t="s">
        <v>319</v>
      </c>
      <c r="AA87" s="184" t="s">
        <v>478</v>
      </c>
      <c r="AB87" s="184" t="s">
        <v>479</v>
      </c>
      <c r="AC87" s="51" t="s">
        <v>322</v>
      </c>
      <c r="AD87" s="143"/>
      <c r="AE87" s="220"/>
      <c r="AF87" s="220"/>
      <c r="AG87" s="130"/>
      <c r="AH87" s="130"/>
      <c r="AI87" s="220"/>
      <c r="AJ87" s="220"/>
      <c r="AK87" s="130"/>
      <c r="AL87" s="130"/>
      <c r="AM87" s="135"/>
      <c r="AN87" s="130"/>
      <c r="AO87" s="226"/>
      <c r="AP87" s="141"/>
      <c r="AQ87" s="132"/>
      <c r="AR87" s="141"/>
      <c r="AS87" s="130"/>
      <c r="AT87" s="130"/>
      <c r="AU87" s="130"/>
      <c r="AV87" s="130"/>
      <c r="AW87" s="130"/>
      <c r="AX87" s="130"/>
      <c r="AY87" s="130"/>
      <c r="AZ87" s="130"/>
      <c r="BA87" s="130"/>
      <c r="BB87" s="130"/>
      <c r="BC87" s="130"/>
      <c r="BD87" s="130"/>
      <c r="BE87" s="130"/>
      <c r="BF87" s="220"/>
    </row>
    <row r="88" spans="1:58" ht="42.75">
      <c r="A88" s="196"/>
      <c r="B88" s="229"/>
      <c r="C88" s="143"/>
      <c r="D88" s="173"/>
      <c r="E88" s="229"/>
      <c r="F88" s="230"/>
      <c r="G88" s="229"/>
      <c r="H88" s="229"/>
      <c r="I88" s="231"/>
      <c r="J88" s="74">
        <v>0.2</v>
      </c>
      <c r="K88" s="43" t="s">
        <v>337</v>
      </c>
      <c r="L88" s="49"/>
      <c r="M88" s="98" t="s">
        <v>340</v>
      </c>
      <c r="N88" s="98">
        <v>40</v>
      </c>
      <c r="O88" s="98">
        <v>10</v>
      </c>
      <c r="P88" s="98"/>
      <c r="Q88" s="98"/>
      <c r="R88" s="98"/>
      <c r="S88" s="98">
        <f t="shared" si="17"/>
        <v>10</v>
      </c>
      <c r="T88" s="113">
        <f t="shared" si="18"/>
        <v>0.25</v>
      </c>
      <c r="U88" s="101">
        <v>46023</v>
      </c>
      <c r="V88" s="101">
        <v>46387</v>
      </c>
      <c r="W88" s="49">
        <v>150</v>
      </c>
      <c r="X88" s="179"/>
      <c r="Y88" s="49" t="s">
        <v>318</v>
      </c>
      <c r="Z88" s="51" t="s">
        <v>319</v>
      </c>
      <c r="AA88" s="184"/>
      <c r="AB88" s="184"/>
      <c r="AC88" s="51" t="s">
        <v>322</v>
      </c>
      <c r="AD88" s="143"/>
      <c r="AE88" s="220"/>
      <c r="AF88" s="220"/>
      <c r="AG88" s="130"/>
      <c r="AH88" s="130"/>
      <c r="AI88" s="220"/>
      <c r="AJ88" s="220"/>
      <c r="AK88" s="130"/>
      <c r="AL88" s="130"/>
      <c r="AM88" s="135"/>
      <c r="AN88" s="130"/>
      <c r="AO88" s="226"/>
      <c r="AP88" s="141"/>
      <c r="AQ88" s="132"/>
      <c r="AR88" s="141"/>
      <c r="AS88" s="130"/>
      <c r="AT88" s="130"/>
      <c r="AU88" s="130"/>
      <c r="AV88" s="130"/>
      <c r="AW88" s="130"/>
      <c r="AX88" s="130"/>
      <c r="AY88" s="130"/>
      <c r="AZ88" s="130"/>
      <c r="BA88" s="130"/>
      <c r="BB88" s="130"/>
      <c r="BC88" s="130"/>
      <c r="BD88" s="130"/>
      <c r="BE88" s="130"/>
      <c r="BF88" s="220"/>
    </row>
    <row r="89" spans="1:58" ht="75">
      <c r="A89" s="196"/>
      <c r="B89" s="229"/>
      <c r="C89" s="143"/>
      <c r="D89" s="173"/>
      <c r="E89" s="229"/>
      <c r="F89" s="230"/>
      <c r="G89" s="229"/>
      <c r="H89" s="229"/>
      <c r="I89" s="231"/>
      <c r="J89" s="74">
        <v>0</v>
      </c>
      <c r="K89" s="43" t="s">
        <v>346</v>
      </c>
      <c r="L89" s="49"/>
      <c r="M89" s="98" t="s">
        <v>340</v>
      </c>
      <c r="N89" s="98" t="s">
        <v>454</v>
      </c>
      <c r="O89" s="98">
        <v>0</v>
      </c>
      <c r="P89" s="98"/>
      <c r="Q89" s="98"/>
      <c r="R89" s="98"/>
      <c r="S89" s="98">
        <f t="shared" si="17"/>
        <v>0</v>
      </c>
      <c r="T89" s="113" t="e">
        <f t="shared" si="18"/>
        <v>#VALUE!</v>
      </c>
      <c r="U89" s="101">
        <v>46023</v>
      </c>
      <c r="V89" s="101">
        <v>46387</v>
      </c>
      <c r="W89" s="49">
        <v>150</v>
      </c>
      <c r="X89" s="179"/>
      <c r="Y89" s="49" t="s">
        <v>318</v>
      </c>
      <c r="Z89" s="51" t="s">
        <v>319</v>
      </c>
      <c r="AA89" s="82" t="s">
        <v>480</v>
      </c>
      <c r="AB89" s="82" t="s">
        <v>481</v>
      </c>
      <c r="AC89" s="51" t="s">
        <v>322</v>
      </c>
      <c r="AD89" s="143"/>
      <c r="AE89" s="220"/>
      <c r="AF89" s="220"/>
      <c r="AG89" s="130"/>
      <c r="AH89" s="130"/>
      <c r="AI89" s="220"/>
      <c r="AJ89" s="220"/>
      <c r="AK89" s="130"/>
      <c r="AL89" s="130"/>
      <c r="AM89" s="136"/>
      <c r="AN89" s="130"/>
      <c r="AO89" s="226"/>
      <c r="AP89" s="142"/>
      <c r="AQ89" s="133"/>
      <c r="AR89" s="142"/>
      <c r="AS89" s="130"/>
      <c r="AT89" s="130"/>
      <c r="AU89" s="130"/>
      <c r="AV89" s="130"/>
      <c r="AW89" s="130"/>
      <c r="AX89" s="130"/>
      <c r="AY89" s="130"/>
      <c r="AZ89" s="130"/>
      <c r="BA89" s="130"/>
      <c r="BB89" s="130"/>
      <c r="BC89" s="130"/>
      <c r="BD89" s="130"/>
      <c r="BE89" s="130"/>
      <c r="BF89" s="220"/>
    </row>
    <row r="90" spans="1:58" ht="26.25">
      <c r="A90" s="67"/>
      <c r="B90" s="66"/>
      <c r="C90" s="63"/>
      <c r="D90" s="66"/>
      <c r="E90" s="156" t="s">
        <v>482</v>
      </c>
      <c r="F90" s="157"/>
      <c r="G90" s="157"/>
      <c r="H90" s="157"/>
      <c r="I90" s="157"/>
      <c r="J90" s="157"/>
      <c r="K90" s="157"/>
      <c r="L90" s="157"/>
      <c r="M90" s="157"/>
      <c r="N90" s="157"/>
      <c r="O90" s="157"/>
      <c r="P90" s="157"/>
      <c r="Q90" s="157"/>
      <c r="R90" s="157"/>
      <c r="S90" s="158"/>
      <c r="T90" s="114">
        <f>+AVERAGE(T86:T88)</f>
        <v>8.3333333333333329E-2</v>
      </c>
      <c r="U90" s="63"/>
      <c r="V90" s="63"/>
      <c r="W90" s="63"/>
      <c r="X90" s="179"/>
      <c r="Y90" s="63"/>
      <c r="Z90" s="66"/>
      <c r="AA90" s="70"/>
      <c r="AB90" s="70"/>
      <c r="AC90" s="66"/>
      <c r="AD90" s="63"/>
      <c r="AE90" s="110"/>
      <c r="AF90" s="110"/>
      <c r="AG90" s="111"/>
      <c r="AH90" s="111"/>
      <c r="AI90" s="110"/>
      <c r="AJ90" s="110"/>
      <c r="AK90" s="110"/>
      <c r="AL90" s="110"/>
      <c r="AM90" s="110"/>
      <c r="AN90" s="111"/>
      <c r="AO90" s="66"/>
      <c r="AP90" s="66"/>
      <c r="AQ90" s="66"/>
      <c r="AR90" s="66"/>
      <c r="AS90" s="66"/>
      <c r="AT90" s="66"/>
      <c r="AU90" s="66"/>
      <c r="AV90" s="66"/>
      <c r="AW90" s="66"/>
      <c r="AX90" s="66"/>
      <c r="AY90" s="66"/>
      <c r="AZ90" s="66"/>
      <c r="BA90" s="66"/>
      <c r="BB90" s="66"/>
      <c r="BC90" s="66"/>
      <c r="BD90" s="66"/>
      <c r="BE90" s="66"/>
      <c r="BF90" s="110"/>
    </row>
    <row r="91" spans="1:58" ht="42.75" customHeight="1">
      <c r="A91" s="173" t="s">
        <v>237</v>
      </c>
      <c r="B91" s="173" t="s">
        <v>238</v>
      </c>
      <c r="C91" s="143" t="s">
        <v>239</v>
      </c>
      <c r="D91" s="173" t="s">
        <v>241</v>
      </c>
      <c r="E91" s="173" t="s">
        <v>483</v>
      </c>
      <c r="F91" s="232">
        <v>202400000003390</v>
      </c>
      <c r="G91" s="173" t="s">
        <v>484</v>
      </c>
      <c r="H91" s="173" t="s">
        <v>485</v>
      </c>
      <c r="I91" s="143" t="s">
        <v>486</v>
      </c>
      <c r="J91" s="73">
        <v>0.8</v>
      </c>
      <c r="K91" s="51" t="s">
        <v>487</v>
      </c>
      <c r="L91" s="49"/>
      <c r="M91" s="98" t="s">
        <v>317</v>
      </c>
      <c r="N91" s="98">
        <v>80</v>
      </c>
      <c r="O91" s="98">
        <v>0</v>
      </c>
      <c r="P91" s="98"/>
      <c r="Q91" s="98"/>
      <c r="R91" s="98"/>
      <c r="S91" s="98">
        <f t="shared" ref="S91:S93" si="19">+O91+P91+Q91+R91</f>
        <v>0</v>
      </c>
      <c r="T91" s="113">
        <f t="shared" ref="T91:T93" si="20">+S91/N91</f>
        <v>0</v>
      </c>
      <c r="U91" s="101">
        <v>46023</v>
      </c>
      <c r="V91" s="101">
        <v>46387</v>
      </c>
      <c r="W91" s="49">
        <v>150</v>
      </c>
      <c r="X91" s="179"/>
      <c r="Y91" s="49" t="s">
        <v>318</v>
      </c>
      <c r="Z91" s="51" t="s">
        <v>319</v>
      </c>
      <c r="AA91" s="173" t="s">
        <v>488</v>
      </c>
      <c r="AB91" s="173" t="s">
        <v>489</v>
      </c>
      <c r="AC91" s="51" t="s">
        <v>322</v>
      </c>
      <c r="AD91" s="143" t="s">
        <v>490</v>
      </c>
      <c r="AE91" s="206"/>
      <c r="AF91" s="206"/>
      <c r="AG91" s="233"/>
      <c r="AH91" s="233"/>
      <c r="AI91" s="206">
        <v>3200000000</v>
      </c>
      <c r="AJ91" s="206">
        <v>1000000000</v>
      </c>
      <c r="AK91" s="126"/>
      <c r="AL91" s="126"/>
      <c r="AM91" s="126"/>
      <c r="AN91" s="233" t="str">
        <f>AN86</f>
        <v>ICLD</v>
      </c>
      <c r="AO91" s="173" t="s">
        <v>483</v>
      </c>
      <c r="AP91" s="166">
        <v>859020000</v>
      </c>
      <c r="AQ91" s="126"/>
      <c r="AR91" s="166">
        <v>238560000</v>
      </c>
      <c r="AS91" s="126"/>
      <c r="AT91" s="126"/>
      <c r="AU91" s="126"/>
      <c r="AV91" s="126"/>
      <c r="AW91" s="126"/>
      <c r="AX91" s="126"/>
      <c r="AY91" s="126"/>
      <c r="AZ91" s="126"/>
      <c r="BA91" s="126"/>
      <c r="BB91" s="126"/>
      <c r="BC91" s="126"/>
      <c r="BD91" s="126"/>
      <c r="BE91" s="126"/>
      <c r="BF91" s="206"/>
    </row>
    <row r="92" spans="1:58" ht="28.5">
      <c r="A92" s="173"/>
      <c r="B92" s="173"/>
      <c r="C92" s="143"/>
      <c r="D92" s="173"/>
      <c r="E92" s="173"/>
      <c r="F92" s="232"/>
      <c r="G92" s="173"/>
      <c r="H92" s="173"/>
      <c r="I92" s="143"/>
      <c r="J92" s="73">
        <v>0.05</v>
      </c>
      <c r="K92" s="51" t="s">
        <v>334</v>
      </c>
      <c r="L92" s="49"/>
      <c r="M92" s="98" t="s">
        <v>317</v>
      </c>
      <c r="N92" s="98">
        <v>20</v>
      </c>
      <c r="O92" s="98">
        <v>0</v>
      </c>
      <c r="P92" s="98"/>
      <c r="Q92" s="98"/>
      <c r="R92" s="98"/>
      <c r="S92" s="98">
        <f t="shared" si="19"/>
        <v>0</v>
      </c>
      <c r="T92" s="113">
        <f t="shared" si="20"/>
        <v>0</v>
      </c>
      <c r="U92" s="101">
        <v>46023</v>
      </c>
      <c r="V92" s="101">
        <v>46387</v>
      </c>
      <c r="W92" s="49">
        <v>150</v>
      </c>
      <c r="X92" s="179"/>
      <c r="Y92" s="49" t="s">
        <v>318</v>
      </c>
      <c r="Z92" s="51" t="s">
        <v>319</v>
      </c>
      <c r="AA92" s="143"/>
      <c r="AB92" s="143"/>
      <c r="AC92" s="51" t="s">
        <v>322</v>
      </c>
      <c r="AD92" s="143"/>
      <c r="AE92" s="206"/>
      <c r="AF92" s="206"/>
      <c r="AG92" s="143"/>
      <c r="AH92" s="143"/>
      <c r="AI92" s="206"/>
      <c r="AJ92" s="206"/>
      <c r="AK92" s="127"/>
      <c r="AL92" s="127"/>
      <c r="AM92" s="127"/>
      <c r="AN92" s="143"/>
      <c r="AO92" s="173"/>
      <c r="AP92" s="167"/>
      <c r="AQ92" s="127"/>
      <c r="AR92" s="167"/>
      <c r="AS92" s="127"/>
      <c r="AT92" s="127"/>
      <c r="AU92" s="127"/>
      <c r="AV92" s="127"/>
      <c r="AW92" s="127"/>
      <c r="AX92" s="127"/>
      <c r="AY92" s="127"/>
      <c r="AZ92" s="127"/>
      <c r="BA92" s="127"/>
      <c r="BB92" s="127"/>
      <c r="BC92" s="127"/>
      <c r="BD92" s="127"/>
      <c r="BE92" s="127"/>
      <c r="BF92" s="206"/>
    </row>
    <row r="93" spans="1:58" ht="28.5">
      <c r="A93" s="173"/>
      <c r="B93" s="173"/>
      <c r="C93" s="143"/>
      <c r="D93" s="173"/>
      <c r="E93" s="173"/>
      <c r="F93" s="232"/>
      <c r="G93" s="173"/>
      <c r="H93" s="173"/>
      <c r="I93" s="143"/>
      <c r="J93" s="73">
        <v>0.15</v>
      </c>
      <c r="K93" s="51" t="s">
        <v>391</v>
      </c>
      <c r="L93" s="49"/>
      <c r="M93" s="98" t="s">
        <v>317</v>
      </c>
      <c r="N93" s="98" t="s">
        <v>454</v>
      </c>
      <c r="O93" s="98">
        <v>0</v>
      </c>
      <c r="P93" s="98"/>
      <c r="Q93" s="98"/>
      <c r="R93" s="98"/>
      <c r="S93" s="98">
        <f t="shared" si="19"/>
        <v>0</v>
      </c>
      <c r="T93" s="113" t="e">
        <f t="shared" si="20"/>
        <v>#VALUE!</v>
      </c>
      <c r="U93" s="101">
        <v>46023</v>
      </c>
      <c r="V93" s="101">
        <v>46387</v>
      </c>
      <c r="W93" s="49">
        <v>150</v>
      </c>
      <c r="X93" s="179"/>
      <c r="Y93" s="49" t="s">
        <v>318</v>
      </c>
      <c r="Z93" s="51" t="s">
        <v>319</v>
      </c>
      <c r="AA93" s="143"/>
      <c r="AB93" s="143"/>
      <c r="AC93" s="51" t="s">
        <v>322</v>
      </c>
      <c r="AD93" s="143"/>
      <c r="AE93" s="206"/>
      <c r="AF93" s="206"/>
      <c r="AG93" s="143"/>
      <c r="AH93" s="143"/>
      <c r="AI93" s="206"/>
      <c r="AJ93" s="206"/>
      <c r="AK93" s="128"/>
      <c r="AL93" s="128"/>
      <c r="AM93" s="128"/>
      <c r="AN93" s="143"/>
      <c r="AO93" s="173"/>
      <c r="AP93" s="168"/>
      <c r="AQ93" s="128"/>
      <c r="AR93" s="168"/>
      <c r="AS93" s="128"/>
      <c r="AT93" s="128"/>
      <c r="AU93" s="128"/>
      <c r="AV93" s="128"/>
      <c r="AW93" s="128"/>
      <c r="AX93" s="128"/>
      <c r="AY93" s="128"/>
      <c r="AZ93" s="128"/>
      <c r="BA93" s="128"/>
      <c r="BB93" s="128"/>
      <c r="BC93" s="128"/>
      <c r="BD93" s="128"/>
      <c r="BE93" s="128"/>
      <c r="BF93" s="206"/>
    </row>
    <row r="94" spans="1:58" ht="26.25">
      <c r="A94" s="173"/>
      <c r="B94" s="173"/>
      <c r="C94" s="143"/>
      <c r="D94" s="173"/>
      <c r="E94" s="156" t="s">
        <v>491</v>
      </c>
      <c r="F94" s="157"/>
      <c r="G94" s="157"/>
      <c r="H94" s="157"/>
      <c r="I94" s="157"/>
      <c r="J94" s="157"/>
      <c r="K94" s="157"/>
      <c r="L94" s="157"/>
      <c r="M94" s="157"/>
      <c r="N94" s="157"/>
      <c r="O94" s="157"/>
      <c r="P94" s="157"/>
      <c r="Q94" s="157"/>
      <c r="R94" s="157"/>
      <c r="S94" s="158"/>
      <c r="T94" s="114">
        <f>+AVERAGE(T91:T92)</f>
        <v>0</v>
      </c>
      <c r="U94" s="63"/>
      <c r="V94" s="63"/>
      <c r="W94" s="63"/>
      <c r="X94" s="179"/>
      <c r="Y94" s="63"/>
      <c r="Z94" s="66"/>
      <c r="AA94" s="63"/>
      <c r="AB94" s="63"/>
      <c r="AC94" s="66"/>
      <c r="AD94" s="63"/>
      <c r="AE94" s="109"/>
      <c r="AF94" s="109"/>
      <c r="AG94" s="63"/>
      <c r="AH94" s="63"/>
      <c r="AI94" s="109"/>
      <c r="AJ94" s="109"/>
      <c r="AK94" s="109"/>
      <c r="AL94" s="109"/>
      <c r="AM94" s="109"/>
      <c r="AN94" s="63"/>
      <c r="AO94" s="66"/>
      <c r="AP94" s="66"/>
      <c r="AQ94" s="66"/>
      <c r="AR94" s="66"/>
      <c r="AS94" s="66"/>
      <c r="AT94" s="66"/>
      <c r="AU94" s="66"/>
      <c r="AV94" s="66"/>
      <c r="AW94" s="66"/>
      <c r="AX94" s="66"/>
      <c r="AY94" s="66"/>
      <c r="AZ94" s="66"/>
      <c r="BA94" s="66"/>
      <c r="BB94" s="66"/>
      <c r="BC94" s="66"/>
      <c r="BD94" s="66"/>
      <c r="BE94" s="66"/>
      <c r="BF94" s="109"/>
    </row>
    <row r="95" spans="1:58">
      <c r="A95" s="173"/>
      <c r="B95" s="173"/>
      <c r="C95" s="143"/>
      <c r="D95" s="173"/>
      <c r="E95" s="173" t="s">
        <v>492</v>
      </c>
      <c r="F95" s="232">
        <v>202400000003911</v>
      </c>
      <c r="G95" s="173" t="s">
        <v>493</v>
      </c>
      <c r="H95" s="173" t="s">
        <v>494</v>
      </c>
      <c r="I95" s="173" t="s">
        <v>495</v>
      </c>
      <c r="J95" s="56">
        <v>0.6</v>
      </c>
      <c r="K95" s="49" t="s">
        <v>496</v>
      </c>
      <c r="L95" s="49"/>
      <c r="M95" s="98" t="s">
        <v>317</v>
      </c>
      <c r="N95" s="98">
        <v>60</v>
      </c>
      <c r="O95" s="98">
        <v>15</v>
      </c>
      <c r="P95" s="98"/>
      <c r="Q95" s="98"/>
      <c r="R95" s="98"/>
      <c r="S95" s="98">
        <f t="shared" ref="S95:S97" si="21">+O95+P95+Q95+R95</f>
        <v>15</v>
      </c>
      <c r="T95" s="113">
        <f t="shared" ref="T95:T97" si="22">+S95/N95</f>
        <v>0.25</v>
      </c>
      <c r="U95" s="101">
        <v>46023</v>
      </c>
      <c r="V95" s="101">
        <v>46387</v>
      </c>
      <c r="W95" s="49">
        <v>150</v>
      </c>
      <c r="X95" s="179"/>
      <c r="Y95" s="49" t="s">
        <v>318</v>
      </c>
      <c r="Z95" s="51" t="s">
        <v>319</v>
      </c>
      <c r="AA95" s="173" t="s">
        <v>497</v>
      </c>
      <c r="AB95" s="173" t="s">
        <v>498</v>
      </c>
      <c r="AC95" s="51" t="s">
        <v>322</v>
      </c>
      <c r="AD95" s="143" t="s">
        <v>499</v>
      </c>
      <c r="AE95" s="206"/>
      <c r="AF95" s="206"/>
      <c r="AG95" s="233"/>
      <c r="AH95" s="233"/>
      <c r="AI95" s="206">
        <v>1000000000</v>
      </c>
      <c r="AJ95" s="206">
        <v>1000000000</v>
      </c>
      <c r="AK95" s="126"/>
      <c r="AL95" s="126"/>
      <c r="AM95" s="126"/>
      <c r="AN95" s="233" t="str">
        <f>AN91</f>
        <v>ICLD</v>
      </c>
      <c r="AO95" s="173" t="s">
        <v>492</v>
      </c>
      <c r="AP95" s="123">
        <v>0</v>
      </c>
      <c r="AQ95" s="123"/>
      <c r="AR95" s="123">
        <v>0</v>
      </c>
      <c r="AS95" s="123"/>
      <c r="AT95" s="123"/>
      <c r="AU95" s="123"/>
      <c r="AV95" s="123"/>
      <c r="AW95" s="123"/>
      <c r="AX95" s="123"/>
      <c r="AY95" s="123"/>
      <c r="AZ95" s="123"/>
      <c r="BA95" s="123"/>
      <c r="BB95" s="123"/>
      <c r="BC95" s="123"/>
      <c r="BD95" s="123"/>
      <c r="BE95" s="123"/>
      <c r="BF95" s="206"/>
    </row>
    <row r="96" spans="1:58">
      <c r="A96" s="173"/>
      <c r="B96" s="173"/>
      <c r="C96" s="143"/>
      <c r="D96" s="173"/>
      <c r="E96" s="173"/>
      <c r="F96" s="232"/>
      <c r="G96" s="173"/>
      <c r="H96" s="173"/>
      <c r="I96" s="173"/>
      <c r="J96" s="56">
        <v>0.2</v>
      </c>
      <c r="K96" s="49" t="s">
        <v>500</v>
      </c>
      <c r="L96" s="49"/>
      <c r="M96" s="98" t="s">
        <v>317</v>
      </c>
      <c r="N96" s="98">
        <v>20</v>
      </c>
      <c r="O96" s="98">
        <v>5</v>
      </c>
      <c r="P96" s="98"/>
      <c r="Q96" s="98"/>
      <c r="R96" s="98"/>
      <c r="S96" s="98">
        <f t="shared" si="21"/>
        <v>5</v>
      </c>
      <c r="T96" s="113">
        <f t="shared" si="22"/>
        <v>0.25</v>
      </c>
      <c r="U96" s="101">
        <v>46023</v>
      </c>
      <c r="V96" s="101">
        <v>46387</v>
      </c>
      <c r="W96" s="49">
        <v>150</v>
      </c>
      <c r="X96" s="179"/>
      <c r="Y96" s="49" t="s">
        <v>318</v>
      </c>
      <c r="Z96" s="51" t="s">
        <v>319</v>
      </c>
      <c r="AA96" s="143"/>
      <c r="AB96" s="143"/>
      <c r="AC96" s="51" t="s">
        <v>322</v>
      </c>
      <c r="AD96" s="143"/>
      <c r="AE96" s="206"/>
      <c r="AF96" s="206"/>
      <c r="AG96" s="143"/>
      <c r="AH96" s="143"/>
      <c r="AI96" s="206"/>
      <c r="AJ96" s="206"/>
      <c r="AK96" s="127"/>
      <c r="AL96" s="127"/>
      <c r="AM96" s="127"/>
      <c r="AN96" s="143"/>
      <c r="AO96" s="173"/>
      <c r="AP96" s="124"/>
      <c r="AQ96" s="124"/>
      <c r="AR96" s="124"/>
      <c r="AS96" s="124"/>
      <c r="AT96" s="124"/>
      <c r="AU96" s="124"/>
      <c r="AV96" s="124"/>
      <c r="AW96" s="124"/>
      <c r="AX96" s="124"/>
      <c r="AY96" s="124"/>
      <c r="AZ96" s="124"/>
      <c r="BA96" s="124"/>
      <c r="BB96" s="124"/>
      <c r="BC96" s="124"/>
      <c r="BD96" s="124"/>
      <c r="BE96" s="124"/>
      <c r="BF96" s="206"/>
    </row>
    <row r="97" spans="1:58">
      <c r="A97" s="173"/>
      <c r="B97" s="173"/>
      <c r="C97" s="143"/>
      <c r="D97" s="173"/>
      <c r="E97" s="173"/>
      <c r="F97" s="232"/>
      <c r="G97" s="173"/>
      <c r="H97" s="173"/>
      <c r="I97" s="173"/>
      <c r="J97" s="56">
        <v>0.2</v>
      </c>
      <c r="K97" s="49" t="s">
        <v>501</v>
      </c>
      <c r="L97" s="49"/>
      <c r="M97" s="98" t="s">
        <v>317</v>
      </c>
      <c r="N97" s="98">
        <v>20</v>
      </c>
      <c r="O97" s="98">
        <v>5</v>
      </c>
      <c r="P97" s="98"/>
      <c r="Q97" s="98"/>
      <c r="R97" s="98"/>
      <c r="S97" s="98">
        <f t="shared" si="21"/>
        <v>5</v>
      </c>
      <c r="T97" s="113">
        <f t="shared" si="22"/>
        <v>0.25</v>
      </c>
      <c r="U97" s="101">
        <v>46023</v>
      </c>
      <c r="V97" s="101">
        <v>46387</v>
      </c>
      <c r="W97" s="49">
        <v>150</v>
      </c>
      <c r="X97" s="179"/>
      <c r="Y97" s="49" t="s">
        <v>318</v>
      </c>
      <c r="Z97" s="51" t="s">
        <v>319</v>
      </c>
      <c r="AA97" s="143"/>
      <c r="AB97" s="143"/>
      <c r="AC97" s="51" t="s">
        <v>322</v>
      </c>
      <c r="AD97" s="143"/>
      <c r="AE97" s="206"/>
      <c r="AF97" s="206"/>
      <c r="AG97" s="143"/>
      <c r="AH97" s="143"/>
      <c r="AI97" s="206"/>
      <c r="AJ97" s="206"/>
      <c r="AK97" s="128"/>
      <c r="AL97" s="128"/>
      <c r="AM97" s="128"/>
      <c r="AN97" s="143"/>
      <c r="AO97" s="173"/>
      <c r="AP97" s="125"/>
      <c r="AQ97" s="125"/>
      <c r="AR97" s="125"/>
      <c r="AS97" s="125"/>
      <c r="AT97" s="125"/>
      <c r="AU97" s="125"/>
      <c r="AV97" s="125"/>
      <c r="AW97" s="125"/>
      <c r="AX97" s="125"/>
      <c r="AY97" s="125"/>
      <c r="AZ97" s="125"/>
      <c r="BA97" s="125"/>
      <c r="BB97" s="125"/>
      <c r="BC97" s="125"/>
      <c r="BD97" s="125"/>
      <c r="BE97" s="125"/>
      <c r="BF97" s="206"/>
    </row>
    <row r="98" spans="1:58" ht="26.25">
      <c r="A98" s="173"/>
      <c r="B98" s="173"/>
      <c r="C98" s="143"/>
      <c r="D98" s="173"/>
      <c r="E98" s="156" t="s">
        <v>502</v>
      </c>
      <c r="F98" s="157"/>
      <c r="G98" s="157"/>
      <c r="H98" s="157"/>
      <c r="I98" s="157"/>
      <c r="J98" s="157"/>
      <c r="K98" s="157"/>
      <c r="L98" s="157"/>
      <c r="M98" s="157"/>
      <c r="N98" s="157"/>
      <c r="O98" s="157"/>
      <c r="P98" s="157"/>
      <c r="Q98" s="157"/>
      <c r="R98" s="157"/>
      <c r="S98" s="158"/>
      <c r="T98" s="114">
        <f>+AVERAGE(T95:T97)</f>
        <v>0.25</v>
      </c>
      <c r="U98" s="63"/>
      <c r="V98" s="63"/>
      <c r="W98" s="63"/>
      <c r="X98" s="179"/>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row>
    <row r="99" spans="1:58">
      <c r="A99" s="173"/>
      <c r="B99" s="173"/>
      <c r="C99" s="143"/>
      <c r="D99" s="173"/>
      <c r="E99" s="173" t="s">
        <v>503</v>
      </c>
      <c r="F99" s="232">
        <v>202500000016310</v>
      </c>
      <c r="G99" s="173" t="s">
        <v>504</v>
      </c>
      <c r="H99" s="173" t="s">
        <v>505</v>
      </c>
      <c r="I99" s="143" t="s">
        <v>506</v>
      </c>
      <c r="J99" s="209">
        <v>1</v>
      </c>
      <c r="K99" s="65" t="s">
        <v>507</v>
      </c>
      <c r="L99" s="143"/>
      <c r="M99" s="98" t="s">
        <v>317</v>
      </c>
      <c r="N99" s="49">
        <v>10</v>
      </c>
      <c r="O99" s="49">
        <v>2.5</v>
      </c>
      <c r="P99" s="49"/>
      <c r="Q99" s="49"/>
      <c r="R99" s="49"/>
      <c r="S99" s="98">
        <f t="shared" ref="S99:S116" si="23">+O99+P99+Q99+R99</f>
        <v>2.5</v>
      </c>
      <c r="T99" s="113">
        <f t="shared" ref="T99:T116" si="24">+S99/N99</f>
        <v>0.25</v>
      </c>
      <c r="U99" s="101">
        <v>46023</v>
      </c>
      <c r="V99" s="101">
        <v>46387</v>
      </c>
      <c r="W99" s="49">
        <v>150</v>
      </c>
      <c r="X99" s="179"/>
      <c r="Y99" s="49" t="s">
        <v>318</v>
      </c>
      <c r="Z99" s="51" t="s">
        <v>319</v>
      </c>
      <c r="AA99" s="49"/>
      <c r="AB99" s="49"/>
      <c r="AC99" s="51" t="s">
        <v>322</v>
      </c>
      <c r="AD99" s="143" t="s">
        <v>508</v>
      </c>
      <c r="AE99" s="143"/>
      <c r="AF99" s="143" t="s">
        <v>324</v>
      </c>
      <c r="AG99" s="143"/>
      <c r="AH99" s="143"/>
      <c r="AI99" s="206"/>
      <c r="AJ99" s="206"/>
      <c r="AK99" s="126"/>
      <c r="AL99" s="126"/>
      <c r="AM99" s="126"/>
      <c r="AN99" s="214" t="s">
        <v>364</v>
      </c>
      <c r="AO99" s="173" t="s">
        <v>505</v>
      </c>
      <c r="AP99" s="123"/>
      <c r="AQ99" s="123"/>
      <c r="AR99" s="123"/>
      <c r="AS99" s="123"/>
      <c r="AT99" s="123"/>
      <c r="AU99" s="123"/>
      <c r="AV99" s="123"/>
      <c r="AW99" s="123"/>
      <c r="AX99" s="123"/>
      <c r="AY99" s="123"/>
      <c r="AZ99" s="123"/>
      <c r="BA99" s="123"/>
      <c r="BB99" s="123"/>
      <c r="BC99" s="123"/>
      <c r="BD99" s="123"/>
      <c r="BE99" s="123"/>
      <c r="BF99" s="143"/>
    </row>
    <row r="100" spans="1:58">
      <c r="A100" s="173"/>
      <c r="B100" s="173"/>
      <c r="C100" s="143"/>
      <c r="D100" s="173"/>
      <c r="E100" s="173"/>
      <c r="F100" s="232"/>
      <c r="G100" s="173"/>
      <c r="H100" s="173"/>
      <c r="I100" s="143"/>
      <c r="J100" s="143"/>
      <c r="K100" s="65" t="s">
        <v>509</v>
      </c>
      <c r="L100" s="143"/>
      <c r="M100" s="98" t="s">
        <v>317</v>
      </c>
      <c r="N100" s="49">
        <v>8</v>
      </c>
      <c r="O100" s="49">
        <v>2</v>
      </c>
      <c r="P100" s="49"/>
      <c r="Q100" s="49"/>
      <c r="R100" s="49"/>
      <c r="S100" s="98">
        <f t="shared" si="23"/>
        <v>2</v>
      </c>
      <c r="T100" s="113">
        <f t="shared" si="24"/>
        <v>0.25</v>
      </c>
      <c r="U100" s="101">
        <v>46023</v>
      </c>
      <c r="V100" s="101">
        <v>46387</v>
      </c>
      <c r="W100" s="49">
        <v>150</v>
      </c>
      <c r="X100" s="179"/>
      <c r="Y100" s="49" t="s">
        <v>318</v>
      </c>
      <c r="Z100" s="51" t="s">
        <v>319</v>
      </c>
      <c r="AA100" s="49"/>
      <c r="AB100" s="49"/>
      <c r="AC100" s="51" t="s">
        <v>322</v>
      </c>
      <c r="AD100" s="143"/>
      <c r="AE100" s="143"/>
      <c r="AF100" s="143"/>
      <c r="AG100" s="143"/>
      <c r="AH100" s="143"/>
      <c r="AI100" s="206"/>
      <c r="AJ100" s="206"/>
      <c r="AK100" s="127"/>
      <c r="AL100" s="127"/>
      <c r="AM100" s="127"/>
      <c r="AN100" s="214"/>
      <c r="AO100" s="173"/>
      <c r="AP100" s="124"/>
      <c r="AQ100" s="124"/>
      <c r="AR100" s="124"/>
      <c r="AS100" s="124"/>
      <c r="AT100" s="124"/>
      <c r="AU100" s="124"/>
      <c r="AV100" s="124"/>
      <c r="AW100" s="124"/>
      <c r="AX100" s="124"/>
      <c r="AY100" s="124"/>
      <c r="AZ100" s="124"/>
      <c r="BA100" s="124"/>
      <c r="BB100" s="124"/>
      <c r="BC100" s="124"/>
      <c r="BD100" s="124"/>
      <c r="BE100" s="124"/>
      <c r="BF100" s="143"/>
    </row>
    <row r="101" spans="1:58">
      <c r="A101" s="173"/>
      <c r="B101" s="173"/>
      <c r="C101" s="143"/>
      <c r="D101" s="173"/>
      <c r="E101" s="173"/>
      <c r="F101" s="232"/>
      <c r="G101" s="173"/>
      <c r="H101" s="173"/>
      <c r="I101" s="143"/>
      <c r="J101" s="143"/>
      <c r="K101" s="65" t="s">
        <v>510</v>
      </c>
      <c r="L101" s="143"/>
      <c r="M101" s="98" t="s">
        <v>317</v>
      </c>
      <c r="N101" s="49">
        <v>7</v>
      </c>
      <c r="O101" s="49">
        <v>2</v>
      </c>
      <c r="P101" s="49"/>
      <c r="Q101" s="49"/>
      <c r="R101" s="49"/>
      <c r="S101" s="98">
        <f t="shared" si="23"/>
        <v>2</v>
      </c>
      <c r="T101" s="113">
        <f t="shared" si="24"/>
        <v>0.2857142857142857</v>
      </c>
      <c r="U101" s="101">
        <v>46023</v>
      </c>
      <c r="V101" s="101">
        <v>46387</v>
      </c>
      <c r="W101" s="49">
        <v>150</v>
      </c>
      <c r="X101" s="179"/>
      <c r="Y101" s="49" t="s">
        <v>318</v>
      </c>
      <c r="Z101" s="51" t="s">
        <v>319</v>
      </c>
      <c r="AA101" s="49"/>
      <c r="AB101" s="49"/>
      <c r="AC101" s="51" t="s">
        <v>322</v>
      </c>
      <c r="AD101" s="143"/>
      <c r="AE101" s="143"/>
      <c r="AF101" s="143"/>
      <c r="AG101" s="143"/>
      <c r="AH101" s="143"/>
      <c r="AI101" s="206"/>
      <c r="AJ101" s="206"/>
      <c r="AK101" s="127"/>
      <c r="AL101" s="127"/>
      <c r="AM101" s="127"/>
      <c r="AN101" s="214"/>
      <c r="AO101" s="173"/>
      <c r="AP101" s="124"/>
      <c r="AQ101" s="124"/>
      <c r="AR101" s="124"/>
      <c r="AS101" s="124"/>
      <c r="AT101" s="124"/>
      <c r="AU101" s="124"/>
      <c r="AV101" s="124"/>
      <c r="AW101" s="124"/>
      <c r="AX101" s="124"/>
      <c r="AY101" s="124"/>
      <c r="AZ101" s="124"/>
      <c r="BA101" s="124"/>
      <c r="BB101" s="124"/>
      <c r="BC101" s="124"/>
      <c r="BD101" s="124"/>
      <c r="BE101" s="124"/>
      <c r="BF101" s="143"/>
    </row>
    <row r="102" spans="1:58">
      <c r="A102" s="173"/>
      <c r="B102" s="173"/>
      <c r="C102" s="143"/>
      <c r="D102" s="173"/>
      <c r="E102" s="173"/>
      <c r="F102" s="232"/>
      <c r="G102" s="173"/>
      <c r="H102" s="173"/>
      <c r="I102" s="143"/>
      <c r="J102" s="143"/>
      <c r="K102" s="65" t="s">
        <v>511</v>
      </c>
      <c r="L102" s="143"/>
      <c r="M102" s="98" t="s">
        <v>317</v>
      </c>
      <c r="N102" s="49">
        <v>3</v>
      </c>
      <c r="O102" s="49">
        <v>1</v>
      </c>
      <c r="P102" s="49"/>
      <c r="Q102" s="49"/>
      <c r="R102" s="49"/>
      <c r="S102" s="98">
        <f t="shared" si="23"/>
        <v>1</v>
      </c>
      <c r="T102" s="113">
        <f t="shared" si="24"/>
        <v>0.33333333333333331</v>
      </c>
      <c r="U102" s="101">
        <v>46023</v>
      </c>
      <c r="V102" s="101">
        <v>46387</v>
      </c>
      <c r="W102" s="49">
        <v>150</v>
      </c>
      <c r="X102" s="179"/>
      <c r="Y102" s="49" t="s">
        <v>318</v>
      </c>
      <c r="Z102" s="51" t="s">
        <v>319</v>
      </c>
      <c r="AA102" s="49"/>
      <c r="AB102" s="49"/>
      <c r="AC102" s="51" t="s">
        <v>322</v>
      </c>
      <c r="AD102" s="143"/>
      <c r="AE102" s="143"/>
      <c r="AF102" s="143"/>
      <c r="AG102" s="143"/>
      <c r="AH102" s="143"/>
      <c r="AI102" s="206"/>
      <c r="AJ102" s="206"/>
      <c r="AK102" s="127"/>
      <c r="AL102" s="127"/>
      <c r="AM102" s="127"/>
      <c r="AN102" s="214"/>
      <c r="AO102" s="173"/>
      <c r="AP102" s="124"/>
      <c r="AQ102" s="124"/>
      <c r="AR102" s="124"/>
      <c r="AS102" s="124"/>
      <c r="AT102" s="124"/>
      <c r="AU102" s="124"/>
      <c r="AV102" s="124"/>
      <c r="AW102" s="124"/>
      <c r="AX102" s="124"/>
      <c r="AY102" s="124"/>
      <c r="AZ102" s="124"/>
      <c r="BA102" s="124"/>
      <c r="BB102" s="124"/>
      <c r="BC102" s="124"/>
      <c r="BD102" s="124"/>
      <c r="BE102" s="124"/>
      <c r="BF102" s="143"/>
    </row>
    <row r="103" spans="1:58">
      <c r="A103" s="173"/>
      <c r="B103" s="173"/>
      <c r="C103" s="143"/>
      <c r="D103" s="173"/>
      <c r="E103" s="173"/>
      <c r="F103" s="232"/>
      <c r="G103" s="173"/>
      <c r="H103" s="173"/>
      <c r="I103" s="143"/>
      <c r="J103" s="143"/>
      <c r="K103" s="65" t="s">
        <v>512</v>
      </c>
      <c r="L103" s="143"/>
      <c r="M103" s="98" t="s">
        <v>317</v>
      </c>
      <c r="N103" s="49">
        <v>4</v>
      </c>
      <c r="O103" s="49">
        <v>1</v>
      </c>
      <c r="P103" s="49"/>
      <c r="Q103" s="49"/>
      <c r="R103" s="49"/>
      <c r="S103" s="98">
        <f t="shared" si="23"/>
        <v>1</v>
      </c>
      <c r="T103" s="113">
        <f t="shared" si="24"/>
        <v>0.25</v>
      </c>
      <c r="U103" s="101">
        <v>46023</v>
      </c>
      <c r="V103" s="101">
        <v>46387</v>
      </c>
      <c r="W103" s="49">
        <v>150</v>
      </c>
      <c r="X103" s="179"/>
      <c r="Y103" s="49" t="s">
        <v>318</v>
      </c>
      <c r="Z103" s="51" t="s">
        <v>319</v>
      </c>
      <c r="AA103" s="49"/>
      <c r="AB103" s="49"/>
      <c r="AC103" s="51" t="s">
        <v>322</v>
      </c>
      <c r="AD103" s="143"/>
      <c r="AE103" s="143"/>
      <c r="AF103" s="143"/>
      <c r="AG103" s="143"/>
      <c r="AH103" s="143"/>
      <c r="AI103" s="206"/>
      <c r="AJ103" s="206"/>
      <c r="AK103" s="127"/>
      <c r="AL103" s="127"/>
      <c r="AM103" s="127"/>
      <c r="AN103" s="214"/>
      <c r="AO103" s="173"/>
      <c r="AP103" s="124"/>
      <c r="AQ103" s="124"/>
      <c r="AR103" s="124"/>
      <c r="AS103" s="124"/>
      <c r="AT103" s="124"/>
      <c r="AU103" s="124"/>
      <c r="AV103" s="124"/>
      <c r="AW103" s="124"/>
      <c r="AX103" s="124"/>
      <c r="AY103" s="124"/>
      <c r="AZ103" s="124"/>
      <c r="BA103" s="124"/>
      <c r="BB103" s="124"/>
      <c r="BC103" s="124"/>
      <c r="BD103" s="124"/>
      <c r="BE103" s="124"/>
      <c r="BF103" s="143"/>
    </row>
    <row r="104" spans="1:58">
      <c r="A104" s="173"/>
      <c r="B104" s="173"/>
      <c r="C104" s="143"/>
      <c r="D104" s="173"/>
      <c r="E104" s="173"/>
      <c r="F104" s="232"/>
      <c r="G104" s="173"/>
      <c r="H104" s="173"/>
      <c r="I104" s="143"/>
      <c r="J104" s="143"/>
      <c r="K104" s="65" t="s">
        <v>513</v>
      </c>
      <c r="L104" s="143"/>
      <c r="M104" s="98" t="s">
        <v>317</v>
      </c>
      <c r="N104" s="49">
        <v>7</v>
      </c>
      <c r="O104" s="49">
        <v>2</v>
      </c>
      <c r="P104" s="49"/>
      <c r="Q104" s="49"/>
      <c r="R104" s="49"/>
      <c r="S104" s="98">
        <f t="shared" si="23"/>
        <v>2</v>
      </c>
      <c r="T104" s="113">
        <f t="shared" si="24"/>
        <v>0.2857142857142857</v>
      </c>
      <c r="U104" s="101">
        <v>46023</v>
      </c>
      <c r="V104" s="101">
        <v>46387</v>
      </c>
      <c r="W104" s="49">
        <v>150</v>
      </c>
      <c r="X104" s="179"/>
      <c r="Y104" s="49" t="s">
        <v>318</v>
      </c>
      <c r="Z104" s="51" t="s">
        <v>319</v>
      </c>
      <c r="AA104" s="49"/>
      <c r="AB104" s="49"/>
      <c r="AC104" s="51" t="s">
        <v>322</v>
      </c>
      <c r="AD104" s="143"/>
      <c r="AE104" s="143"/>
      <c r="AF104" s="143"/>
      <c r="AG104" s="143"/>
      <c r="AH104" s="143"/>
      <c r="AI104" s="206"/>
      <c r="AJ104" s="206"/>
      <c r="AK104" s="127"/>
      <c r="AL104" s="127"/>
      <c r="AM104" s="127"/>
      <c r="AN104" s="214"/>
      <c r="AO104" s="173"/>
      <c r="AP104" s="124"/>
      <c r="AQ104" s="124"/>
      <c r="AR104" s="124"/>
      <c r="AS104" s="124"/>
      <c r="AT104" s="124"/>
      <c r="AU104" s="124"/>
      <c r="AV104" s="124"/>
      <c r="AW104" s="124"/>
      <c r="AX104" s="124"/>
      <c r="AY104" s="124"/>
      <c r="AZ104" s="124"/>
      <c r="BA104" s="124"/>
      <c r="BB104" s="124"/>
      <c r="BC104" s="124"/>
      <c r="BD104" s="124"/>
      <c r="BE104" s="124"/>
      <c r="BF104" s="143"/>
    </row>
    <row r="105" spans="1:58">
      <c r="A105" s="173"/>
      <c r="B105" s="173"/>
      <c r="C105" s="143"/>
      <c r="D105" s="173"/>
      <c r="E105" s="173"/>
      <c r="F105" s="232"/>
      <c r="G105" s="173"/>
      <c r="H105" s="173"/>
      <c r="I105" s="143"/>
      <c r="J105" s="143"/>
      <c r="K105" s="65" t="s">
        <v>514</v>
      </c>
      <c r="L105" s="143"/>
      <c r="M105" s="98" t="s">
        <v>317</v>
      </c>
      <c r="N105" s="49">
        <v>8</v>
      </c>
      <c r="O105" s="49">
        <v>2</v>
      </c>
      <c r="P105" s="49"/>
      <c r="Q105" s="49"/>
      <c r="R105" s="49"/>
      <c r="S105" s="98">
        <f t="shared" si="23"/>
        <v>2</v>
      </c>
      <c r="T105" s="113">
        <f t="shared" si="24"/>
        <v>0.25</v>
      </c>
      <c r="U105" s="101">
        <v>46023</v>
      </c>
      <c r="V105" s="101">
        <v>46387</v>
      </c>
      <c r="W105" s="49">
        <v>150</v>
      </c>
      <c r="X105" s="179"/>
      <c r="Y105" s="49" t="s">
        <v>318</v>
      </c>
      <c r="Z105" s="51" t="s">
        <v>319</v>
      </c>
      <c r="AA105" s="49"/>
      <c r="AB105" s="49"/>
      <c r="AC105" s="51" t="s">
        <v>322</v>
      </c>
      <c r="AD105" s="143"/>
      <c r="AE105" s="143"/>
      <c r="AF105" s="143"/>
      <c r="AG105" s="143"/>
      <c r="AH105" s="143"/>
      <c r="AI105" s="206"/>
      <c r="AJ105" s="206"/>
      <c r="AK105" s="127"/>
      <c r="AL105" s="127"/>
      <c r="AM105" s="127"/>
      <c r="AN105" s="214"/>
      <c r="AO105" s="173"/>
      <c r="AP105" s="124"/>
      <c r="AQ105" s="124"/>
      <c r="AR105" s="124"/>
      <c r="AS105" s="124"/>
      <c r="AT105" s="124"/>
      <c r="AU105" s="124"/>
      <c r="AV105" s="124"/>
      <c r="AW105" s="124"/>
      <c r="AX105" s="124"/>
      <c r="AY105" s="124"/>
      <c r="AZ105" s="124"/>
      <c r="BA105" s="124"/>
      <c r="BB105" s="124"/>
      <c r="BC105" s="124"/>
      <c r="BD105" s="124"/>
      <c r="BE105" s="124"/>
      <c r="BF105" s="143"/>
    </row>
    <row r="106" spans="1:58" ht="28.5">
      <c r="A106" s="173"/>
      <c r="B106" s="173"/>
      <c r="C106" s="143"/>
      <c r="D106" s="173"/>
      <c r="E106" s="173"/>
      <c r="F106" s="232"/>
      <c r="G106" s="173"/>
      <c r="H106" s="173"/>
      <c r="I106" s="143"/>
      <c r="J106" s="143"/>
      <c r="K106" s="51" t="s">
        <v>515</v>
      </c>
      <c r="L106" s="143"/>
      <c r="M106" s="98" t="s">
        <v>317</v>
      </c>
      <c r="N106" s="49">
        <v>10</v>
      </c>
      <c r="O106" s="49">
        <v>2.5</v>
      </c>
      <c r="P106" s="49"/>
      <c r="Q106" s="49"/>
      <c r="R106" s="49"/>
      <c r="S106" s="98">
        <f t="shared" si="23"/>
        <v>2.5</v>
      </c>
      <c r="T106" s="113">
        <f t="shared" si="24"/>
        <v>0.25</v>
      </c>
      <c r="U106" s="101">
        <v>46023</v>
      </c>
      <c r="V106" s="101">
        <v>46387</v>
      </c>
      <c r="W106" s="49">
        <v>150</v>
      </c>
      <c r="X106" s="179"/>
      <c r="Y106" s="49" t="s">
        <v>318</v>
      </c>
      <c r="Z106" s="51" t="s">
        <v>319</v>
      </c>
      <c r="AA106" s="49"/>
      <c r="AB106" s="49"/>
      <c r="AC106" s="51" t="s">
        <v>322</v>
      </c>
      <c r="AD106" s="143"/>
      <c r="AE106" s="143"/>
      <c r="AF106" s="143"/>
      <c r="AG106" s="143"/>
      <c r="AH106" s="143"/>
      <c r="AI106" s="206"/>
      <c r="AJ106" s="206"/>
      <c r="AK106" s="127"/>
      <c r="AL106" s="127"/>
      <c r="AM106" s="127"/>
      <c r="AN106" s="214"/>
      <c r="AO106" s="173"/>
      <c r="AP106" s="124"/>
      <c r="AQ106" s="124"/>
      <c r="AR106" s="124"/>
      <c r="AS106" s="124"/>
      <c r="AT106" s="124"/>
      <c r="AU106" s="124"/>
      <c r="AV106" s="124"/>
      <c r="AW106" s="124"/>
      <c r="AX106" s="124"/>
      <c r="AY106" s="124"/>
      <c r="AZ106" s="124"/>
      <c r="BA106" s="124"/>
      <c r="BB106" s="124"/>
      <c r="BC106" s="124"/>
      <c r="BD106" s="124"/>
      <c r="BE106" s="124"/>
      <c r="BF106" s="143"/>
    </row>
    <row r="107" spans="1:58">
      <c r="A107" s="173"/>
      <c r="B107" s="173"/>
      <c r="C107" s="143"/>
      <c r="D107" s="173"/>
      <c r="E107" s="173"/>
      <c r="F107" s="232"/>
      <c r="G107" s="173"/>
      <c r="H107" s="173"/>
      <c r="I107" s="143"/>
      <c r="J107" s="143"/>
      <c r="K107" s="49" t="s">
        <v>516</v>
      </c>
      <c r="L107" s="143"/>
      <c r="M107" s="98" t="s">
        <v>317</v>
      </c>
      <c r="N107" s="49">
        <v>10</v>
      </c>
      <c r="O107" s="49">
        <v>2.5</v>
      </c>
      <c r="P107" s="49"/>
      <c r="Q107" s="49"/>
      <c r="R107" s="49"/>
      <c r="S107" s="98">
        <f t="shared" si="23"/>
        <v>2.5</v>
      </c>
      <c r="T107" s="113">
        <f t="shared" si="24"/>
        <v>0.25</v>
      </c>
      <c r="U107" s="101">
        <v>46023</v>
      </c>
      <c r="V107" s="101">
        <v>46387</v>
      </c>
      <c r="W107" s="49">
        <v>150</v>
      </c>
      <c r="X107" s="179"/>
      <c r="Y107" s="49" t="s">
        <v>318</v>
      </c>
      <c r="Z107" s="51" t="s">
        <v>319</v>
      </c>
      <c r="AA107" s="49"/>
      <c r="AB107" s="49"/>
      <c r="AC107" s="51" t="s">
        <v>322</v>
      </c>
      <c r="AD107" s="143"/>
      <c r="AE107" s="143"/>
      <c r="AF107" s="143"/>
      <c r="AG107" s="143"/>
      <c r="AH107" s="143"/>
      <c r="AI107" s="206"/>
      <c r="AJ107" s="206"/>
      <c r="AK107" s="127"/>
      <c r="AL107" s="127"/>
      <c r="AM107" s="127"/>
      <c r="AN107" s="214"/>
      <c r="AO107" s="173"/>
      <c r="AP107" s="124"/>
      <c r="AQ107" s="124"/>
      <c r="AR107" s="124"/>
      <c r="AS107" s="124"/>
      <c r="AT107" s="124"/>
      <c r="AU107" s="124"/>
      <c r="AV107" s="124"/>
      <c r="AW107" s="124"/>
      <c r="AX107" s="124"/>
      <c r="AY107" s="124"/>
      <c r="AZ107" s="124"/>
      <c r="BA107" s="124"/>
      <c r="BB107" s="124"/>
      <c r="BC107" s="124"/>
      <c r="BD107" s="124"/>
      <c r="BE107" s="124"/>
      <c r="BF107" s="143"/>
    </row>
    <row r="108" spans="1:58" ht="28.5">
      <c r="A108" s="173"/>
      <c r="B108" s="173"/>
      <c r="C108" s="143"/>
      <c r="D108" s="173"/>
      <c r="E108" s="173"/>
      <c r="F108" s="232"/>
      <c r="G108" s="173"/>
      <c r="H108" s="173"/>
      <c r="I108" s="143"/>
      <c r="J108" s="143"/>
      <c r="K108" s="51" t="s">
        <v>517</v>
      </c>
      <c r="L108" s="143"/>
      <c r="M108" s="98" t="s">
        <v>317</v>
      </c>
      <c r="N108" s="49">
        <v>4</v>
      </c>
      <c r="O108" s="49">
        <v>1</v>
      </c>
      <c r="P108" s="49"/>
      <c r="Q108" s="49"/>
      <c r="R108" s="49"/>
      <c r="S108" s="98">
        <f t="shared" si="23"/>
        <v>1</v>
      </c>
      <c r="T108" s="113">
        <f t="shared" si="24"/>
        <v>0.25</v>
      </c>
      <c r="U108" s="101">
        <v>46023</v>
      </c>
      <c r="V108" s="101">
        <v>46387</v>
      </c>
      <c r="W108" s="49">
        <v>150</v>
      </c>
      <c r="X108" s="179"/>
      <c r="Y108" s="49" t="s">
        <v>318</v>
      </c>
      <c r="Z108" s="51" t="s">
        <v>319</v>
      </c>
      <c r="AA108" s="49"/>
      <c r="AB108" s="49"/>
      <c r="AC108" s="51" t="s">
        <v>322</v>
      </c>
      <c r="AD108" s="143"/>
      <c r="AE108" s="143"/>
      <c r="AF108" s="143"/>
      <c r="AG108" s="143"/>
      <c r="AH108" s="143"/>
      <c r="AI108" s="206"/>
      <c r="AJ108" s="206"/>
      <c r="AK108" s="127"/>
      <c r="AL108" s="127"/>
      <c r="AM108" s="127"/>
      <c r="AN108" s="214"/>
      <c r="AO108" s="173"/>
      <c r="AP108" s="124"/>
      <c r="AQ108" s="124"/>
      <c r="AR108" s="124"/>
      <c r="AS108" s="124"/>
      <c r="AT108" s="124"/>
      <c r="AU108" s="124"/>
      <c r="AV108" s="124"/>
      <c r="AW108" s="124"/>
      <c r="AX108" s="124"/>
      <c r="AY108" s="124"/>
      <c r="AZ108" s="124"/>
      <c r="BA108" s="124"/>
      <c r="BB108" s="124"/>
      <c r="BC108" s="124"/>
      <c r="BD108" s="124"/>
      <c r="BE108" s="124"/>
      <c r="BF108" s="143"/>
    </row>
    <row r="109" spans="1:58" ht="42.75">
      <c r="A109" s="173"/>
      <c r="B109" s="173"/>
      <c r="C109" s="143"/>
      <c r="D109" s="173"/>
      <c r="E109" s="173"/>
      <c r="F109" s="232"/>
      <c r="G109" s="173"/>
      <c r="H109" s="173"/>
      <c r="I109" s="143"/>
      <c r="J109" s="143"/>
      <c r="K109" s="51" t="s">
        <v>518</v>
      </c>
      <c r="L109" s="143"/>
      <c r="M109" s="98" t="s">
        <v>317</v>
      </c>
      <c r="N109" s="49">
        <v>3</v>
      </c>
      <c r="O109" s="49">
        <v>1</v>
      </c>
      <c r="P109" s="49"/>
      <c r="Q109" s="49"/>
      <c r="R109" s="49"/>
      <c r="S109" s="98">
        <f t="shared" si="23"/>
        <v>1</v>
      </c>
      <c r="T109" s="113">
        <f t="shared" si="24"/>
        <v>0.33333333333333331</v>
      </c>
      <c r="U109" s="101">
        <v>46023</v>
      </c>
      <c r="V109" s="101">
        <v>46387</v>
      </c>
      <c r="W109" s="49">
        <v>150</v>
      </c>
      <c r="X109" s="179"/>
      <c r="Y109" s="49" t="s">
        <v>318</v>
      </c>
      <c r="Z109" s="51" t="s">
        <v>319</v>
      </c>
      <c r="AA109" s="49"/>
      <c r="AB109" s="49"/>
      <c r="AC109" s="51" t="s">
        <v>322</v>
      </c>
      <c r="AD109" s="143"/>
      <c r="AE109" s="143"/>
      <c r="AF109" s="143"/>
      <c r="AG109" s="143"/>
      <c r="AH109" s="143"/>
      <c r="AI109" s="206"/>
      <c r="AJ109" s="206"/>
      <c r="AK109" s="127"/>
      <c r="AL109" s="127"/>
      <c r="AM109" s="127"/>
      <c r="AN109" s="143" t="s">
        <v>519</v>
      </c>
      <c r="AO109" s="173"/>
      <c r="AP109" s="124"/>
      <c r="AQ109" s="124"/>
      <c r="AR109" s="124"/>
      <c r="AS109" s="124"/>
      <c r="AT109" s="124"/>
      <c r="AU109" s="124"/>
      <c r="AV109" s="124"/>
      <c r="AW109" s="124"/>
      <c r="AX109" s="124"/>
      <c r="AY109" s="124"/>
      <c r="AZ109" s="124"/>
      <c r="BA109" s="124"/>
      <c r="BB109" s="124"/>
      <c r="BC109" s="124"/>
      <c r="BD109" s="124"/>
      <c r="BE109" s="124"/>
      <c r="BF109" s="143"/>
    </row>
    <row r="110" spans="1:58" ht="42.75">
      <c r="A110" s="173"/>
      <c r="B110" s="173"/>
      <c r="C110" s="143"/>
      <c r="D110" s="173"/>
      <c r="E110" s="173"/>
      <c r="F110" s="232"/>
      <c r="G110" s="173"/>
      <c r="H110" s="173"/>
      <c r="I110" s="143"/>
      <c r="J110" s="143"/>
      <c r="K110" s="51" t="s">
        <v>520</v>
      </c>
      <c r="L110" s="143"/>
      <c r="M110" s="98" t="s">
        <v>317</v>
      </c>
      <c r="N110" s="49">
        <v>5</v>
      </c>
      <c r="O110" s="49">
        <v>1</v>
      </c>
      <c r="P110" s="49"/>
      <c r="Q110" s="49"/>
      <c r="R110" s="49"/>
      <c r="S110" s="98">
        <f t="shared" si="23"/>
        <v>1</v>
      </c>
      <c r="T110" s="113">
        <f t="shared" si="24"/>
        <v>0.2</v>
      </c>
      <c r="U110" s="101">
        <v>46023</v>
      </c>
      <c r="V110" s="101">
        <v>46387</v>
      </c>
      <c r="W110" s="49">
        <v>150</v>
      </c>
      <c r="X110" s="179"/>
      <c r="Y110" s="49" t="s">
        <v>318</v>
      </c>
      <c r="Z110" s="51" t="s">
        <v>319</v>
      </c>
      <c r="AA110" s="49"/>
      <c r="AB110" s="49"/>
      <c r="AC110" s="51" t="s">
        <v>322</v>
      </c>
      <c r="AD110" s="143"/>
      <c r="AE110" s="143"/>
      <c r="AF110" s="143"/>
      <c r="AG110" s="143"/>
      <c r="AH110" s="143"/>
      <c r="AI110" s="206"/>
      <c r="AJ110" s="206"/>
      <c r="AK110" s="127"/>
      <c r="AL110" s="127"/>
      <c r="AM110" s="127"/>
      <c r="AN110" s="143"/>
      <c r="AO110" s="173"/>
      <c r="AP110" s="124"/>
      <c r="AQ110" s="124"/>
      <c r="AR110" s="124"/>
      <c r="AS110" s="124"/>
      <c r="AT110" s="124"/>
      <c r="AU110" s="124"/>
      <c r="AV110" s="124"/>
      <c r="AW110" s="124"/>
      <c r="AX110" s="124"/>
      <c r="AY110" s="124"/>
      <c r="AZ110" s="124"/>
      <c r="BA110" s="124"/>
      <c r="BB110" s="124"/>
      <c r="BC110" s="124"/>
      <c r="BD110" s="124"/>
      <c r="BE110" s="124"/>
      <c r="BF110" s="143"/>
    </row>
    <row r="111" spans="1:58">
      <c r="A111" s="173"/>
      <c r="B111" s="173"/>
      <c r="C111" s="143"/>
      <c r="D111" s="173"/>
      <c r="E111" s="173"/>
      <c r="F111" s="232"/>
      <c r="G111" s="173"/>
      <c r="H111" s="173"/>
      <c r="I111" s="143"/>
      <c r="J111" s="143"/>
      <c r="K111" s="49" t="s">
        <v>521</v>
      </c>
      <c r="L111" s="143"/>
      <c r="M111" s="98" t="s">
        <v>317</v>
      </c>
      <c r="N111" s="49">
        <v>5</v>
      </c>
      <c r="O111" s="49">
        <v>1</v>
      </c>
      <c r="P111" s="49"/>
      <c r="Q111" s="49"/>
      <c r="R111" s="49"/>
      <c r="S111" s="98">
        <f t="shared" si="23"/>
        <v>1</v>
      </c>
      <c r="T111" s="113">
        <f t="shared" si="24"/>
        <v>0.2</v>
      </c>
      <c r="U111" s="101">
        <v>46023</v>
      </c>
      <c r="V111" s="101">
        <v>46387</v>
      </c>
      <c r="W111" s="49">
        <v>150</v>
      </c>
      <c r="X111" s="179"/>
      <c r="Y111" s="49" t="s">
        <v>318</v>
      </c>
      <c r="Z111" s="51" t="s">
        <v>319</v>
      </c>
      <c r="AA111" s="49"/>
      <c r="AB111" s="49"/>
      <c r="AC111" s="51" t="s">
        <v>322</v>
      </c>
      <c r="AD111" s="143"/>
      <c r="AE111" s="143"/>
      <c r="AF111" s="143"/>
      <c r="AG111" s="143"/>
      <c r="AH111" s="143"/>
      <c r="AI111" s="206"/>
      <c r="AJ111" s="206"/>
      <c r="AK111" s="127"/>
      <c r="AL111" s="127"/>
      <c r="AM111" s="127"/>
      <c r="AN111" s="143"/>
      <c r="AO111" s="173"/>
      <c r="AP111" s="124"/>
      <c r="AQ111" s="124"/>
      <c r="AR111" s="124"/>
      <c r="AS111" s="124"/>
      <c r="AT111" s="124"/>
      <c r="AU111" s="124"/>
      <c r="AV111" s="124"/>
      <c r="AW111" s="124"/>
      <c r="AX111" s="124"/>
      <c r="AY111" s="124"/>
      <c r="AZ111" s="124"/>
      <c r="BA111" s="124"/>
      <c r="BB111" s="124"/>
      <c r="BC111" s="124"/>
      <c r="BD111" s="124"/>
      <c r="BE111" s="124"/>
      <c r="BF111" s="143"/>
    </row>
    <row r="112" spans="1:58">
      <c r="A112" s="173"/>
      <c r="B112" s="173"/>
      <c r="C112" s="143"/>
      <c r="D112" s="173"/>
      <c r="E112" s="173"/>
      <c r="F112" s="232"/>
      <c r="G112" s="173"/>
      <c r="H112" s="173"/>
      <c r="I112" s="143"/>
      <c r="J112" s="143"/>
      <c r="K112" s="49" t="s">
        <v>373</v>
      </c>
      <c r="L112" s="143"/>
      <c r="M112" s="98" t="s">
        <v>317</v>
      </c>
      <c r="N112" s="49">
        <v>3</v>
      </c>
      <c r="O112" s="49">
        <v>1</v>
      </c>
      <c r="P112" s="49"/>
      <c r="Q112" s="49"/>
      <c r="R112" s="49"/>
      <c r="S112" s="98">
        <f t="shared" si="23"/>
        <v>1</v>
      </c>
      <c r="T112" s="113">
        <f t="shared" si="24"/>
        <v>0.33333333333333331</v>
      </c>
      <c r="U112" s="101">
        <v>46023</v>
      </c>
      <c r="V112" s="101">
        <v>46387</v>
      </c>
      <c r="W112" s="49">
        <v>150</v>
      </c>
      <c r="X112" s="179"/>
      <c r="Y112" s="49" t="s">
        <v>318</v>
      </c>
      <c r="Z112" s="51" t="s">
        <v>319</v>
      </c>
      <c r="AA112" s="49"/>
      <c r="AB112" s="49"/>
      <c r="AC112" s="51" t="s">
        <v>322</v>
      </c>
      <c r="AD112" s="143"/>
      <c r="AE112" s="143"/>
      <c r="AF112" s="143"/>
      <c r="AG112" s="143"/>
      <c r="AH112" s="143"/>
      <c r="AI112" s="206"/>
      <c r="AJ112" s="206"/>
      <c r="AK112" s="127"/>
      <c r="AL112" s="127"/>
      <c r="AM112" s="127"/>
      <c r="AN112" s="143"/>
      <c r="AO112" s="173"/>
      <c r="AP112" s="124"/>
      <c r="AQ112" s="124"/>
      <c r="AR112" s="124"/>
      <c r="AS112" s="124"/>
      <c r="AT112" s="124"/>
      <c r="AU112" s="124"/>
      <c r="AV112" s="124"/>
      <c r="AW112" s="124"/>
      <c r="AX112" s="124"/>
      <c r="AY112" s="124"/>
      <c r="AZ112" s="124"/>
      <c r="BA112" s="124"/>
      <c r="BB112" s="124"/>
      <c r="BC112" s="124"/>
      <c r="BD112" s="124"/>
      <c r="BE112" s="124"/>
      <c r="BF112" s="143"/>
    </row>
    <row r="113" spans="1:58" ht="57">
      <c r="A113" s="173"/>
      <c r="B113" s="173"/>
      <c r="C113" s="143"/>
      <c r="D113" s="173"/>
      <c r="E113" s="173"/>
      <c r="F113" s="232"/>
      <c r="G113" s="173"/>
      <c r="H113" s="173"/>
      <c r="I113" s="143"/>
      <c r="J113" s="143"/>
      <c r="K113" s="51" t="s">
        <v>522</v>
      </c>
      <c r="L113" s="143"/>
      <c r="M113" s="98" t="s">
        <v>317</v>
      </c>
      <c r="N113" s="49">
        <v>1</v>
      </c>
      <c r="O113" s="49">
        <v>0.25</v>
      </c>
      <c r="P113" s="49"/>
      <c r="Q113" s="49"/>
      <c r="R113" s="49"/>
      <c r="S113" s="98">
        <f t="shared" si="23"/>
        <v>0.25</v>
      </c>
      <c r="T113" s="113">
        <f t="shared" si="24"/>
        <v>0.25</v>
      </c>
      <c r="U113" s="101">
        <v>46023</v>
      </c>
      <c r="V113" s="101">
        <v>46387</v>
      </c>
      <c r="W113" s="49">
        <v>150</v>
      </c>
      <c r="X113" s="179"/>
      <c r="Y113" s="49" t="s">
        <v>318</v>
      </c>
      <c r="Z113" s="51" t="s">
        <v>319</v>
      </c>
      <c r="AA113" s="49"/>
      <c r="AB113" s="49"/>
      <c r="AC113" s="51" t="s">
        <v>322</v>
      </c>
      <c r="AD113" s="143"/>
      <c r="AE113" s="143"/>
      <c r="AF113" s="143"/>
      <c r="AG113" s="143"/>
      <c r="AH113" s="143"/>
      <c r="AI113" s="206"/>
      <c r="AJ113" s="206"/>
      <c r="AK113" s="127"/>
      <c r="AL113" s="127"/>
      <c r="AM113" s="127"/>
      <c r="AN113" s="143"/>
      <c r="AO113" s="173"/>
      <c r="AP113" s="124"/>
      <c r="AQ113" s="124"/>
      <c r="AR113" s="124"/>
      <c r="AS113" s="124"/>
      <c r="AT113" s="124"/>
      <c r="AU113" s="124"/>
      <c r="AV113" s="124"/>
      <c r="AW113" s="124"/>
      <c r="AX113" s="124"/>
      <c r="AY113" s="124"/>
      <c r="AZ113" s="124"/>
      <c r="BA113" s="124"/>
      <c r="BB113" s="124"/>
      <c r="BC113" s="124"/>
      <c r="BD113" s="124"/>
      <c r="BE113" s="124"/>
      <c r="BF113" s="143"/>
    </row>
    <row r="114" spans="1:58">
      <c r="A114" s="173"/>
      <c r="B114" s="173"/>
      <c r="C114" s="143"/>
      <c r="D114" s="173"/>
      <c r="E114" s="173"/>
      <c r="F114" s="232"/>
      <c r="G114" s="173"/>
      <c r="H114" s="173"/>
      <c r="I114" s="143"/>
      <c r="J114" s="143"/>
      <c r="K114" s="65" t="s">
        <v>523</v>
      </c>
      <c r="L114" s="143"/>
      <c r="M114" s="98" t="s">
        <v>317</v>
      </c>
      <c r="N114" s="49">
        <v>1</v>
      </c>
      <c r="O114" s="49">
        <v>0.25</v>
      </c>
      <c r="P114" s="49"/>
      <c r="Q114" s="49"/>
      <c r="R114" s="49"/>
      <c r="S114" s="98">
        <f t="shared" si="23"/>
        <v>0.25</v>
      </c>
      <c r="T114" s="113">
        <f t="shared" si="24"/>
        <v>0.25</v>
      </c>
      <c r="U114" s="101">
        <v>46023</v>
      </c>
      <c r="V114" s="101">
        <v>46387</v>
      </c>
      <c r="W114" s="49">
        <v>150</v>
      </c>
      <c r="X114" s="179"/>
      <c r="Y114" s="49" t="s">
        <v>318</v>
      </c>
      <c r="Z114" s="51" t="s">
        <v>319</v>
      </c>
      <c r="AA114" s="49"/>
      <c r="AB114" s="49"/>
      <c r="AC114" s="51" t="s">
        <v>322</v>
      </c>
      <c r="AD114" s="143"/>
      <c r="AE114" s="143"/>
      <c r="AF114" s="143"/>
      <c r="AG114" s="143"/>
      <c r="AH114" s="143"/>
      <c r="AI114" s="206"/>
      <c r="AJ114" s="206"/>
      <c r="AK114" s="127"/>
      <c r="AL114" s="127"/>
      <c r="AM114" s="127"/>
      <c r="AN114" s="143"/>
      <c r="AO114" s="173"/>
      <c r="AP114" s="124"/>
      <c r="AQ114" s="124"/>
      <c r="AR114" s="124"/>
      <c r="AS114" s="124"/>
      <c r="AT114" s="124"/>
      <c r="AU114" s="124"/>
      <c r="AV114" s="124"/>
      <c r="AW114" s="124"/>
      <c r="AX114" s="124"/>
      <c r="AY114" s="124"/>
      <c r="AZ114" s="124"/>
      <c r="BA114" s="124"/>
      <c r="BB114" s="124"/>
      <c r="BC114" s="124"/>
      <c r="BD114" s="124"/>
      <c r="BE114" s="124"/>
      <c r="BF114" s="143"/>
    </row>
    <row r="115" spans="1:58">
      <c r="A115" s="173"/>
      <c r="B115" s="173"/>
      <c r="C115" s="143"/>
      <c r="D115" s="173"/>
      <c r="E115" s="173"/>
      <c r="F115" s="232"/>
      <c r="G115" s="173"/>
      <c r="H115" s="173"/>
      <c r="I115" s="143"/>
      <c r="J115" s="143"/>
      <c r="K115" s="65" t="s">
        <v>367</v>
      </c>
      <c r="L115" s="143"/>
      <c r="M115" s="98" t="s">
        <v>317</v>
      </c>
      <c r="N115" s="49">
        <v>5</v>
      </c>
      <c r="O115" s="49">
        <v>0.25</v>
      </c>
      <c r="P115" s="49"/>
      <c r="Q115" s="49"/>
      <c r="R115" s="49"/>
      <c r="S115" s="98">
        <f t="shared" si="23"/>
        <v>0.25</v>
      </c>
      <c r="T115" s="113">
        <f t="shared" si="24"/>
        <v>0.05</v>
      </c>
      <c r="U115" s="101">
        <v>46023</v>
      </c>
      <c r="V115" s="101">
        <v>46387</v>
      </c>
      <c r="W115" s="49">
        <v>150</v>
      </c>
      <c r="X115" s="179"/>
      <c r="Y115" s="49" t="s">
        <v>318</v>
      </c>
      <c r="Z115" s="51" t="s">
        <v>319</v>
      </c>
      <c r="AA115" s="49"/>
      <c r="AB115" s="49"/>
      <c r="AC115" s="51" t="s">
        <v>322</v>
      </c>
      <c r="AD115" s="143"/>
      <c r="AE115" s="143"/>
      <c r="AF115" s="143"/>
      <c r="AG115" s="143"/>
      <c r="AH115" s="143"/>
      <c r="AI115" s="206"/>
      <c r="AJ115" s="206"/>
      <c r="AK115" s="127"/>
      <c r="AL115" s="127"/>
      <c r="AM115" s="127"/>
      <c r="AN115" s="143"/>
      <c r="AO115" s="173"/>
      <c r="AP115" s="124"/>
      <c r="AQ115" s="124"/>
      <c r="AR115" s="124"/>
      <c r="AS115" s="124"/>
      <c r="AT115" s="124"/>
      <c r="AU115" s="124"/>
      <c r="AV115" s="124"/>
      <c r="AW115" s="124"/>
      <c r="AX115" s="124"/>
      <c r="AY115" s="124"/>
      <c r="AZ115" s="124"/>
      <c r="BA115" s="124"/>
      <c r="BB115" s="124"/>
      <c r="BC115" s="124"/>
      <c r="BD115" s="124"/>
      <c r="BE115" s="124"/>
      <c r="BF115" s="143"/>
    </row>
    <row r="116" spans="1:58">
      <c r="A116" s="173"/>
      <c r="B116" s="173"/>
      <c r="C116" s="143"/>
      <c r="D116" s="173"/>
      <c r="E116" s="173"/>
      <c r="F116" s="232"/>
      <c r="G116" s="173"/>
      <c r="H116" s="173"/>
      <c r="I116" s="143"/>
      <c r="J116" s="143"/>
      <c r="K116" s="65" t="s">
        <v>421</v>
      </c>
      <c r="L116" s="143"/>
      <c r="M116" s="98" t="s">
        <v>317</v>
      </c>
      <c r="N116" s="49">
        <v>6</v>
      </c>
      <c r="O116" s="49">
        <v>1.5</v>
      </c>
      <c r="P116" s="49"/>
      <c r="Q116" s="49"/>
      <c r="R116" s="49"/>
      <c r="S116" s="98">
        <f t="shared" si="23"/>
        <v>1.5</v>
      </c>
      <c r="T116" s="113">
        <f t="shared" si="24"/>
        <v>0.25</v>
      </c>
      <c r="U116" s="101">
        <v>46023</v>
      </c>
      <c r="V116" s="101">
        <v>46387</v>
      </c>
      <c r="W116" s="49">
        <v>150</v>
      </c>
      <c r="X116" s="179"/>
      <c r="Y116" s="49" t="s">
        <v>318</v>
      </c>
      <c r="Z116" s="51" t="s">
        <v>319</v>
      </c>
      <c r="AA116" s="49"/>
      <c r="AB116" s="49"/>
      <c r="AC116" s="51" t="s">
        <v>322</v>
      </c>
      <c r="AD116" s="143"/>
      <c r="AE116" s="143"/>
      <c r="AF116" s="143"/>
      <c r="AG116" s="143"/>
      <c r="AH116" s="143"/>
      <c r="AI116" s="206"/>
      <c r="AJ116" s="206"/>
      <c r="AK116" s="128"/>
      <c r="AL116" s="128"/>
      <c r="AM116" s="128"/>
      <c r="AN116" s="143"/>
      <c r="AO116" s="173"/>
      <c r="AP116" s="125"/>
      <c r="AQ116" s="125"/>
      <c r="AR116" s="125"/>
      <c r="AS116" s="125"/>
      <c r="AT116" s="125"/>
      <c r="AU116" s="125"/>
      <c r="AV116" s="125"/>
      <c r="AW116" s="125"/>
      <c r="AX116" s="125"/>
      <c r="AY116" s="125"/>
      <c r="AZ116" s="125"/>
      <c r="BA116" s="125"/>
      <c r="BB116" s="125"/>
      <c r="BC116" s="125"/>
      <c r="BD116" s="125"/>
      <c r="BE116" s="125"/>
      <c r="BF116" s="143"/>
    </row>
    <row r="117" spans="1:58" ht="27.75" customHeight="1">
      <c r="A117" s="173"/>
      <c r="B117" s="173"/>
      <c r="C117" s="143"/>
      <c r="D117" s="173"/>
      <c r="E117" s="156" t="s">
        <v>524</v>
      </c>
      <c r="F117" s="157"/>
      <c r="G117" s="157"/>
      <c r="H117" s="157"/>
      <c r="I117" s="157"/>
      <c r="J117" s="157"/>
      <c r="K117" s="157"/>
      <c r="L117" s="157"/>
      <c r="M117" s="157"/>
      <c r="N117" s="157"/>
      <c r="O117" s="157"/>
      <c r="P117" s="157"/>
      <c r="Q117" s="157"/>
      <c r="R117" s="157"/>
      <c r="S117" s="158"/>
      <c r="T117" s="114">
        <f>+AVERAGE(T99:T116)</f>
        <v>0.25119047619047619</v>
      </c>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row>
    <row r="118" spans="1:58">
      <c r="A118" s="173"/>
      <c r="B118" s="173"/>
      <c r="C118" s="143"/>
      <c r="D118" s="173"/>
      <c r="E118" s="171" t="s">
        <v>525</v>
      </c>
      <c r="F118" s="174">
        <v>202500000040850</v>
      </c>
      <c r="G118" s="171" t="s">
        <v>526</v>
      </c>
      <c r="H118" s="171" t="s">
        <v>527</v>
      </c>
      <c r="I118" s="171" t="s">
        <v>528</v>
      </c>
      <c r="J118" s="175">
        <v>1</v>
      </c>
      <c r="K118" s="116" t="s">
        <v>373</v>
      </c>
      <c r="M118" s="100" t="s">
        <v>317</v>
      </c>
      <c r="N118" s="100">
        <v>15</v>
      </c>
      <c r="O118" s="100">
        <f>(N118/12)*3</f>
        <v>3.75</v>
      </c>
      <c r="P118" s="37"/>
      <c r="Q118" s="37"/>
      <c r="R118" s="37"/>
      <c r="S118" s="98">
        <f t="shared" ref="S118:S124" si="25">+O118+P118+Q118+R118</f>
        <v>3.75</v>
      </c>
      <c r="T118" s="113">
        <f t="shared" ref="T118:T124" si="26">+S118/N118</f>
        <v>0.25</v>
      </c>
      <c r="U118" s="118">
        <v>46023</v>
      </c>
      <c r="V118" s="118">
        <v>46387</v>
      </c>
      <c r="W118" s="49">
        <v>150</v>
      </c>
      <c r="Y118" s="49" t="s">
        <v>318</v>
      </c>
      <c r="Z118" s="51" t="s">
        <v>319</v>
      </c>
      <c r="AA118" s="171" t="s">
        <v>529</v>
      </c>
      <c r="AB118" s="171" t="s">
        <v>530</v>
      </c>
      <c r="AC118" s="99" t="s">
        <v>322</v>
      </c>
      <c r="AD118" s="169" t="s">
        <v>531</v>
      </c>
      <c r="AE118" s="170"/>
      <c r="AF118" s="170" t="s">
        <v>324</v>
      </c>
      <c r="AG118" s="119"/>
      <c r="AH118" s="119"/>
      <c r="AI118" s="137">
        <f>+SUM(AI9:AI116)</f>
        <v>38394960624</v>
      </c>
      <c r="AJ118" s="137">
        <f>+SUM(AJ9:AJ116)</f>
        <v>38394960623.770004</v>
      </c>
      <c r="AK118" s="120"/>
      <c r="AL118" s="120"/>
      <c r="AM118" s="119"/>
      <c r="AN118" s="119"/>
      <c r="AO118" s="121"/>
      <c r="AP118" s="137">
        <f>+SUM(AP9:AP116)</f>
        <v>36707192623.770004</v>
      </c>
      <c r="AQ118" s="138">
        <f>+AP118/AJ118</f>
        <v>0.95604193955195471</v>
      </c>
      <c r="AR118" s="137">
        <f>+SUM(AR9:AR116)</f>
        <v>13447819955.389999</v>
      </c>
      <c r="AS118" s="138">
        <f>+AR118/AJ118</f>
        <v>0.3502496092433694</v>
      </c>
      <c r="AT118" s="120"/>
      <c r="AU118" s="120"/>
      <c r="AV118" s="119"/>
      <c r="AW118" s="119"/>
      <c r="AX118" s="119"/>
    </row>
    <row r="119" spans="1:58">
      <c r="A119" s="173"/>
      <c r="B119" s="173"/>
      <c r="C119" s="143"/>
      <c r="D119" s="173"/>
      <c r="E119" s="171"/>
      <c r="F119" s="174"/>
      <c r="G119" s="171"/>
      <c r="H119" s="171"/>
      <c r="I119" s="171"/>
      <c r="J119" s="175"/>
      <c r="K119" s="116" t="s">
        <v>357</v>
      </c>
      <c r="M119" s="100" t="s">
        <v>317</v>
      </c>
      <c r="N119" s="100">
        <v>15</v>
      </c>
      <c r="O119" s="100">
        <f t="shared" ref="O119:O124" si="27">(N119/12)*3</f>
        <v>3.75</v>
      </c>
      <c r="S119" s="98">
        <f t="shared" si="25"/>
        <v>3.75</v>
      </c>
      <c r="T119" s="113">
        <f t="shared" si="26"/>
        <v>0.25</v>
      </c>
      <c r="U119" s="118">
        <v>46023</v>
      </c>
      <c r="V119" s="118">
        <v>46387</v>
      </c>
      <c r="W119" s="49">
        <v>150</v>
      </c>
      <c r="Y119" s="49" t="s">
        <v>318</v>
      </c>
      <c r="Z119" s="51" t="s">
        <v>319</v>
      </c>
      <c r="AA119" s="171"/>
      <c r="AB119" s="171"/>
      <c r="AC119" s="99" t="s">
        <v>322</v>
      </c>
      <c r="AD119" s="169"/>
      <c r="AE119" s="170"/>
      <c r="AF119" s="170"/>
      <c r="AG119" s="119"/>
      <c r="AH119" s="119"/>
      <c r="AI119" s="137"/>
      <c r="AJ119" s="137"/>
      <c r="AK119" s="120"/>
      <c r="AL119" s="120"/>
      <c r="AM119" s="119"/>
      <c r="AN119" s="119"/>
      <c r="AO119" s="121"/>
      <c r="AP119" s="137"/>
      <c r="AQ119" s="138"/>
      <c r="AR119" s="137"/>
      <c r="AS119" s="138"/>
      <c r="AT119" s="120"/>
      <c r="AU119" s="120"/>
      <c r="AV119" s="119"/>
      <c r="AW119" s="119"/>
      <c r="AX119" s="119"/>
    </row>
    <row r="120" spans="1:58">
      <c r="A120" s="173"/>
      <c r="B120" s="173"/>
      <c r="C120" s="143"/>
      <c r="D120" s="173"/>
      <c r="E120" s="171"/>
      <c r="F120" s="174"/>
      <c r="G120" s="171"/>
      <c r="H120" s="171"/>
      <c r="I120" s="171"/>
      <c r="J120" s="175"/>
      <c r="K120" s="116" t="s">
        <v>532</v>
      </c>
      <c r="M120" s="100" t="s">
        <v>317</v>
      </c>
      <c r="N120" s="100">
        <v>14</v>
      </c>
      <c r="O120" s="100">
        <f t="shared" si="27"/>
        <v>3.5</v>
      </c>
      <c r="S120" s="98">
        <f t="shared" si="25"/>
        <v>3.5</v>
      </c>
      <c r="T120" s="113">
        <f t="shared" si="26"/>
        <v>0.25</v>
      </c>
      <c r="U120" s="118">
        <v>46023</v>
      </c>
      <c r="V120" s="118">
        <v>46387</v>
      </c>
      <c r="W120" s="49">
        <v>150</v>
      </c>
      <c r="Y120" s="49" t="s">
        <v>318</v>
      </c>
      <c r="Z120" s="51" t="s">
        <v>319</v>
      </c>
      <c r="AA120" s="171"/>
      <c r="AB120" s="171"/>
      <c r="AC120" s="99" t="s">
        <v>322</v>
      </c>
      <c r="AD120" s="169"/>
      <c r="AE120" s="170"/>
      <c r="AF120" s="170"/>
      <c r="AG120" s="119"/>
      <c r="AH120" s="119"/>
      <c r="AI120" s="137"/>
      <c r="AJ120" s="137"/>
      <c r="AK120" s="120"/>
      <c r="AL120" s="120"/>
      <c r="AM120" s="119"/>
      <c r="AN120" s="119"/>
      <c r="AO120" s="121"/>
      <c r="AP120" s="137"/>
      <c r="AQ120" s="138"/>
      <c r="AR120" s="137"/>
      <c r="AS120" s="138"/>
      <c r="AT120" s="120"/>
      <c r="AU120" s="120"/>
      <c r="AV120" s="119"/>
      <c r="AW120" s="119"/>
      <c r="AX120" s="119"/>
    </row>
    <row r="121" spans="1:58">
      <c r="A121" s="173"/>
      <c r="B121" s="173"/>
      <c r="C121" s="143"/>
      <c r="D121" s="173"/>
      <c r="E121" s="171"/>
      <c r="F121" s="174"/>
      <c r="G121" s="171"/>
      <c r="H121" s="171"/>
      <c r="I121" s="171"/>
      <c r="J121" s="175"/>
      <c r="K121" s="116" t="s">
        <v>533</v>
      </c>
      <c r="M121" s="100" t="s">
        <v>317</v>
      </c>
      <c r="N121" s="100">
        <v>14</v>
      </c>
      <c r="O121" s="100">
        <f t="shared" si="27"/>
        <v>3.5</v>
      </c>
      <c r="S121" s="98">
        <f t="shared" si="25"/>
        <v>3.5</v>
      </c>
      <c r="T121" s="113">
        <f t="shared" si="26"/>
        <v>0.25</v>
      </c>
      <c r="U121" s="118">
        <v>46023</v>
      </c>
      <c r="V121" s="118">
        <v>46387</v>
      </c>
      <c r="W121" s="49">
        <v>150</v>
      </c>
      <c r="Y121" s="49" t="s">
        <v>318</v>
      </c>
      <c r="Z121" s="51" t="s">
        <v>319</v>
      </c>
      <c r="AA121" s="171" t="s">
        <v>534</v>
      </c>
      <c r="AB121" s="171" t="s">
        <v>535</v>
      </c>
      <c r="AC121" s="99" t="s">
        <v>322</v>
      </c>
      <c r="AD121" s="169"/>
      <c r="AE121" s="170"/>
      <c r="AF121" s="170"/>
      <c r="AG121" s="119"/>
      <c r="AH121" s="119"/>
      <c r="AI121" s="137"/>
      <c r="AJ121" s="137"/>
      <c r="AK121" s="120"/>
      <c r="AL121" s="120"/>
      <c r="AM121" s="119"/>
      <c r="AN121" s="119"/>
      <c r="AO121" s="121"/>
      <c r="AP121" s="137"/>
      <c r="AQ121" s="138"/>
      <c r="AR121" s="137"/>
      <c r="AS121" s="138"/>
      <c r="AT121" s="120"/>
      <c r="AU121" s="120"/>
      <c r="AV121" s="119"/>
      <c r="AW121" s="119"/>
      <c r="AX121" s="119"/>
    </row>
    <row r="122" spans="1:58">
      <c r="A122" s="173"/>
      <c r="B122" s="173"/>
      <c r="C122" s="143"/>
      <c r="D122" s="173"/>
      <c r="E122" s="171"/>
      <c r="F122" s="174"/>
      <c r="G122" s="171"/>
      <c r="H122" s="171"/>
      <c r="I122" s="171"/>
      <c r="J122" s="175"/>
      <c r="K122" s="116" t="s">
        <v>536</v>
      </c>
      <c r="M122" s="100" t="s">
        <v>317</v>
      </c>
      <c r="N122" s="100">
        <v>14</v>
      </c>
      <c r="O122" s="100">
        <f t="shared" si="27"/>
        <v>3.5</v>
      </c>
      <c r="S122" s="98">
        <f t="shared" si="25"/>
        <v>3.5</v>
      </c>
      <c r="T122" s="113">
        <f t="shared" si="26"/>
        <v>0.25</v>
      </c>
      <c r="U122" s="118">
        <v>46023</v>
      </c>
      <c r="V122" s="118">
        <v>46387</v>
      </c>
      <c r="W122" s="49">
        <v>150</v>
      </c>
      <c r="Y122" s="49" t="s">
        <v>318</v>
      </c>
      <c r="Z122" s="51" t="s">
        <v>319</v>
      </c>
      <c r="AA122" s="172"/>
      <c r="AB122" s="172"/>
      <c r="AC122" s="99" t="s">
        <v>322</v>
      </c>
      <c r="AD122" s="169"/>
      <c r="AE122" s="170"/>
      <c r="AF122" s="170"/>
      <c r="AG122" s="119"/>
      <c r="AH122" s="119"/>
      <c r="AI122" s="137"/>
      <c r="AJ122" s="137"/>
      <c r="AK122" s="120"/>
      <c r="AL122" s="120"/>
      <c r="AM122" s="119"/>
      <c r="AN122" s="119"/>
      <c r="AO122" s="121"/>
      <c r="AP122" s="137"/>
      <c r="AQ122" s="138"/>
      <c r="AR122" s="137"/>
      <c r="AS122" s="138"/>
      <c r="AT122" s="120"/>
      <c r="AU122" s="120"/>
      <c r="AV122" s="119"/>
      <c r="AW122" s="119"/>
      <c r="AX122" s="119"/>
    </row>
    <row r="123" spans="1:58">
      <c r="A123" s="173"/>
      <c r="B123" s="173"/>
      <c r="C123" s="143"/>
      <c r="D123" s="173"/>
      <c r="E123" s="171"/>
      <c r="F123" s="174"/>
      <c r="G123" s="171"/>
      <c r="H123" s="171"/>
      <c r="I123" s="171"/>
      <c r="J123" s="175"/>
      <c r="K123" s="116" t="s">
        <v>366</v>
      </c>
      <c r="M123" s="100" t="s">
        <v>317</v>
      </c>
      <c r="N123" s="100">
        <v>14</v>
      </c>
      <c r="O123" s="100">
        <f t="shared" si="27"/>
        <v>3.5</v>
      </c>
      <c r="S123" s="98">
        <f t="shared" si="25"/>
        <v>3.5</v>
      </c>
      <c r="T123" s="113">
        <f t="shared" si="26"/>
        <v>0.25</v>
      </c>
      <c r="U123" s="118">
        <v>46023</v>
      </c>
      <c r="V123" s="118">
        <v>46387</v>
      </c>
      <c r="W123" s="49">
        <v>150</v>
      </c>
      <c r="Y123" s="49" t="s">
        <v>318</v>
      </c>
      <c r="Z123" s="51" t="s">
        <v>319</v>
      </c>
      <c r="AA123" s="171" t="s">
        <v>537</v>
      </c>
      <c r="AB123" s="171" t="s">
        <v>538</v>
      </c>
      <c r="AC123" s="99" t="s">
        <v>322</v>
      </c>
      <c r="AD123" s="169"/>
      <c r="AE123" s="170"/>
      <c r="AF123" s="170"/>
      <c r="AG123" s="119"/>
      <c r="AH123" s="119"/>
      <c r="AI123" s="137"/>
      <c r="AJ123" s="137"/>
      <c r="AK123" s="120"/>
      <c r="AL123" s="120"/>
      <c r="AM123" s="119"/>
      <c r="AN123" s="119"/>
      <c r="AO123" s="121"/>
      <c r="AP123" s="137"/>
      <c r="AQ123" s="138"/>
      <c r="AR123" s="137"/>
      <c r="AS123" s="138"/>
      <c r="AT123" s="120"/>
      <c r="AU123" s="120"/>
      <c r="AV123" s="119"/>
      <c r="AW123" s="119"/>
      <c r="AX123" s="119"/>
    </row>
    <row r="124" spans="1:58">
      <c r="A124" s="173"/>
      <c r="B124" s="173"/>
      <c r="C124" s="143"/>
      <c r="D124" s="173"/>
      <c r="E124" s="171"/>
      <c r="F124" s="174"/>
      <c r="G124" s="171"/>
      <c r="H124" s="171"/>
      <c r="I124" s="171"/>
      <c r="J124" s="175"/>
      <c r="K124" s="117" t="s">
        <v>539</v>
      </c>
      <c r="M124" s="100" t="s">
        <v>317</v>
      </c>
      <c r="N124" s="100">
        <v>14</v>
      </c>
      <c r="O124" s="100">
        <f t="shared" si="27"/>
        <v>3.5</v>
      </c>
      <c r="S124" s="98">
        <f t="shared" si="25"/>
        <v>3.5</v>
      </c>
      <c r="T124" s="113">
        <f t="shared" si="26"/>
        <v>0.25</v>
      </c>
      <c r="U124" s="118">
        <v>46023</v>
      </c>
      <c r="V124" s="118">
        <v>46387</v>
      </c>
      <c r="W124" s="49">
        <v>150</v>
      </c>
      <c r="Y124" s="49" t="s">
        <v>318</v>
      </c>
      <c r="Z124" s="51" t="s">
        <v>319</v>
      </c>
      <c r="AA124" s="172"/>
      <c r="AB124" s="172"/>
      <c r="AC124" s="99" t="s">
        <v>322</v>
      </c>
      <c r="AD124" s="169"/>
      <c r="AE124" s="170"/>
      <c r="AF124" s="170"/>
      <c r="AG124" s="119"/>
      <c r="AH124" s="119"/>
      <c r="AI124" s="137"/>
      <c r="AJ124" s="137"/>
      <c r="AK124" s="120"/>
      <c r="AL124" s="120"/>
      <c r="AM124" s="119"/>
      <c r="AN124" s="119"/>
      <c r="AO124" s="121"/>
      <c r="AP124" s="137"/>
      <c r="AQ124" s="138"/>
      <c r="AR124" s="137"/>
      <c r="AS124" s="138"/>
      <c r="AT124" s="120"/>
      <c r="AU124" s="120"/>
      <c r="AV124" s="119"/>
      <c r="AW124" s="119"/>
      <c r="AX124" s="119"/>
    </row>
    <row r="125" spans="1:58" ht="26.25">
      <c r="E125" s="156" t="s">
        <v>540</v>
      </c>
      <c r="F125" s="157"/>
      <c r="G125" s="157"/>
      <c r="H125" s="157"/>
      <c r="I125" s="157"/>
      <c r="J125" s="157"/>
      <c r="K125" s="157"/>
      <c r="L125" s="157"/>
      <c r="M125" s="157"/>
      <c r="N125" s="157"/>
      <c r="O125" s="157"/>
      <c r="P125" s="157"/>
      <c r="Q125" s="157"/>
      <c r="R125" s="157"/>
      <c r="S125" s="158"/>
      <c r="T125" s="114">
        <f>+AVERAGE(T118:T124)</f>
        <v>0.25</v>
      </c>
      <c r="AP125" s="139" t="s">
        <v>541</v>
      </c>
      <c r="AQ125" s="139"/>
      <c r="AR125" s="139"/>
      <c r="AS125" s="139"/>
    </row>
    <row r="126" spans="1:58" ht="45.75" customHeight="1">
      <c r="A126" s="159" t="s">
        <v>542</v>
      </c>
      <c r="B126" s="159"/>
      <c r="C126" s="159"/>
      <c r="D126" s="159"/>
      <c r="E126" s="159"/>
      <c r="F126" s="159"/>
      <c r="G126" s="159"/>
      <c r="H126" s="159"/>
      <c r="I126" s="159"/>
      <c r="J126" s="159"/>
      <c r="K126" s="159"/>
      <c r="L126" s="159"/>
      <c r="M126" s="159"/>
      <c r="N126" s="159"/>
      <c r="O126" s="159"/>
      <c r="P126" s="159"/>
      <c r="Q126" s="159"/>
      <c r="R126" s="159"/>
      <c r="S126" s="159"/>
      <c r="T126" s="122">
        <f>+(T20+T30+T40+T48+T66+T71+T78+T85+T90+T94+T98+T117+T125)/13</f>
        <v>0.16006416471914212</v>
      </c>
    </row>
  </sheetData>
  <mergeCells count="570">
    <mergeCell ref="AM91:AM93"/>
    <mergeCell ref="AS91:AS93"/>
    <mergeCell ref="AT91:AT93"/>
    <mergeCell ref="BF95:BF97"/>
    <mergeCell ref="F99:F116"/>
    <mergeCell ref="G99:G116"/>
    <mergeCell ref="H99:H116"/>
    <mergeCell ref="I99:I116"/>
    <mergeCell ref="J99:J116"/>
    <mergeCell ref="L99:L116"/>
    <mergeCell ref="AD99:AD116"/>
    <mergeCell ref="AE99:AE116"/>
    <mergeCell ref="BF99:BF116"/>
    <mergeCell ref="AG106:AG111"/>
    <mergeCell ref="AI109:AI116"/>
    <mergeCell ref="AJ109:AJ116"/>
    <mergeCell ref="AN109:AN116"/>
    <mergeCell ref="AG112:AG116"/>
    <mergeCell ref="AN99:AN108"/>
    <mergeCell ref="AO99:AO116"/>
    <mergeCell ref="AG99:AG105"/>
    <mergeCell ref="AH99:AH116"/>
    <mergeCell ref="AI99:AI108"/>
    <mergeCell ref="AJ99:AJ108"/>
    <mergeCell ref="AJ91:AJ93"/>
    <mergeCell ref="AN86:AN89"/>
    <mergeCell ref="AO86:AO89"/>
    <mergeCell ref="BF91:BF93"/>
    <mergeCell ref="E95:E97"/>
    <mergeCell ref="F95:F97"/>
    <mergeCell ref="G95:G97"/>
    <mergeCell ref="H95:H97"/>
    <mergeCell ref="I95:I97"/>
    <mergeCell ref="AA95:AA97"/>
    <mergeCell ref="AB95:AB97"/>
    <mergeCell ref="AD95:AD97"/>
    <mergeCell ref="AE95:AE97"/>
    <mergeCell ref="AF95:AF97"/>
    <mergeCell ref="AG95:AG97"/>
    <mergeCell ref="AH95:AH97"/>
    <mergeCell ref="AI95:AI97"/>
    <mergeCell ref="AJ95:AJ97"/>
    <mergeCell ref="AN95:AN97"/>
    <mergeCell ref="AO95:AO97"/>
    <mergeCell ref="AN91:AN93"/>
    <mergeCell ref="AO91:AO93"/>
    <mergeCell ref="AK91:AK93"/>
    <mergeCell ref="AL91:AL93"/>
    <mergeCell ref="AD86:AD89"/>
    <mergeCell ref="AE86:AE89"/>
    <mergeCell ref="AF86:AF89"/>
    <mergeCell ref="AG86:AG89"/>
    <mergeCell ref="AH86:AH89"/>
    <mergeCell ref="AI86:AI89"/>
    <mergeCell ref="AJ86:AJ89"/>
    <mergeCell ref="E99:E116"/>
    <mergeCell ref="BF86:BF89"/>
    <mergeCell ref="AA87:AA88"/>
    <mergeCell ref="AB87:AB88"/>
    <mergeCell ref="E91:E93"/>
    <mergeCell ref="F91:F93"/>
    <mergeCell ref="G91:G93"/>
    <mergeCell ref="H91:H93"/>
    <mergeCell ref="I91:I93"/>
    <mergeCell ref="AA91:AA93"/>
    <mergeCell ref="AB91:AB93"/>
    <mergeCell ref="AD91:AD93"/>
    <mergeCell ref="AE91:AE93"/>
    <mergeCell ref="AF91:AF93"/>
    <mergeCell ref="AG91:AG93"/>
    <mergeCell ref="AH91:AH93"/>
    <mergeCell ref="AI91:AI93"/>
    <mergeCell ref="A86:A89"/>
    <mergeCell ref="B86:B89"/>
    <mergeCell ref="C86:C89"/>
    <mergeCell ref="D86:D89"/>
    <mergeCell ref="E86:E89"/>
    <mergeCell ref="F86:F89"/>
    <mergeCell ref="G86:G89"/>
    <mergeCell ref="H86:H89"/>
    <mergeCell ref="I86:I89"/>
    <mergeCell ref="BF79:BF84"/>
    <mergeCell ref="AA81:AA82"/>
    <mergeCell ref="AB81:AB82"/>
    <mergeCell ref="A82:A84"/>
    <mergeCell ref="D82:D84"/>
    <mergeCell ref="AA83:AA84"/>
    <mergeCell ref="AB83:AB84"/>
    <mergeCell ref="AJ79:AJ84"/>
    <mergeCell ref="AN79:AN84"/>
    <mergeCell ref="AO79:AO84"/>
    <mergeCell ref="BF72:BF77"/>
    <mergeCell ref="AA74:AA75"/>
    <mergeCell ref="AB74:AB75"/>
    <mergeCell ref="AA76:AA77"/>
    <mergeCell ref="AB76:AB77"/>
    <mergeCell ref="A79:A81"/>
    <mergeCell ref="B79:B84"/>
    <mergeCell ref="C79:C84"/>
    <mergeCell ref="D79:D81"/>
    <mergeCell ref="E79:E84"/>
    <mergeCell ref="F79:F84"/>
    <mergeCell ref="G79:G84"/>
    <mergeCell ref="H79:H84"/>
    <mergeCell ref="I79:I84"/>
    <mergeCell ref="AA79:AA80"/>
    <mergeCell ref="AB79:AB80"/>
    <mergeCell ref="AD79:AD84"/>
    <mergeCell ref="AE79:AE84"/>
    <mergeCell ref="AF79:AF84"/>
    <mergeCell ref="AG79:AG84"/>
    <mergeCell ref="AH79:AH84"/>
    <mergeCell ref="AI79:AI84"/>
    <mergeCell ref="AN72:AN77"/>
    <mergeCell ref="AO72:AO77"/>
    <mergeCell ref="BF67:BF70"/>
    <mergeCell ref="AA68:AA69"/>
    <mergeCell ref="AB68:AB69"/>
    <mergeCell ref="A72:A77"/>
    <mergeCell ref="B72:B77"/>
    <mergeCell ref="C72:C77"/>
    <mergeCell ref="D72:D77"/>
    <mergeCell ref="E72:E77"/>
    <mergeCell ref="F72:F77"/>
    <mergeCell ref="G72:G77"/>
    <mergeCell ref="H72:H77"/>
    <mergeCell ref="I72:I77"/>
    <mergeCell ref="AA72:AA73"/>
    <mergeCell ref="AB72:AB73"/>
    <mergeCell ref="AD72:AD77"/>
    <mergeCell ref="AE72:AE77"/>
    <mergeCell ref="AF72:AF77"/>
    <mergeCell ref="AG72:AG77"/>
    <mergeCell ref="AH72:AH77"/>
    <mergeCell ref="AI72:AI77"/>
    <mergeCell ref="AJ72:AJ77"/>
    <mergeCell ref="AN67:AN70"/>
    <mergeCell ref="AO67:AO70"/>
    <mergeCell ref="AD67:AD70"/>
    <mergeCell ref="AE67:AE70"/>
    <mergeCell ref="AF67:AF70"/>
    <mergeCell ref="AG67:AG70"/>
    <mergeCell ref="AI67:AI70"/>
    <mergeCell ref="AJ67:AJ70"/>
    <mergeCell ref="A67:A70"/>
    <mergeCell ref="B67:B70"/>
    <mergeCell ref="C67:C70"/>
    <mergeCell ref="D67:D70"/>
    <mergeCell ref="E67:E70"/>
    <mergeCell ref="F67:F70"/>
    <mergeCell ref="G67:G70"/>
    <mergeCell ref="H67:H70"/>
    <mergeCell ref="I67:I70"/>
    <mergeCell ref="BF49:BF65"/>
    <mergeCell ref="A54:A65"/>
    <mergeCell ref="AA56:AA60"/>
    <mergeCell ref="AB56:AB60"/>
    <mergeCell ref="AA61:AA65"/>
    <mergeCell ref="AB61:AB65"/>
    <mergeCell ref="H64:H65"/>
    <mergeCell ref="I64:I65"/>
    <mergeCell ref="A41:A53"/>
    <mergeCell ref="B41:B65"/>
    <mergeCell ref="C41:C65"/>
    <mergeCell ref="E41:E47"/>
    <mergeCell ref="F41:F47"/>
    <mergeCell ref="G41:G47"/>
    <mergeCell ref="H41:H44"/>
    <mergeCell ref="E49:E65"/>
    <mergeCell ref="F49:F65"/>
    <mergeCell ref="G49:G65"/>
    <mergeCell ref="H49:H63"/>
    <mergeCell ref="AO49:AO65"/>
    <mergeCell ref="BF41:BF47"/>
    <mergeCell ref="I49:I63"/>
    <mergeCell ref="AA49:AA55"/>
    <mergeCell ref="AB49:AB55"/>
    <mergeCell ref="AO41:AO47"/>
    <mergeCell ref="AC49:AC65"/>
    <mergeCell ref="AD49:AD65"/>
    <mergeCell ref="AE49:AE65"/>
    <mergeCell ref="AF49:AF65"/>
    <mergeCell ref="AG49:AG65"/>
    <mergeCell ref="AH49:AH65"/>
    <mergeCell ref="AA43:AA44"/>
    <mergeCell ref="AB43:AB44"/>
    <mergeCell ref="AE43:AE45"/>
    <mergeCell ref="AH43:AH45"/>
    <mergeCell ref="AN43:AN45"/>
    <mergeCell ref="AA45:AA47"/>
    <mergeCell ref="AN46:AN47"/>
    <mergeCell ref="AN49:AN65"/>
    <mergeCell ref="AI49:AI65"/>
    <mergeCell ref="AJ49:AJ65"/>
    <mergeCell ref="AA41:AA42"/>
    <mergeCell ref="AB41:AB42"/>
    <mergeCell ref="AE41:AE42"/>
    <mergeCell ref="AF41:AF47"/>
    <mergeCell ref="AH41:AH42"/>
    <mergeCell ref="AB45:AB47"/>
    <mergeCell ref="AE46:AE47"/>
    <mergeCell ref="AH46:AH47"/>
    <mergeCell ref="AN41:AN42"/>
    <mergeCell ref="AC31:AC39"/>
    <mergeCell ref="AD31:AD39"/>
    <mergeCell ref="BF31:BF39"/>
    <mergeCell ref="AA36:AA39"/>
    <mergeCell ref="AB36:AB39"/>
    <mergeCell ref="AH31:AH39"/>
    <mergeCell ref="AN31:AN39"/>
    <mergeCell ref="AO31:AO39"/>
    <mergeCell ref="AF31:AF39"/>
    <mergeCell ref="AG31:AG39"/>
    <mergeCell ref="AS31:AS39"/>
    <mergeCell ref="AT31:AT39"/>
    <mergeCell ref="AU31:AU39"/>
    <mergeCell ref="AV31:AV39"/>
    <mergeCell ref="AW31:AW39"/>
    <mergeCell ref="AX31:AX39"/>
    <mergeCell ref="AY31:AY39"/>
    <mergeCell ref="AZ31:AZ39"/>
    <mergeCell ref="BA31:BA39"/>
    <mergeCell ref="BB31:BB39"/>
    <mergeCell ref="BC31:BC39"/>
    <mergeCell ref="BD31:BD39"/>
    <mergeCell ref="AB21:AB25"/>
    <mergeCell ref="A13:A19"/>
    <mergeCell ref="D15:D17"/>
    <mergeCell ref="D18:D19"/>
    <mergeCell ref="BF21:BF29"/>
    <mergeCell ref="A26:A39"/>
    <mergeCell ref="AA26:AA29"/>
    <mergeCell ref="AB26:AB29"/>
    <mergeCell ref="AN26:AN29"/>
    <mergeCell ref="E31:E39"/>
    <mergeCell ref="AN21:AN25"/>
    <mergeCell ref="AO21:AO29"/>
    <mergeCell ref="AC21:AC29"/>
    <mergeCell ref="AD21:AD29"/>
    <mergeCell ref="AE21:AE29"/>
    <mergeCell ref="AF21:AF29"/>
    <mergeCell ref="AH21:AH29"/>
    <mergeCell ref="F31:F39"/>
    <mergeCell ref="G31:G39"/>
    <mergeCell ref="H31:H39"/>
    <mergeCell ref="I31:I39"/>
    <mergeCell ref="J31:J39"/>
    <mergeCell ref="AA31:AA35"/>
    <mergeCell ref="AB31:AB35"/>
    <mergeCell ref="A21:A25"/>
    <mergeCell ref="E21:E29"/>
    <mergeCell ref="F21:F29"/>
    <mergeCell ref="G21:G29"/>
    <mergeCell ref="H21:H29"/>
    <mergeCell ref="I21:I29"/>
    <mergeCell ref="J21:J29"/>
    <mergeCell ref="AA21:AA25"/>
    <mergeCell ref="E20:S20"/>
    <mergeCell ref="I13:I15"/>
    <mergeCell ref="AA15:AA19"/>
    <mergeCell ref="AB15:AB19"/>
    <mergeCell ref="K16:K19"/>
    <mergeCell ref="L16:L19"/>
    <mergeCell ref="M16:M19"/>
    <mergeCell ref="N16:N19"/>
    <mergeCell ref="I16:I19"/>
    <mergeCell ref="J16:J19"/>
    <mergeCell ref="AO9:AO19"/>
    <mergeCell ref="BF9:BF19"/>
    <mergeCell ref="AA11:AA14"/>
    <mergeCell ref="AB11:AB14"/>
    <mergeCell ref="A5:B5"/>
    <mergeCell ref="A1:B4"/>
    <mergeCell ref="C1:AO1"/>
    <mergeCell ref="C2:AO2"/>
    <mergeCell ref="C3:AO3"/>
    <mergeCell ref="C4:AO4"/>
    <mergeCell ref="C5:BF5"/>
    <mergeCell ref="A6:AB7"/>
    <mergeCell ref="AC6:AH7"/>
    <mergeCell ref="AI6:BF7"/>
    <mergeCell ref="A9:A12"/>
    <mergeCell ref="B9:B39"/>
    <mergeCell ref="C9:C39"/>
    <mergeCell ref="D9:D14"/>
    <mergeCell ref="E9:E19"/>
    <mergeCell ref="F9:F19"/>
    <mergeCell ref="G9:G19"/>
    <mergeCell ref="H9:H19"/>
    <mergeCell ref="I9:I12"/>
    <mergeCell ref="X9:X116"/>
    <mergeCell ref="D31:D39"/>
    <mergeCell ref="D20:D29"/>
    <mergeCell ref="E90:S90"/>
    <mergeCell ref="E94:S94"/>
    <mergeCell ref="E98:S98"/>
    <mergeCell ref="S16:S19"/>
    <mergeCell ref="T16:T19"/>
    <mergeCell ref="O16:O19"/>
    <mergeCell ref="P16:P19"/>
    <mergeCell ref="Q16:Q19"/>
    <mergeCell ref="R16:R19"/>
    <mergeCell ref="E30:S30"/>
    <mergeCell ref="E40:S40"/>
    <mergeCell ref="E48:S48"/>
    <mergeCell ref="D41:D47"/>
    <mergeCell ref="D49:D65"/>
    <mergeCell ref="E66:S66"/>
    <mergeCell ref="E71:S71"/>
    <mergeCell ref="E78:S78"/>
    <mergeCell ref="E85:S85"/>
    <mergeCell ref="I41:I44"/>
    <mergeCell ref="H45:H47"/>
    <mergeCell ref="I45:I47"/>
    <mergeCell ref="AE118:AE124"/>
    <mergeCell ref="AF118:AF124"/>
    <mergeCell ref="AI118:AI124"/>
    <mergeCell ref="AA121:AA122"/>
    <mergeCell ref="AB121:AB122"/>
    <mergeCell ref="AA123:AA124"/>
    <mergeCell ref="AB123:AB124"/>
    <mergeCell ref="A91:A124"/>
    <mergeCell ref="B91:B124"/>
    <mergeCell ref="C91:C124"/>
    <mergeCell ref="D91:D124"/>
    <mergeCell ref="E117:S117"/>
    <mergeCell ref="E118:E124"/>
    <mergeCell ref="F118:F124"/>
    <mergeCell ref="G118:G124"/>
    <mergeCell ref="H118:H124"/>
    <mergeCell ref="I118:I124"/>
    <mergeCell ref="J118:J124"/>
    <mergeCell ref="AA118:AA120"/>
    <mergeCell ref="AB118:AB120"/>
    <mergeCell ref="AF99:AF116"/>
    <mergeCell ref="E125:S125"/>
    <mergeCell ref="A126:S126"/>
    <mergeCell ref="AI9:AI19"/>
    <mergeCell ref="AJ9:AJ19"/>
    <mergeCell ref="AP9:AP19"/>
    <mergeCell ref="AR9:AR19"/>
    <mergeCell ref="AK9:AK19"/>
    <mergeCell ref="AL9:AL19"/>
    <mergeCell ref="AM9:AM19"/>
    <mergeCell ref="AQ9:AQ19"/>
    <mergeCell ref="AK49:AK65"/>
    <mergeCell ref="AL49:AL65"/>
    <mergeCell ref="AM49:AM65"/>
    <mergeCell ref="AK67:AK70"/>
    <mergeCell ref="AL67:AL70"/>
    <mergeCell ref="AM67:AM70"/>
    <mergeCell ref="AP67:AP70"/>
    <mergeCell ref="AQ67:AQ70"/>
    <mergeCell ref="AR67:AR70"/>
    <mergeCell ref="AP91:AP93"/>
    <mergeCell ref="AR91:AR93"/>
    <mergeCell ref="AP95:AP97"/>
    <mergeCell ref="AR95:AR97"/>
    <mergeCell ref="AD118:AD124"/>
    <mergeCell ref="AS9:AS19"/>
    <mergeCell ref="AT9:AT19"/>
    <mergeCell ref="AU9:AU19"/>
    <mergeCell ref="AV9:AV19"/>
    <mergeCell ref="AW9:AW19"/>
    <mergeCell ref="AX9:AX19"/>
    <mergeCell ref="AY9:AY19"/>
    <mergeCell ref="AZ9:AZ19"/>
    <mergeCell ref="BA9:BA19"/>
    <mergeCell ref="BB9:BB19"/>
    <mergeCell ref="BC9:BC19"/>
    <mergeCell ref="BD9:BD19"/>
    <mergeCell ref="BE9:BE19"/>
    <mergeCell ref="AG9:AG11"/>
    <mergeCell ref="AG12:AG15"/>
    <mergeCell ref="AG16:AG19"/>
    <mergeCell ref="AI21:AI29"/>
    <mergeCell ref="AG21:AG29"/>
    <mergeCell ref="AJ21:AJ29"/>
    <mergeCell ref="AK21:AK29"/>
    <mergeCell ref="AL21:AL29"/>
    <mergeCell ref="AM21:AM29"/>
    <mergeCell ref="AN9:AN11"/>
    <mergeCell ref="AN12:AN15"/>
    <mergeCell ref="AN16:AN19"/>
    <mergeCell ref="AP21:AP29"/>
    <mergeCell ref="AQ21:AQ29"/>
    <mergeCell ref="AR21:AR29"/>
    <mergeCell ref="AS21:AS29"/>
    <mergeCell ref="AT21:AT29"/>
    <mergeCell ref="AU21:AU29"/>
    <mergeCell ref="AV21:AV29"/>
    <mergeCell ref="AW21:AW29"/>
    <mergeCell ref="AX21:AX29"/>
    <mergeCell ref="AY21:AY29"/>
    <mergeCell ref="AZ21:AZ29"/>
    <mergeCell ref="BA21:BA29"/>
    <mergeCell ref="BB21:BB29"/>
    <mergeCell ref="BC21:BC29"/>
    <mergeCell ref="BD21:BD29"/>
    <mergeCell ref="BE21:BE29"/>
    <mergeCell ref="AG41:AG47"/>
    <mergeCell ref="AJ41:AJ47"/>
    <mergeCell ref="AI41:AI47"/>
    <mergeCell ref="AP31:AP39"/>
    <mergeCell ref="AP41:AP47"/>
    <mergeCell ref="AR41:AR47"/>
    <mergeCell ref="AK41:AK47"/>
    <mergeCell ref="AL41:AL47"/>
    <mergeCell ref="AM41:AM47"/>
    <mergeCell ref="AK31:AK39"/>
    <mergeCell ref="AL31:AL39"/>
    <mergeCell ref="AM31:AM39"/>
    <mergeCell ref="AI31:AI39"/>
    <mergeCell ref="AJ31:AJ39"/>
    <mergeCell ref="AQ31:AQ39"/>
    <mergeCell ref="AR31:AR39"/>
    <mergeCell ref="BE31:BE39"/>
    <mergeCell ref="AP49:AP65"/>
    <mergeCell ref="AQ49:AQ65"/>
    <mergeCell ref="AR49:AR65"/>
    <mergeCell ref="AS49:AS65"/>
    <mergeCell ref="AT49:AT65"/>
    <mergeCell ref="AU49:AU65"/>
    <mergeCell ref="AV49:AV65"/>
    <mergeCell ref="AW49:AW65"/>
    <mergeCell ref="AX49:AX65"/>
    <mergeCell ref="AY49:AY65"/>
    <mergeCell ref="AZ49:AZ65"/>
    <mergeCell ref="BA49:BA65"/>
    <mergeCell ref="BB49:BB65"/>
    <mergeCell ref="BC49:BC65"/>
    <mergeCell ref="BD49:BD65"/>
    <mergeCell ref="BE49:BE65"/>
    <mergeCell ref="AV41:AV47"/>
    <mergeCell ref="AW41:AW47"/>
    <mergeCell ref="AX41:AX47"/>
    <mergeCell ref="AY41:AY47"/>
    <mergeCell ref="AZ41:AZ47"/>
    <mergeCell ref="BA41:BA47"/>
    <mergeCell ref="BB41:BB47"/>
    <mergeCell ref="AS67:AS70"/>
    <mergeCell ref="AT67:AT70"/>
    <mergeCell ref="AU67:AU70"/>
    <mergeCell ref="AV67:AV70"/>
    <mergeCell ref="AW67:AW70"/>
    <mergeCell ref="AX67:AX70"/>
    <mergeCell ref="AY67:AY70"/>
    <mergeCell ref="AZ67:AZ70"/>
    <mergeCell ref="BA67:BA70"/>
    <mergeCell ref="AY79:AY84"/>
    <mergeCell ref="AZ79:AZ84"/>
    <mergeCell ref="BA79:BA84"/>
    <mergeCell ref="BB79:BB84"/>
    <mergeCell ref="BC79:BC84"/>
    <mergeCell ref="BD79:BD84"/>
    <mergeCell ref="BE79:BE84"/>
    <mergeCell ref="AU86:AU89"/>
    <mergeCell ref="AV86:AV89"/>
    <mergeCell ref="AW86:AW89"/>
    <mergeCell ref="AX86:AX89"/>
    <mergeCell ref="AP72:AP77"/>
    <mergeCell ref="AR72:AR77"/>
    <mergeCell ref="AP79:AP84"/>
    <mergeCell ref="AR79:AR84"/>
    <mergeCell ref="AP86:AP89"/>
    <mergeCell ref="AR86:AR89"/>
    <mergeCell ref="AV79:AV84"/>
    <mergeCell ref="AW79:AW84"/>
    <mergeCell ref="AX79:AX84"/>
    <mergeCell ref="AJ118:AJ124"/>
    <mergeCell ref="AP118:AP124"/>
    <mergeCell ref="AR118:AR124"/>
    <mergeCell ref="AQ118:AQ124"/>
    <mergeCell ref="AS118:AS124"/>
    <mergeCell ref="AP125:AS125"/>
    <mergeCell ref="AS41:AS47"/>
    <mergeCell ref="AT41:AT47"/>
    <mergeCell ref="AU41:AU47"/>
    <mergeCell ref="AS79:AS84"/>
    <mergeCell ref="AT79:AT84"/>
    <mergeCell ref="AU79:AU84"/>
    <mergeCell ref="AK79:AK84"/>
    <mergeCell ref="AL79:AL84"/>
    <mergeCell ref="AM79:AM84"/>
    <mergeCell ref="AQ79:AQ84"/>
    <mergeCell ref="AQ72:AQ77"/>
    <mergeCell ref="AK72:AK77"/>
    <mergeCell ref="AL72:AL77"/>
    <mergeCell ref="AM72:AM77"/>
    <mergeCell ref="AK86:AK89"/>
    <mergeCell ref="AL86:AL89"/>
    <mergeCell ref="AS86:AS89"/>
    <mergeCell ref="AT86:AT89"/>
    <mergeCell ref="BD86:BD89"/>
    <mergeCell ref="BE86:BE89"/>
    <mergeCell ref="AQ86:AQ89"/>
    <mergeCell ref="AM86:AM89"/>
    <mergeCell ref="BC41:BC47"/>
    <mergeCell ref="BD41:BD47"/>
    <mergeCell ref="BE41:BE47"/>
    <mergeCell ref="AS72:AS77"/>
    <mergeCell ref="AT72:AT77"/>
    <mergeCell ref="AU72:AU77"/>
    <mergeCell ref="AV72:AV77"/>
    <mergeCell ref="AW72:AW77"/>
    <mergeCell ref="AX72:AX77"/>
    <mergeCell ref="AY72:AY77"/>
    <mergeCell ref="AZ72:AZ77"/>
    <mergeCell ref="BA72:BA77"/>
    <mergeCell ref="BB72:BB77"/>
    <mergeCell ref="BC72:BC77"/>
    <mergeCell ref="BD72:BD77"/>
    <mergeCell ref="BE72:BE77"/>
    <mergeCell ref="BB67:BB70"/>
    <mergeCell ref="BC67:BC70"/>
    <mergeCell ref="BD67:BD70"/>
    <mergeCell ref="BE67:BE70"/>
    <mergeCell ref="AY91:AY93"/>
    <mergeCell ref="AZ91:AZ93"/>
    <mergeCell ref="BA91:BA93"/>
    <mergeCell ref="BB91:BB93"/>
    <mergeCell ref="BC91:BC93"/>
    <mergeCell ref="AY86:AY89"/>
    <mergeCell ref="AZ86:AZ89"/>
    <mergeCell ref="BA86:BA89"/>
    <mergeCell ref="BB86:BB89"/>
    <mergeCell ref="BC86:BC89"/>
    <mergeCell ref="BD91:BD93"/>
    <mergeCell ref="BE91:BE93"/>
    <mergeCell ref="AQ91:AQ93"/>
    <mergeCell ref="AK95:AK97"/>
    <mergeCell ref="AL95:AL97"/>
    <mergeCell ref="AM95:AM97"/>
    <mergeCell ref="AQ95:AQ97"/>
    <mergeCell ref="AS95:AS97"/>
    <mergeCell ref="AT95:AT97"/>
    <mergeCell ref="AU95:AU97"/>
    <mergeCell ref="AV95:AV97"/>
    <mergeCell ref="AW95:AW97"/>
    <mergeCell ref="AX95:AX97"/>
    <mergeCell ref="AY95:AY97"/>
    <mergeCell ref="AZ95:AZ97"/>
    <mergeCell ref="BA95:BA97"/>
    <mergeCell ref="BB95:BB97"/>
    <mergeCell ref="BC95:BC97"/>
    <mergeCell ref="BD95:BD97"/>
    <mergeCell ref="BE95:BE97"/>
    <mergeCell ref="AU91:AU93"/>
    <mergeCell ref="AV91:AV93"/>
    <mergeCell ref="AW91:AW93"/>
    <mergeCell ref="AX91:AX93"/>
    <mergeCell ref="BA99:BA116"/>
    <mergeCell ref="BB99:BB116"/>
    <mergeCell ref="BC99:BC116"/>
    <mergeCell ref="BD99:BD116"/>
    <mergeCell ref="BE99:BE116"/>
    <mergeCell ref="AK99:AK116"/>
    <mergeCell ref="AL99:AL116"/>
    <mergeCell ref="AM99:AM116"/>
    <mergeCell ref="AR99:AR116"/>
    <mergeCell ref="AS99:AS116"/>
    <mergeCell ref="AT99:AT116"/>
    <mergeCell ref="AU99:AU116"/>
    <mergeCell ref="AV99:AV116"/>
    <mergeCell ref="AW99:AW116"/>
    <mergeCell ref="AX99:AX116"/>
    <mergeCell ref="AY99:AY116"/>
    <mergeCell ref="AZ99:AZ116"/>
    <mergeCell ref="AP99:AP116"/>
    <mergeCell ref="AQ99:AQ116"/>
  </mergeCells>
  <phoneticPr fontId="16" type="noConversion"/>
  <dataValidations count="1">
    <dataValidation type="list" allowBlank="1" showInputMessage="1" showErrorMessage="1" sqref="L9:L16 L21:L29 L31:L39 L41:L47 L49:L65 L67:L70 L72:L77 L79:L84 L86:L89 L91:L93 L95:L97" xr:uid="{00000000-0002-0000-0300-000000000000}">
      <formula1>#REF!</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defaultColWidth="10.85546875" defaultRowHeight="14.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295" t="s">
        <v>543</v>
      </c>
      <c r="B2" s="296"/>
      <c r="C2" s="296"/>
      <c r="D2" s="296"/>
      <c r="E2" s="296"/>
      <c r="F2" s="296"/>
      <c r="G2" s="297"/>
    </row>
    <row r="3" spans="1:7" s="4" customFormat="1">
      <c r="A3" s="25" t="s">
        <v>544</v>
      </c>
      <c r="B3" s="298" t="s">
        <v>545</v>
      </c>
      <c r="C3" s="298"/>
      <c r="D3" s="298"/>
      <c r="E3" s="298"/>
      <c r="F3" s="298"/>
      <c r="G3" s="27" t="s">
        <v>546</v>
      </c>
    </row>
    <row r="4" spans="1:7" ht="12.75" customHeight="1">
      <c r="A4" s="28">
        <v>45489</v>
      </c>
      <c r="B4" s="299" t="s">
        <v>547</v>
      </c>
      <c r="C4" s="299"/>
      <c r="D4" s="299"/>
      <c r="E4" s="299"/>
      <c r="F4" s="299"/>
      <c r="G4" s="29" t="s">
        <v>548</v>
      </c>
    </row>
    <row r="5" spans="1:7" ht="12.75" customHeight="1">
      <c r="A5" s="30"/>
      <c r="B5" s="299"/>
      <c r="C5" s="299"/>
      <c r="D5" s="299"/>
      <c r="E5" s="299"/>
      <c r="F5" s="299"/>
      <c r="G5" s="29"/>
    </row>
    <row r="6" spans="1:7">
      <c r="A6" s="30"/>
      <c r="B6" s="294"/>
      <c r="C6" s="294"/>
      <c r="D6" s="294"/>
      <c r="E6" s="294"/>
      <c r="F6" s="294"/>
      <c r="G6" s="32"/>
    </row>
    <row r="7" spans="1:7">
      <c r="A7" s="30"/>
      <c r="B7" s="294"/>
      <c r="C7" s="294"/>
      <c r="D7" s="294"/>
      <c r="E7" s="294"/>
      <c r="F7" s="294"/>
      <c r="G7" s="32"/>
    </row>
    <row r="8" spans="1:7">
      <c r="A8" s="30"/>
      <c r="B8" s="31"/>
      <c r="C8" s="31"/>
      <c r="D8" s="31"/>
      <c r="E8" s="31"/>
      <c r="F8" s="31"/>
      <c r="G8" s="32"/>
    </row>
    <row r="9" spans="1:7">
      <c r="A9" s="300" t="s">
        <v>549</v>
      </c>
      <c r="B9" s="301"/>
      <c r="C9" s="301"/>
      <c r="D9" s="301"/>
      <c r="E9" s="301"/>
      <c r="F9" s="301"/>
      <c r="G9" s="302"/>
    </row>
    <row r="10" spans="1:7" s="4" customFormat="1">
      <c r="A10" s="26"/>
      <c r="B10" s="298" t="s">
        <v>550</v>
      </c>
      <c r="C10" s="298"/>
      <c r="D10" s="298" t="s">
        <v>551</v>
      </c>
      <c r="E10" s="298"/>
      <c r="F10" s="26" t="s">
        <v>544</v>
      </c>
      <c r="G10" s="26" t="s">
        <v>552</v>
      </c>
    </row>
    <row r="11" spans="1:7">
      <c r="A11" s="33" t="s">
        <v>553</v>
      </c>
      <c r="B11" s="299" t="s">
        <v>554</v>
      </c>
      <c r="C11" s="299"/>
      <c r="D11" s="303" t="s">
        <v>555</v>
      </c>
      <c r="E11" s="303"/>
      <c r="F11" s="30" t="s">
        <v>556</v>
      </c>
      <c r="G11" s="32"/>
    </row>
    <row r="12" spans="1:7">
      <c r="A12" s="33" t="s">
        <v>557</v>
      </c>
      <c r="B12" s="303" t="s">
        <v>558</v>
      </c>
      <c r="C12" s="303"/>
      <c r="D12" s="303" t="s">
        <v>559</v>
      </c>
      <c r="E12" s="303"/>
      <c r="F12" s="30" t="s">
        <v>556</v>
      </c>
      <c r="G12" s="32"/>
    </row>
    <row r="13" spans="1:7">
      <c r="A13" s="33" t="s">
        <v>560</v>
      </c>
      <c r="B13" s="303" t="s">
        <v>558</v>
      </c>
      <c r="C13" s="303"/>
      <c r="D13" s="303" t="s">
        <v>559</v>
      </c>
      <c r="E13" s="303"/>
      <c r="F13" s="30" t="s">
        <v>556</v>
      </c>
      <c r="G13" s="32"/>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defaultColWidth="10.85546875" defaultRowHeight="14.25"/>
  <cols>
    <col min="1" max="1" width="55.42578125" customWidth="1"/>
    <col min="5" max="5" width="20.140625" customWidth="1"/>
    <col min="6" max="6" width="34.5703125" customWidth="1"/>
  </cols>
  <sheetData>
    <row r="1" spans="1:6" ht="52.5" customHeight="1">
      <c r="A1" s="23" t="s">
        <v>561</v>
      </c>
      <c r="E1" s="5" t="s">
        <v>562</v>
      </c>
      <c r="F1" s="5" t="s">
        <v>563</v>
      </c>
    </row>
    <row r="2" spans="1:6" ht="25.5" customHeight="1">
      <c r="A2" s="22" t="s">
        <v>564</v>
      </c>
      <c r="E2" s="6">
        <v>0</v>
      </c>
      <c r="F2" s="7" t="s">
        <v>565</v>
      </c>
    </row>
    <row r="3" spans="1:6" ht="45" customHeight="1">
      <c r="A3" s="22" t="s">
        <v>566</v>
      </c>
      <c r="E3" s="6">
        <v>1</v>
      </c>
      <c r="F3" s="7" t="s">
        <v>567</v>
      </c>
    </row>
    <row r="4" spans="1:6" ht="45" customHeight="1">
      <c r="A4" s="22" t="s">
        <v>568</v>
      </c>
      <c r="E4" s="6">
        <v>2</v>
      </c>
      <c r="F4" s="7" t="s">
        <v>569</v>
      </c>
    </row>
    <row r="5" spans="1:6" ht="45" customHeight="1">
      <c r="A5" s="22" t="s">
        <v>570</v>
      </c>
      <c r="E5" s="6">
        <v>3</v>
      </c>
      <c r="F5" s="7" t="s">
        <v>571</v>
      </c>
    </row>
    <row r="6" spans="1:6" ht="45" customHeight="1">
      <c r="A6" s="22" t="s">
        <v>572</v>
      </c>
      <c r="E6" s="6">
        <v>4</v>
      </c>
      <c r="F6" s="7" t="s">
        <v>573</v>
      </c>
    </row>
    <row r="7" spans="1:6" ht="45" customHeight="1">
      <c r="A7" s="22" t="s">
        <v>574</v>
      </c>
      <c r="E7" s="6">
        <v>5</v>
      </c>
      <c r="F7" s="7" t="s">
        <v>575</v>
      </c>
    </row>
    <row r="8" spans="1:6" ht="45" customHeight="1">
      <c r="A8" s="22" t="s">
        <v>576</v>
      </c>
    </row>
    <row r="9" spans="1:6" ht="45" customHeight="1">
      <c r="A9" s="22" t="s">
        <v>577</v>
      </c>
    </row>
    <row r="10" spans="1:6" ht="45" customHeight="1">
      <c r="A10" s="22" t="s">
        <v>578</v>
      </c>
    </row>
    <row r="11" spans="1:6" ht="45" customHeight="1">
      <c r="A11" s="22" t="s">
        <v>579</v>
      </c>
    </row>
    <row r="12" spans="1:6" ht="45" customHeight="1">
      <c r="A12" s="22" t="s">
        <v>580</v>
      </c>
    </row>
    <row r="13" spans="1:6" ht="45" customHeight="1">
      <c r="A13" s="22" t="s">
        <v>581</v>
      </c>
    </row>
    <row r="14" spans="1:6" ht="45" customHeight="1">
      <c r="A14" s="22" t="s">
        <v>582</v>
      </c>
    </row>
    <row r="15" spans="1:6" ht="45" customHeight="1">
      <c r="A15" s="22" t="s">
        <v>583</v>
      </c>
    </row>
    <row r="16" spans="1:6" ht="45" customHeight="1">
      <c r="A16" s="22" t="s">
        <v>584</v>
      </c>
    </row>
    <row r="17" spans="1:1" ht="45" customHeight="1">
      <c r="A17" s="22" t="s">
        <v>585</v>
      </c>
    </row>
    <row r="18" spans="1:1" ht="45" customHeight="1">
      <c r="A18" s="22" t="s">
        <v>586</v>
      </c>
    </row>
    <row r="19" spans="1:1" ht="45" customHeight="1">
      <c r="A19" s="22" t="s">
        <v>587</v>
      </c>
    </row>
    <row r="20" spans="1:1" ht="45" customHeight="1">
      <c r="A20" s="22" t="s">
        <v>588</v>
      </c>
    </row>
    <row r="21" spans="1:1" ht="45" customHeight="1">
      <c r="A21" s="22" t="s">
        <v>589</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2026-05-06T20:57:23Z</dcterms:modified>
  <cp:category/>
  <cp:contentStatus/>
</cp:coreProperties>
</file>