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AYERLY FERREIRA\Documents\Planeacion 2026\Reportes\Secretaria Hacienda\"/>
    </mc:Choice>
  </mc:AlternateContent>
  <xr:revisionPtr revIDLastSave="0" documentId="13_ncr:1_{496DFB52-2ABE-4BD0-AA43-39934FC69942}" xr6:coauthVersionLast="47" xr6:coauthVersionMax="47" xr10:uidLastSave="{00000000-0000-0000-0000-000000000000}"/>
  <bookViews>
    <workbookView xWindow="-120" yWindow="-120" windowWidth="20730" windowHeight="11040" tabRatio="639"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ESTRATÉGICO'!$A$1:$P$14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6" l="1"/>
  <c r="AM111" i="6"/>
  <c r="AM35" i="6"/>
  <c r="T30" i="6"/>
  <c r="T35" i="6"/>
  <c r="S28" i="6"/>
  <c r="T28" i="6" s="1"/>
  <c r="S29" i="6"/>
  <c r="T29" i="6" s="1"/>
  <c r="S30" i="6"/>
  <c r="S31" i="6"/>
  <c r="T31" i="6" s="1"/>
  <c r="S25" i="6"/>
  <c r="T25" i="6" s="1"/>
  <c r="AM109" i="6" l="1"/>
  <c r="BB109" i="6"/>
  <c r="BD109" i="6"/>
  <c r="BE97" i="6"/>
  <c r="BE109" i="6" s="1"/>
  <c r="BC97" i="6"/>
  <c r="BC109" i="6" s="1"/>
  <c r="BB96" i="6"/>
  <c r="BD96" i="6"/>
  <c r="BC82" i="6"/>
  <c r="BC96" i="6" s="1"/>
  <c r="BE82" i="6"/>
  <c r="BE96" i="6" s="1"/>
  <c r="AM96" i="6"/>
  <c r="BD81" i="6"/>
  <c r="BB81" i="6"/>
  <c r="BE72" i="6"/>
  <c r="BE81" i="6" s="1"/>
  <c r="BC72" i="6"/>
  <c r="BC81" i="6" s="1"/>
  <c r="AM81" i="6"/>
  <c r="BB71" i="6"/>
  <c r="BD71" i="6"/>
  <c r="BE62" i="6"/>
  <c r="BE71" i="6" s="1"/>
  <c r="BC62" i="6"/>
  <c r="BC71" i="6" s="1"/>
  <c r="AM71" i="6"/>
  <c r="BE52" i="6"/>
  <c r="BE61" i="6" s="1"/>
  <c r="BC52" i="6"/>
  <c r="BC61" i="6" s="1"/>
  <c r="BD61" i="6"/>
  <c r="BB61" i="6"/>
  <c r="AM61" i="6"/>
  <c r="BE36" i="6"/>
  <c r="BE51" i="6" s="1"/>
  <c r="BC36" i="6"/>
  <c r="BC51" i="6" s="1"/>
  <c r="BD51" i="6"/>
  <c r="BB51" i="6"/>
  <c r="AE51" i="6"/>
  <c r="AE35" i="6"/>
  <c r="AE32" i="6"/>
  <c r="AM51" i="6"/>
  <c r="AJ35" i="6"/>
  <c r="BE15" i="6"/>
  <c r="BE32" i="6" s="1"/>
  <c r="BD32" i="6"/>
  <c r="BC15" i="6"/>
  <c r="BC32" i="6" s="1"/>
  <c r="BB32" i="6"/>
  <c r="AM32" i="6"/>
  <c r="AI32" i="6"/>
  <c r="BC9" i="6"/>
  <c r="BC14" i="6" s="1"/>
  <c r="BE9" i="6"/>
  <c r="BE14" i="6" s="1"/>
  <c r="BD14" i="6"/>
  <c r="BB14" i="6"/>
  <c r="AM14" i="6"/>
  <c r="AJ14" i="6"/>
  <c r="BD112" i="6" l="1"/>
  <c r="BB112" i="6"/>
  <c r="BC112" i="6" s="1"/>
  <c r="U15" i="1"/>
  <c r="AZ109" i="6"/>
  <c r="AX109" i="6"/>
  <c r="BA82" i="6"/>
  <c r="BA96" i="6" s="1"/>
  <c r="AZ96" i="6"/>
  <c r="AX96" i="6"/>
  <c r="AZ81" i="6"/>
  <c r="AX81" i="6"/>
  <c r="AZ71" i="6"/>
  <c r="AX71" i="6"/>
  <c r="AZ61" i="6"/>
  <c r="AX61" i="6"/>
  <c r="AZ51" i="6"/>
  <c r="AX51" i="6"/>
  <c r="AX35" i="6"/>
  <c r="AY35" i="6"/>
  <c r="AZ35" i="6"/>
  <c r="BA35" i="6"/>
  <c r="AZ32" i="6"/>
  <c r="AX32" i="6"/>
  <c r="AZ14" i="6"/>
  <c r="AX14" i="6"/>
  <c r="AL109" i="6"/>
  <c r="AL96" i="6"/>
  <c r="AL81" i="6"/>
  <c r="AL71" i="6"/>
  <c r="AL61" i="6"/>
  <c r="AL51" i="6"/>
  <c r="AL32" i="6"/>
  <c r="AL14" i="6"/>
  <c r="BA97" i="6"/>
  <c r="BA109" i="6" s="1"/>
  <c r="AY97" i="6"/>
  <c r="AY109" i="6" s="1"/>
  <c r="AY82" i="6"/>
  <c r="AY96" i="6" s="1"/>
  <c r="BA72" i="6"/>
  <c r="BA81" i="6" s="1"/>
  <c r="AY72" i="6"/>
  <c r="AY81" i="6" s="1"/>
  <c r="BA62" i="6"/>
  <c r="BA71" i="6" s="1"/>
  <c r="AY62" i="6"/>
  <c r="AY71" i="6" s="1"/>
  <c r="BA52" i="6"/>
  <c r="BA61" i="6" s="1"/>
  <c r="AY52" i="6"/>
  <c r="AY61" i="6" s="1"/>
  <c r="BA36" i="6"/>
  <c r="BA51" i="6" s="1"/>
  <c r="AY36" i="6"/>
  <c r="AY51" i="6" s="1"/>
  <c r="BA15" i="6"/>
  <c r="BA32" i="6" s="1"/>
  <c r="AY15" i="6"/>
  <c r="AY32" i="6" s="1"/>
  <c r="BE112" i="6" l="1"/>
  <c r="AX112" i="6"/>
  <c r="AL111" i="6"/>
  <c r="AZ112" i="6"/>
  <c r="BA9" i="6"/>
  <c r="BA14" i="6" s="1"/>
  <c r="AY9" i="6"/>
  <c r="AY14" i="6" s="1"/>
  <c r="AW9" i="6"/>
  <c r="U45" i="1"/>
  <c r="AE15" i="1"/>
  <c r="BA112" i="6" l="1"/>
  <c r="AY112" i="6"/>
  <c r="X45" i="1"/>
  <c r="AF45" i="1" s="1"/>
  <c r="AE45" i="1"/>
  <c r="AF41" i="1"/>
  <c r="S27" i="6" l="1"/>
  <c r="T27" i="6" s="1"/>
  <c r="U49" i="1" l="1"/>
  <c r="AE49" i="1" s="1"/>
  <c r="U50" i="1"/>
  <c r="U51" i="1"/>
  <c r="AE51" i="1" s="1"/>
  <c r="U52" i="1"/>
  <c r="U53" i="1"/>
  <c r="U48" i="1"/>
  <c r="U46" i="1"/>
  <c r="AE46" i="1" s="1"/>
  <c r="U44" i="1"/>
  <c r="AE44" i="1" s="1"/>
  <c r="U42" i="1"/>
  <c r="U41" i="1"/>
  <c r="U37" i="1"/>
  <c r="U38" i="1"/>
  <c r="U39" i="1"/>
  <c r="U36" i="1"/>
  <c r="U33" i="1"/>
  <c r="U34" i="1"/>
  <c r="U32" i="1"/>
  <c r="U27" i="1"/>
  <c r="AE27" i="1" s="1"/>
  <c r="U28" i="1"/>
  <c r="AE28" i="1" s="1"/>
  <c r="U29" i="1"/>
  <c r="AE29" i="1" s="1"/>
  <c r="U30" i="1"/>
  <c r="AE30" i="1" s="1"/>
  <c r="U26" i="1"/>
  <c r="U21" i="1"/>
  <c r="U16" i="1"/>
  <c r="AE16" i="1" s="1"/>
  <c r="U17" i="1"/>
  <c r="U18" i="1"/>
  <c r="U19" i="1"/>
  <c r="AQ9" i="6" l="1"/>
  <c r="AU9" i="6"/>
  <c r="AT35" i="6" l="1"/>
  <c r="AK109" i="6"/>
  <c r="AK96" i="6"/>
  <c r="AK81" i="6"/>
  <c r="AK71" i="6"/>
  <c r="AK61" i="6"/>
  <c r="AK51" i="6"/>
  <c r="AK32" i="6"/>
  <c r="AK14" i="6"/>
  <c r="AK111" i="6" l="1"/>
  <c r="AJ109" i="6"/>
  <c r="AJ96" i="6"/>
  <c r="AJ81" i="6"/>
  <c r="AJ71" i="6"/>
  <c r="AJ61" i="6"/>
  <c r="AJ51" i="6"/>
  <c r="AJ32" i="6"/>
  <c r="AJ111" i="6" l="1"/>
  <c r="S59" i="6"/>
  <c r="S60" i="6"/>
  <c r="S10" i="6"/>
  <c r="T10" i="6" s="1"/>
  <c r="AP109" i="6" l="1"/>
  <c r="AR109" i="6"/>
  <c r="AT109" i="6"/>
  <c r="AV109" i="6"/>
  <c r="AP96" i="6"/>
  <c r="AR96" i="6"/>
  <c r="AT96" i="6"/>
  <c r="AV96" i="6"/>
  <c r="AP81" i="6"/>
  <c r="AR81" i="6"/>
  <c r="AT81" i="6"/>
  <c r="AV81" i="6"/>
  <c r="AP71" i="6"/>
  <c r="AR71" i="6"/>
  <c r="AT71" i="6"/>
  <c r="AV71" i="6"/>
  <c r="AP61" i="6"/>
  <c r="AR61" i="6"/>
  <c r="AT61" i="6"/>
  <c r="AV61" i="6"/>
  <c r="AW61" i="6" s="1"/>
  <c r="AP51" i="6"/>
  <c r="AR51" i="6"/>
  <c r="AT51" i="6"/>
  <c r="AU51" i="6" s="1"/>
  <c r="AV51" i="6"/>
  <c r="AQ35" i="6"/>
  <c r="AR35" i="6"/>
  <c r="AS35" i="6"/>
  <c r="AU35" i="6"/>
  <c r="AV35" i="6"/>
  <c r="AW35" i="6"/>
  <c r="AP32" i="6"/>
  <c r="AR32" i="6"/>
  <c r="AT32" i="6"/>
  <c r="AU32" i="6" s="1"/>
  <c r="AV32" i="6"/>
  <c r="AP14" i="6"/>
  <c r="AR14" i="6"/>
  <c r="AP112" i="6" l="1"/>
  <c r="AQ112" i="6" s="1"/>
  <c r="AR112" i="6"/>
  <c r="AS112" i="6" s="1"/>
  <c r="X49" i="1"/>
  <c r="AF49" i="1" s="1"/>
  <c r="X50" i="1"/>
  <c r="AF50" i="1" s="1"/>
  <c r="X51" i="1"/>
  <c r="AF51" i="1" s="1"/>
  <c r="X52" i="1"/>
  <c r="AF52" i="1" s="1"/>
  <c r="X53" i="1"/>
  <c r="AF53" i="1" s="1"/>
  <c r="X48" i="1"/>
  <c r="AF48" i="1" s="1"/>
  <c r="X46" i="1"/>
  <c r="AF46" i="1" s="1"/>
  <c r="X44" i="1"/>
  <c r="AF44" i="1" s="1"/>
  <c r="AE50" i="1"/>
  <c r="AE52" i="1"/>
  <c r="AE53" i="1"/>
  <c r="AD51" i="1"/>
  <c r="AC49" i="1"/>
  <c r="AC50" i="1"/>
  <c r="AC51" i="1"/>
  <c r="AC52" i="1"/>
  <c r="AC53" i="1"/>
  <c r="AC45" i="1"/>
  <c r="AC46" i="1"/>
  <c r="AE48" i="1"/>
  <c r="AC48" i="1"/>
  <c r="AC44" i="1"/>
  <c r="AE42" i="1"/>
  <c r="AE41" i="1"/>
  <c r="AC42" i="1"/>
  <c r="AC41" i="1"/>
  <c r="X42" i="1"/>
  <c r="AF42" i="1" s="1"/>
  <c r="AE37" i="1"/>
  <c r="AE38" i="1"/>
  <c r="AE39" i="1"/>
  <c r="AE36" i="1"/>
  <c r="L37" i="1"/>
  <c r="AC37" i="1" s="1"/>
  <c r="AC38" i="1"/>
  <c r="AC39" i="1"/>
  <c r="X37" i="1"/>
  <c r="AF37" i="1" s="1"/>
  <c r="X38" i="1"/>
  <c r="AF38" i="1" s="1"/>
  <c r="X39" i="1"/>
  <c r="AF39" i="1" s="1"/>
  <c r="X36" i="1"/>
  <c r="AF36" i="1" s="1"/>
  <c r="AF33" i="1"/>
  <c r="AF34" i="1"/>
  <c r="AD32" i="1"/>
  <c r="X23" i="1"/>
  <c r="X27" i="1"/>
  <c r="AF27" i="1" s="1"/>
  <c r="X28" i="1"/>
  <c r="AD28" i="1" s="1"/>
  <c r="X29" i="1"/>
  <c r="AF29" i="1" s="1"/>
  <c r="X30" i="1"/>
  <c r="AD30" i="1" s="1"/>
  <c r="X26" i="1"/>
  <c r="AD26" i="1" s="1"/>
  <c r="AF32" i="1"/>
  <c r="AE32" i="1"/>
  <c r="AE33" i="1"/>
  <c r="AE34" i="1"/>
  <c r="AD34" i="1"/>
  <c r="AC33" i="1"/>
  <c r="AC34" i="1"/>
  <c r="AC32" i="1"/>
  <c r="AE26" i="1"/>
  <c r="AC27" i="1"/>
  <c r="AC28" i="1"/>
  <c r="AC29" i="1"/>
  <c r="AC30" i="1"/>
  <c r="AC26" i="1"/>
  <c r="AE25" i="1"/>
  <c r="T24" i="1"/>
  <c r="X24" i="1" s="1"/>
  <c r="AF24" i="1" s="1"/>
  <c r="AE21" i="1"/>
  <c r="AE22" i="1" s="1"/>
  <c r="AC21" i="1"/>
  <c r="AC22" i="1" s="1"/>
  <c r="X21" i="1"/>
  <c r="AF21" i="1" s="1"/>
  <c r="AF22" i="1" s="1"/>
  <c r="AE17" i="1"/>
  <c r="AE20" i="1" s="1"/>
  <c r="AE18" i="1"/>
  <c r="AE19" i="1"/>
  <c r="AC16" i="1"/>
  <c r="AC17" i="1"/>
  <c r="AC18" i="1"/>
  <c r="AC19" i="1"/>
  <c r="AC15" i="1"/>
  <c r="AD27" i="1" l="1"/>
  <c r="AC54" i="1"/>
  <c r="AF54" i="1"/>
  <c r="AD45" i="1"/>
  <c r="AD29" i="1"/>
  <c r="AD31" i="1" s="1"/>
  <c r="AF26" i="1"/>
  <c r="AE54" i="1"/>
  <c r="AF30" i="1"/>
  <c r="AF28" i="1"/>
  <c r="AE47" i="1"/>
  <c r="AD48" i="1"/>
  <c r="AC25" i="1"/>
  <c r="AC20" i="1"/>
  <c r="AC31" i="1"/>
  <c r="AC35" i="1"/>
  <c r="AE35" i="1"/>
  <c r="AE40" i="1"/>
  <c r="AF43" i="1"/>
  <c r="AC43" i="1"/>
  <c r="AE43" i="1"/>
  <c r="AC47" i="1"/>
  <c r="AE31" i="1"/>
  <c r="AD38" i="1"/>
  <c r="AF40" i="1"/>
  <c r="AF25" i="1"/>
  <c r="AD25" i="1"/>
  <c r="AD21" i="1"/>
  <c r="AD22" i="1" s="1"/>
  <c r="AD41" i="1"/>
  <c r="AD33" i="1"/>
  <c r="AD35" i="1" s="1"/>
  <c r="AD39" i="1"/>
  <c r="AD37" i="1"/>
  <c r="AD42" i="1"/>
  <c r="AD44" i="1"/>
  <c r="AD53" i="1"/>
  <c r="AD49" i="1"/>
  <c r="AD52" i="1"/>
  <c r="AD50" i="1"/>
  <c r="AD46" i="1"/>
  <c r="AF47" i="1"/>
  <c r="AF35" i="1"/>
  <c r="X16" i="1"/>
  <c r="X17" i="1"/>
  <c r="X18" i="1"/>
  <c r="X19" i="1"/>
  <c r="X15" i="1"/>
  <c r="AF31" i="1" l="1"/>
  <c r="AD54" i="1"/>
  <c r="AD47" i="1"/>
  <c r="AE56" i="1"/>
  <c r="AF15" i="1"/>
  <c r="AD15" i="1"/>
  <c r="AF18" i="1"/>
  <c r="AD18" i="1"/>
  <c r="AF16" i="1"/>
  <c r="AD16" i="1"/>
  <c r="AD43" i="1"/>
  <c r="AF19" i="1"/>
  <c r="AD19" i="1"/>
  <c r="AF17" i="1"/>
  <c r="AD17" i="1"/>
  <c r="AF20" i="1" l="1"/>
  <c r="AF56" i="1" s="1"/>
  <c r="AD20" i="1"/>
  <c r="L36" i="1" l="1"/>
  <c r="AC36" i="1" l="1"/>
  <c r="AC40" i="1" s="1"/>
  <c r="AC56" i="1" s="1"/>
  <c r="AD36" i="1"/>
  <c r="AD40" i="1" s="1"/>
  <c r="AD56" i="1" s="1"/>
  <c r="AW97" i="6" l="1"/>
  <c r="AW109" i="6" s="1"/>
  <c r="AS97" i="6"/>
  <c r="AS109" i="6" s="1"/>
  <c r="AQ97" i="6"/>
  <c r="AQ109" i="6" s="1"/>
  <c r="AU97" i="6"/>
  <c r="AU109" i="6" s="1"/>
  <c r="AU82" i="6"/>
  <c r="AU96" i="6" s="1"/>
  <c r="S37" i="6"/>
  <c r="T37" i="6" s="1"/>
  <c r="S38" i="6"/>
  <c r="T38" i="6" s="1"/>
  <c r="S39" i="6"/>
  <c r="T39" i="6" s="1"/>
  <c r="S40" i="6"/>
  <c r="T40" i="6" s="1"/>
  <c r="S41" i="6"/>
  <c r="T41" i="6" s="1"/>
  <c r="S42" i="6"/>
  <c r="T42" i="6" s="1"/>
  <c r="S43" i="6"/>
  <c r="T43" i="6" s="1"/>
  <c r="S45" i="6"/>
  <c r="T45" i="6" s="1"/>
  <c r="S46" i="6"/>
  <c r="T46" i="6" s="1"/>
  <c r="S47" i="6"/>
  <c r="T47" i="6" s="1"/>
  <c r="S48" i="6"/>
  <c r="T48" i="6" s="1"/>
  <c r="S49" i="6"/>
  <c r="T49" i="6" s="1"/>
  <c r="S50" i="6"/>
  <c r="T50" i="6" s="1"/>
  <c r="T44" i="6"/>
  <c r="S36" i="6"/>
  <c r="T36" i="6" s="1"/>
  <c r="S20" i="6"/>
  <c r="T20" i="6" s="1"/>
  <c r="S18" i="6"/>
  <c r="T18" i="6" s="1"/>
  <c r="S17" i="6"/>
  <c r="T17" i="6" s="1"/>
  <c r="S16" i="6"/>
  <c r="T16" i="6" s="1"/>
  <c r="S104" i="6"/>
  <c r="T104" i="6" s="1"/>
  <c r="S105" i="6"/>
  <c r="T105" i="6" s="1"/>
  <c r="S106" i="6"/>
  <c r="T106" i="6" s="1"/>
  <c r="S107" i="6"/>
  <c r="T107" i="6" s="1"/>
  <c r="S108" i="6"/>
  <c r="T108" i="6" s="1"/>
  <c r="S98" i="6"/>
  <c r="T98" i="6" s="1"/>
  <c r="S99" i="6"/>
  <c r="T99" i="6" s="1"/>
  <c r="S100" i="6"/>
  <c r="T100" i="6" s="1"/>
  <c r="S101" i="6"/>
  <c r="T101" i="6" s="1"/>
  <c r="S102" i="6"/>
  <c r="T102" i="6" s="1"/>
  <c r="S103" i="6"/>
  <c r="T103" i="6" s="1"/>
  <c r="S97" i="6"/>
  <c r="T97" i="6" s="1"/>
  <c r="S87" i="6"/>
  <c r="T87" i="6" s="1"/>
  <c r="S88" i="6"/>
  <c r="T88" i="6" s="1"/>
  <c r="S89" i="6"/>
  <c r="T89" i="6" s="1"/>
  <c r="S90" i="6"/>
  <c r="T90" i="6" s="1"/>
  <c r="S91" i="6"/>
  <c r="T91" i="6" s="1"/>
  <c r="S92" i="6"/>
  <c r="T92" i="6" s="1"/>
  <c r="S93" i="6"/>
  <c r="T93" i="6" s="1"/>
  <c r="S94" i="6"/>
  <c r="T94" i="6" s="1"/>
  <c r="S95" i="6"/>
  <c r="T95" i="6" s="1"/>
  <c r="S83" i="6"/>
  <c r="T83" i="6" s="1"/>
  <c r="S84" i="6"/>
  <c r="T84" i="6" s="1"/>
  <c r="S85" i="6"/>
  <c r="T85" i="6" s="1"/>
  <c r="S86" i="6"/>
  <c r="T86" i="6" s="1"/>
  <c r="S82" i="6"/>
  <c r="T82" i="6" s="1"/>
  <c r="S76" i="6"/>
  <c r="T76" i="6" s="1"/>
  <c r="S77" i="6"/>
  <c r="T77" i="6" s="1"/>
  <c r="S78" i="6"/>
  <c r="T78" i="6" s="1"/>
  <c r="S79" i="6"/>
  <c r="T79" i="6" s="1"/>
  <c r="S80" i="6"/>
  <c r="T80" i="6" s="1"/>
  <c r="S73" i="6"/>
  <c r="T73" i="6" s="1"/>
  <c r="S74" i="6"/>
  <c r="T74" i="6" s="1"/>
  <c r="S75" i="6"/>
  <c r="T75" i="6" s="1"/>
  <c r="S72" i="6"/>
  <c r="T72" i="6" s="1"/>
  <c r="S67" i="6"/>
  <c r="T67" i="6" s="1"/>
  <c r="S68" i="6"/>
  <c r="T68" i="6" s="1"/>
  <c r="S66" i="6"/>
  <c r="T66" i="6" s="1"/>
  <c r="S65" i="6"/>
  <c r="T65" i="6" s="1"/>
  <c r="S57" i="6"/>
  <c r="T57" i="6" s="1"/>
  <c r="S55" i="6"/>
  <c r="T55" i="6" s="1"/>
  <c r="S54" i="6"/>
  <c r="T54" i="6" s="1"/>
  <c r="S53" i="6"/>
  <c r="T53" i="6" s="1"/>
  <c r="S56" i="6"/>
  <c r="T56" i="6" s="1"/>
  <c r="S58" i="6"/>
  <c r="T58" i="6" s="1"/>
  <c r="S52" i="6"/>
  <c r="T52" i="6" s="1"/>
  <c r="AW82" i="6"/>
  <c r="AW96" i="6" s="1"/>
  <c r="AS82" i="6"/>
  <c r="AS96" i="6" s="1"/>
  <c r="AQ82" i="6"/>
  <c r="AQ96" i="6" s="1"/>
  <c r="AW72" i="6"/>
  <c r="AW81" i="6" s="1"/>
  <c r="AU72" i="6"/>
  <c r="AU81" i="6" s="1"/>
  <c r="AS72" i="6"/>
  <c r="AS81" i="6" s="1"/>
  <c r="AQ72" i="6"/>
  <c r="AQ81" i="6" s="1"/>
  <c r="AW62" i="6"/>
  <c r="AW71" i="6" s="1"/>
  <c r="AU62" i="6"/>
  <c r="AU71" i="6" s="1"/>
  <c r="AS62" i="6"/>
  <c r="AS71" i="6" s="1"/>
  <c r="AQ62" i="6"/>
  <c r="AQ71" i="6" s="1"/>
  <c r="T63" i="6"/>
  <c r="T64" i="6"/>
  <c r="T69" i="6"/>
  <c r="T70" i="6"/>
  <c r="T62" i="6"/>
  <c r="AW52" i="6"/>
  <c r="AU52" i="6"/>
  <c r="AU61" i="6" s="1"/>
  <c r="AS52" i="6"/>
  <c r="AS61" i="6" s="1"/>
  <c r="AQ52" i="6"/>
  <c r="AQ61" i="6" s="1"/>
  <c r="T59" i="6"/>
  <c r="T60" i="6"/>
  <c r="AW36" i="6"/>
  <c r="AW51" i="6" s="1"/>
  <c r="AU36" i="6"/>
  <c r="AS36" i="6"/>
  <c r="AS51" i="6" s="1"/>
  <c r="AQ36" i="6"/>
  <c r="AQ51" i="6" s="1"/>
  <c r="S34" i="6"/>
  <c r="S33" i="6"/>
  <c r="AW15" i="6"/>
  <c r="AW32" i="6" s="1"/>
  <c r="AV14" i="6"/>
  <c r="AV112" i="6" s="1"/>
  <c r="AW112" i="6" s="1"/>
  <c r="AU15" i="6"/>
  <c r="AT14" i="6"/>
  <c r="AU14" i="6" s="1"/>
  <c r="S19" i="6"/>
  <c r="T19" i="6" s="1"/>
  <c r="S21" i="6"/>
  <c r="T21" i="6" s="1"/>
  <c r="S22" i="6"/>
  <c r="T22" i="6" s="1"/>
  <c r="S23" i="6"/>
  <c r="T23" i="6" s="1"/>
  <c r="S24" i="6"/>
  <c r="T24" i="6" s="1"/>
  <c r="S26" i="6"/>
  <c r="T26" i="6" s="1"/>
  <c r="S15" i="6"/>
  <c r="T15" i="6" s="1"/>
  <c r="T32" i="6" s="1"/>
  <c r="AW14" i="6"/>
  <c r="AS9" i="6"/>
  <c r="AS14" i="6" s="1"/>
  <c r="AQ14" i="6"/>
  <c r="AE12" i="6"/>
  <c r="AE14" i="6" s="1"/>
  <c r="S9" i="6"/>
  <c r="S11" i="6"/>
  <c r="S12" i="6"/>
  <c r="S13" i="6"/>
  <c r="T81" i="6" l="1"/>
  <c r="AT112" i="6"/>
  <c r="AU112" i="6" s="1"/>
  <c r="T109" i="6"/>
  <c r="T96" i="6"/>
  <c r="T51" i="6"/>
  <c r="T71" i="6"/>
  <c r="T61" i="6"/>
  <c r="T9" i="6" l="1"/>
  <c r="T11" i="6"/>
  <c r="T12" i="6"/>
  <c r="T13" i="6"/>
  <c r="T111" i="6" l="1"/>
  <c r="AS15" i="6" l="1"/>
  <c r="AS32" i="6" s="1"/>
  <c r="AQ15" i="6"/>
  <c r="AQ3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14" authorId="0" shapeId="0" xr:uid="{00000000-0006-0000-0100-000001000000}">
      <text>
        <r>
          <rPr>
            <b/>
            <sz val="9"/>
            <color indexed="81"/>
            <rFont val="Tahoma"/>
            <family val="2"/>
          </rPr>
          <t>USUARIO:
1. BIEN
2. SERVICIO</t>
        </r>
        <r>
          <rPr>
            <sz val="9"/>
            <color indexed="81"/>
            <rFont val="Tahoma"/>
            <family val="2"/>
          </rPr>
          <t xml:space="preserve">
</t>
        </r>
      </text>
    </comment>
    <comment ref="K29" authorId="0" shapeId="0" xr:uid="{00000000-0006-0000-0100-000002000000}">
      <text>
        <r>
          <rPr>
            <b/>
            <sz val="9"/>
            <color indexed="81"/>
            <rFont val="Tahoma"/>
            <family val="2"/>
          </rPr>
          <t>USUARIO:</t>
        </r>
        <r>
          <rPr>
            <sz val="9"/>
            <color indexed="81"/>
            <rFont val="Tahoma"/>
            <family val="2"/>
          </rPr>
          <t xml:space="preserve">
indagar con la dependencia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acer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D40" authorId="2" shapeId="0" xr:uid="{00000000-0006-0000-0300-000004000000}">
      <text>
        <r>
          <rPr>
            <b/>
            <sz val="9"/>
            <color indexed="81"/>
            <rFont val="Tahoma"/>
            <family val="2"/>
          </rPr>
          <t>acer:</t>
        </r>
        <r>
          <rPr>
            <sz val="9"/>
            <color indexed="81"/>
            <rFont val="Tahoma"/>
            <family val="2"/>
          </rPr>
          <t xml:space="preserve">
pendiente </t>
        </r>
      </text>
    </comment>
  </commentList>
</comments>
</file>

<file path=xl/sharedStrings.xml><?xml version="1.0" encoding="utf-8"?>
<sst xmlns="http://schemas.openxmlformats.org/spreadsheetml/2006/main" count="3177" uniqueCount="742">
  <si>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</si>
  <si>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</si>
  <si>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</si>
  <si>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</si>
  <si>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</si>
  <si>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</si>
  <si>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</si>
  <si>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</si>
  <si>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</si>
  <si>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</si>
  <si>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</si>
  <si>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</si>
  <si>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</si>
  <si>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</si>
  <si>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</si>
  <si>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</si>
  <si>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</si>
  <si>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</si>
  <si>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</si>
  <si>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</si>
  <si>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</si>
  <si>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</si>
  <si>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</si>
  <si>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</si>
  <si>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</si>
  <si>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</si>
  <si>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</si>
  <si>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</si>
  <si>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</si>
  <si>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</si>
  <si>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</si>
  <si>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</si>
  <si>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</si>
  <si>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</si>
  <si>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</si>
  <si>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</si>
  <si>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</si>
  <si>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</si>
  <si>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</si>
  <si>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</si>
  <si>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</si>
  <si>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</si>
  <si>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</si>
  <si>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</si>
  <si>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</si>
  <si>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</si>
  <si>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</si>
  <si>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</si>
  <si>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</si>
  <si>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</si>
  <si>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</si>
  <si>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</si>
  <si>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</si>
  <si>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</si>
  <si>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</si>
  <si>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</si>
  <si>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</si>
  <si>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</si>
  <si>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</si>
  <si>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</si>
  <si>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</si>
  <si>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</si>
  <si>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</si>
  <si>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</si>
  <si>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</si>
  <si>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</si>
  <si>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</si>
  <si>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</si>
  <si>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</si>
  <si>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</si>
  <si>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</si>
  <si>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</si>
  <si>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</si>
  <si>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</si>
  <si>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</si>
  <si>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</si>
  <si>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</si>
  <si>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</si>
  <si>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</si>
  <si>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</si>
  <si>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</si>
  <si>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</si>
  <si>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</si>
  <si>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</si>
  <si>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</si>
  <si>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</si>
  <si>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</si>
  <si>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</si>
  <si>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</si>
  <si>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</si>
  <si>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</si>
  <si>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</si>
  <si>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</si>
  <si>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</si>
  <si>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</si>
  <si>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</si>
  <si>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</si>
  <si>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</si>
  <si>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</si>
  <si>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</si>
  <si>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</si>
  <si>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</si>
  <si>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</si>
  <si>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</si>
  <si>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</si>
  <si>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</si>
  <si>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</si>
  <si>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</si>
  <si>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</si>
  <si>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</si>
  <si>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</si>
  <si>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</si>
  <si>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</si>
  <si>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</si>
  <si>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</si>
  <si>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</si>
  <si>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</si>
  <si>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</si>
  <si>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</si>
  <si>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</si>
  <si>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</si>
  <si>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</si>
  <si>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</si>
  <si>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</si>
  <si>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</si>
  <si>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</si>
  <si>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</si>
  <si>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</si>
  <si>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PLAN DE ACCIÓN INSTITUCIONAL</t>
  </si>
  <si>
    <t>DEPENDENCIA:</t>
  </si>
  <si>
    <t>SECRETARIA DE INFRAESTRUCTURA</t>
  </si>
  <si>
    <t>PLANTEAMIENTO ESTRATÉGICO- PLAN DE DESARROLLO</t>
  </si>
  <si>
    <t>Código: PTDGI01-F001</t>
  </si>
  <si>
    <t>Versión: 1.0</t>
  </si>
  <si>
    <t>Fecha: 16/07/2024</t>
  </si>
  <si>
    <t>Página: 1 de 3</t>
  </si>
  <si>
    <t>SECRETARÍA DE HACIENDA</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</si>
  <si>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</si>
  <si>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</si>
  <si>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</si>
  <si>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</si>
  <si>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</si>
  <si>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</si>
  <si>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</si>
  <si>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</si>
  <si>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</si>
  <si>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</si>
  <si>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</si>
  <si>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</si>
  <si>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</si>
  <si>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</si>
  <si>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</si>
  <si>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</si>
  <si>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</si>
  <si>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</si>
  <si>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</si>
  <si>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</si>
  <si>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</si>
  <si>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</si>
  <si>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</si>
  <si>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</si>
  <si>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</si>
  <si>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</si>
  <si>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</si>
  <si>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</si>
  <si>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</si>
  <si>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</si>
  <si>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justicia e instituciones sólidas </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</si>
  <si>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</si>
  <si>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 xml:space="preserve"> INNOVACION PUBLICA Y PARTICIPACION CIUDADANA</t>
  </si>
  <si>
    <t>FINANZAS PUBLICAS</t>
  </si>
  <si>
    <t>Implementar los procesos, herramientas, estrategias y controles necesarios que permitan fortalecer la capacidad del Gobierno Distrital para recaudar los recursos provenientes de las distintas fuentes de ingresos propios del ente territorial.</t>
  </si>
  <si>
    <t>GESTION FISCAL Y FINANCIERA OPORTUNA</t>
  </si>
  <si>
    <t xml:space="preserve">2.3.4599.1000.2024130010108
</t>
  </si>
  <si>
    <t>Impuesto Predial Unificado recaudado</t>
  </si>
  <si>
    <t xml:space="preserve">Moneda </t>
  </si>
  <si>
    <t>$1.070.559.475.912 pesos recaudados por Impuesto Predial Unificado en el cuatrienio 2020 - 2023</t>
  </si>
  <si>
    <t xml:space="preserve">Recaudar $1.727.905.000.000 pesos por Impuesto Predial Unificado </t>
  </si>
  <si>
    <t>Servicio</t>
  </si>
  <si>
    <t>Informe de Gestión</t>
  </si>
  <si>
    <t xml:space="preserve">Impuesto de Industria, Comercio y Complementarios recaudado </t>
  </si>
  <si>
    <t>$1.768.806.637.491 recaudados del Impuesto de Industria y Comercio y Complementarios en el cuatrienio 2020 - 2023</t>
  </si>
  <si>
    <t xml:space="preserve">Recaudar $2.912.805.184.493 pesos por Impuesto de Industria y Comercio y Complementarios </t>
  </si>
  <si>
    <t xml:space="preserve">Impuesto de Delineación Urbana recaudado </t>
  </si>
  <si>
    <t>$ 34.474.095.702 pesos recuadados de Impuesto de Delineación Urbana en el cuatrienio 2020 - 2023</t>
  </si>
  <si>
    <t xml:space="preserve">Recaudar $34.797.802.428 pesos por Impuesto de Delineación Urbana </t>
  </si>
  <si>
    <t>Sobretasa a la Gasolina recaudada</t>
  </si>
  <si>
    <t>$166.380.629.999 pesos recaudados de Sobretasa a la Gasolina en el cuatrieneio 2020 - 2023</t>
  </si>
  <si>
    <t>Recaudar $238.874.034.451 pesos por Sobretasa a la gasolina</t>
  </si>
  <si>
    <t xml:space="preserve">Estrategias de fortalecimiento tributario en el Distrito diseñadas e implementadas </t>
  </si>
  <si>
    <t xml:space="preserve">Número </t>
  </si>
  <si>
    <t>4 estrategías de fortalecimiento tributario implementadas en cada cuatrienio  2020 - 2023</t>
  </si>
  <si>
    <t>Diseñar e implementar anualmente cuatro (4) nuevas estrategias de fortalecimiento tributario en el Distrito:  Fiscalización; Cobro Coactivo; Cobro Persuasivo; Cultura Tributaria</t>
  </si>
  <si>
    <t>AVANCE DEL PROGRAMA</t>
  </si>
  <si>
    <t xml:space="preserve">Implementar un (1) Proyecto de Modernización  integral en la Secretaría de Hacienda </t>
  </si>
  <si>
    <t>HACIENDA MODERNA Y DIGITAL</t>
  </si>
  <si>
    <t xml:space="preserve">2.3.4599.1000.2024130010030
</t>
  </si>
  <si>
    <t>Proyecto de Modernizacion de la Secretaría de Hacienda imolementado</t>
  </si>
  <si>
    <t xml:space="preserve">Numero  </t>
  </si>
  <si>
    <t xml:space="preserve">Implementar un Proyecto de Modernización  integral de la Secretaría de Hacienda </t>
  </si>
  <si>
    <t>100%</t>
  </si>
  <si>
    <t>SISTEMA DE PLANEACION DISTRITAL</t>
  </si>
  <si>
    <t>Mejorar las capacidades administrativas y técnicas para la gestión catastral multipropósito en Cartagena de indias.</t>
  </si>
  <si>
    <t>GESTION CATASTRAL CON ENFOQUE MULTIPROPOSITO</t>
  </si>
  <si>
    <t>2.3.0406.1003.2024130010132</t>
  </si>
  <si>
    <t>Trámites de Conservación Catastral realizados</t>
  </si>
  <si>
    <t>Implementar una (1) operación del servicio público de catastro multipropósito</t>
  </si>
  <si>
    <t>/Informe de Gestion</t>
  </si>
  <si>
    <t>N/A</t>
  </si>
  <si>
    <t>Area Geográfica actualizada catastralmente con enfoque multiprooposito</t>
  </si>
  <si>
    <t>Hectareas</t>
  </si>
  <si>
    <t>Formular un (1) Plan de fortalecimiento para le prestacion efectiva del servicio publico de gestión catastral</t>
  </si>
  <si>
    <t>Documento con el plan de intervencion</t>
  </si>
  <si>
    <t>08. Trabajo decente y crecimiento económico.</t>
  </si>
  <si>
    <t>Consolidar un posicionamiento solido de Cartagena en la Región Caribe en materia de competitividad e innovación.</t>
  </si>
  <si>
    <t>3. Desarrollo económico equitativo</t>
  </si>
  <si>
    <t>3.1 COMPETITIVIDAD E INNOVACIÓN</t>
  </si>
  <si>
    <t>Aumentar el puntaje del índice de competitividad de Cartagena para mejorar su posición dentro del índice de competitividad entre ciudades en 2 pts (7,56)</t>
  </si>
  <si>
    <t>UNIDOS POR UNA CARTAGENA COMPETITIVA E INNOVADORA”</t>
  </si>
  <si>
    <t>2.3.3502.0200.2024130010073</t>
  </si>
  <si>
    <t>Plan Regional de Competitividad actualizado</t>
  </si>
  <si>
    <t>Numero</t>
  </si>
  <si>
    <t>Actualizar un (1) Pla Regional de Competitividad</t>
  </si>
  <si>
    <t>Documentos de planeación elaborados</t>
  </si>
  <si>
    <t>Acciones que fortalezcan el mejoramiento del clima de negocios implementadas</t>
  </si>
  <si>
    <t>Implementar cuatro (4) acciones que fortalezcan el mejoramiento del clima de negocios</t>
  </si>
  <si>
    <t xml:space="preserve">Intervenciones realizadas  </t>
  </si>
  <si>
    <t>Estrategias de acompañamiento de iniciativas de clúster y apuestas productivas promisorias ejecutadas</t>
  </si>
  <si>
    <t>Ejecutar ocho (8) estrategias de acompañamiento de iniciativas clúster y apuestas productivas promisorias</t>
  </si>
  <si>
    <t xml:space="preserve">Clústeres asistidos en la implementación de los planes de acción  </t>
  </si>
  <si>
    <t>Personas beneficiadas con la implementación de planes de fomento de la cultura de la innovación</t>
  </si>
  <si>
    <t>Beneficiar a mil (1.000) personas través del diseño y ejecución de 4 planes de fomento de la cultura de la innovación</t>
  </si>
  <si>
    <t xml:space="preserve">Proyectos de innovación cofinanciados </t>
  </si>
  <si>
    <t>Sistema Distrital de innovación actualizado</t>
  </si>
  <si>
    <t>Actualizar un (1) Sistema de Innovación a través de acciones anuales</t>
  </si>
  <si>
    <t xml:space="preserve">Documentos de lineamientos técnicos elaborados  </t>
  </si>
  <si>
    <t>CARTAGENA GLOBAL</t>
  </si>
  <si>
    <t>2.3.3502.0200.2024130010109</t>
  </si>
  <si>
    <t>Estrategias de posicionamiento de "Cartagena Plataforma Exportadora" implementadas</t>
  </si>
  <si>
    <t>Implementar cuatro (4) estrategias de posicionamiento "Cartagena Plataforma Exportadora"</t>
  </si>
  <si>
    <t>Asistencias técnicas realizadas</t>
  </si>
  <si>
    <t>Empresas asistidas en programa de exportaciones</t>
  </si>
  <si>
    <t>Asistir a cien (100) empresas en programas de exportaciones</t>
  </si>
  <si>
    <t xml:space="preserve">Personas beneficiadas  </t>
  </si>
  <si>
    <t>Alianzas para la promoción de Cartagena como "destino internacional en inversiones y apuestas productivas"</t>
  </si>
  <si>
    <t>General cuatro (4) alianzas para la promoción de Cartagena como "destino internacional en inversiones y apuestas productivas"</t>
  </si>
  <si>
    <t xml:space="preserve">Empresas asistidas técnicamente  </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</si>
  <si>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</si>
  <si>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</si>
  <si>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</si>
  <si>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 xml:space="preserve">Alcanzar un puntaje de 8 en el Índice de Desarrollo Económico y Empresarial </t>
  </si>
  <si>
    <t>UNIDOS POR LA DIVERSIFICACIÓN ECONÓMICA Y EL DESARROLLO EMPRESARIAL</t>
  </si>
  <si>
    <t>2.3.3502.0200.2024130010110</t>
  </si>
  <si>
    <t>Rutas para la diversificación económica y el desarrollo empresarial implementadas</t>
  </si>
  <si>
    <t>Implementar cuatro (4) rutas para la diversificación económica y el desarrollo empresarial</t>
  </si>
  <si>
    <t xml:space="preserve"> Documentos de lineamientos técnicos elaborados</t>
  </si>
  <si>
    <t>Estrategias de fortalecimiento empresarial y generación de encadenamientos productivos ejecutadas</t>
  </si>
  <si>
    <t>Ejecutar cuatro (4) estrategias de fortalecimiento empresarial y generación de encadenamientos productivos</t>
  </si>
  <si>
    <t>Proyectos de alto impacto asistidos para el fortalecimiento de cadenas productivas</t>
  </si>
  <si>
    <t>MiPymes impactadas con servicios de fortalecimiento empresarial</t>
  </si>
  <si>
    <t>Impactar cuatrocientas (400) Mypimes con servicios de fortalecimiento empresarial</t>
  </si>
  <si>
    <t>Unidades productivas beneficiadas en la implementación de estrategias para incrementar su productividad</t>
  </si>
  <si>
    <t>Programa de fortalecimiento de comerciantes de sectores estratégicos implementando</t>
  </si>
  <si>
    <t>Implementar un (1) programa de fortalecimiento de comerciantes de sectores estratégicos</t>
  </si>
  <si>
    <t>Impulsar la modernización y diversificación de la estructura productiva de Cartagena, alineando los sectores económicos con las tendencias de la cuarta revolución industrial y la transición energética.</t>
  </si>
  <si>
    <t>TRANSFORMACIÓN PRODUCTIVA</t>
  </si>
  <si>
    <t>2.3.3502.0200.2024130010075</t>
  </si>
  <si>
    <t>Fondo para la reconversión productiva destinada a emprendimientos de pequeñas y medianas empresas creado</t>
  </si>
  <si>
    <t>Crear un (1) fondo para la reconversión productiva destinada a emprendimientos de pequeñas y medianas empresas</t>
  </si>
  <si>
    <t xml:space="preserve">Bien </t>
  </si>
  <si>
    <t>Estrategia de encadenamientos productivos a nivel intersectorial e intrasectorial entre las grandes , medianas y pequeñas empresas</t>
  </si>
  <si>
    <t>Creas una (1) estrategia de encadenamientos productivos a nivel intersectorial e intrasectorial entre las grandes, medianas y pequeñas empresas</t>
  </si>
  <si>
    <t xml:space="preserve">Unidades productivas  beneficiadas en la implementación de estrategias para incrementar su productividad </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</si>
  <si>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</si>
  <si>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</si>
  <si>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</si>
  <si>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Reducir a 20% la tasa de desempleo en jóvenes</t>
  </si>
  <si>
    <t>UNIDOS CON EMPLEO Y CAPITAL HUMANO PARA AVANZAR</t>
  </si>
  <si>
    <t>Estrategia de acceso a oportunidades del mercado laboral (trabajo formal y formalización del trabajo informal) implementadas</t>
  </si>
  <si>
    <t>Implementar cuatro (4) estrategia de acceso a oportunidades del mercado laboral (trabajo formal y formalización del trabajo informal)</t>
  </si>
  <si>
    <t>Cooperativas creadas que vinculen a las Organizaciones Comunales y de victimas del conflicto en el desarrollo de oportunidades del mercado laboral</t>
  </si>
  <si>
    <t>Crear tres (3) cooperativas que vinculen a: dos (2)  Organizaciones Comunales y una (1) organización de victimas en el desarrollo de oportunidades del mercado laboral</t>
  </si>
  <si>
    <t xml:space="preserve">Documentos realizados  </t>
  </si>
  <si>
    <t>Personas vinculadas a rutas de empleo y capital humano</t>
  </si>
  <si>
    <t>Vincular a diez mil (10.000) personas a rutas de empleo y capital humano (al menos 50% mujeres)</t>
  </si>
  <si>
    <t xml:space="preserve">Personas formadas en habilidades y competencias   </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</si>
  <si>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</si>
  <si>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</si>
  <si>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</si>
  <si>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2.876 Emprendimientos y MiPymes fortalecidos</t>
  </si>
  <si>
    <t>AVANZAMOS CON CAPACIDADES EMPRENDEDORAS</t>
  </si>
  <si>
    <t>2.3.3502.0200.2024130010089</t>
  </si>
  <si>
    <t>Rutas de emprendimiento implementadas</t>
  </si>
  <si>
    <t>Implementar cuatro (4) rutas de emprendimiento</t>
  </si>
  <si>
    <t>Planeas de comercialización y visibilización de emprendedores ejecutados</t>
  </si>
  <si>
    <t>Ejecutar cuatro (4) planes de comercialización y visibilización de productos de emprendedores</t>
  </si>
  <si>
    <t xml:space="preserve">Programas de gestión empresarial ejecutados en unidades productivas  </t>
  </si>
  <si>
    <t>Estrategias de acompañamiento a emprendimientos y MiPymes para acceso a mecanismos de financiación elaboradas</t>
  </si>
  <si>
    <t>Elaborar cuatro (4) estrategias de acompañamiento a emprendimientos y MiPymes para acceso a mecanismos de financiación</t>
  </si>
  <si>
    <t xml:space="preserve">Asistencias técnicas realizadas  </t>
  </si>
  <si>
    <t>Emprendedores intervenidos con capacidades para emprender</t>
  </si>
  <si>
    <t>Intervenir a dos mil (2.000) emprendedores con capacidad para emprender</t>
  </si>
  <si>
    <t xml:space="preserve">Proyectos de alto impacto asistidos para el fortalecimiento de cadenas productivas   </t>
  </si>
  <si>
    <t>Estrategias de proveeduría de sectores administrados por el Distrito que vincule la participación de emprendimientos, negocios y/o proyectos productivos liderados por mujeres diseñada</t>
  </si>
  <si>
    <t>Diseñar y ejecutar una (1) estrategias de proveeduría de sectores administrados por el Distrito que vincule la participación de emprendimientos, negocios y/o proyectos productivos liderados por mujeres</t>
  </si>
  <si>
    <t>Documentos de lineamientos técnicos elaborados</t>
  </si>
  <si>
    <t>Numero de estrategias para promover el ecosistema de emprendimiento e innovación implementada</t>
  </si>
  <si>
    <t>Implementar cuatro (4) estrategias para la promoción de ecosistemas de emprendimiento e innovación</t>
  </si>
  <si>
    <t xml:space="preserve">Documentos de planeación elaborados  </t>
  </si>
  <si>
    <t>AVANCE SECRETARÍA DE HACIENDA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</si>
  <si>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</si>
  <si>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</si>
  <si>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</si>
  <si>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</si>
  <si>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</si>
  <si>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</si>
  <si>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</si>
  <si>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</si>
  <si>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lograr el 100% de cumplimiento en la capacidda de ejecución de ingresos en el IDF </t>
  </si>
  <si>
    <t>DIRECCIONAMIENTO ESTRATEGICO Y PLAENEACIÓN</t>
  </si>
  <si>
    <t>GESTION PRESUPUESTAL Y EFICIENCIA DEL GASTO PUBLICO</t>
  </si>
  <si>
    <t>GESTION TRIBUTARIA</t>
  </si>
  <si>
    <t xml:space="preserve">Imp Ind y Comercio
Fiscalizacion Trib
Sistematizacion Trib.
Atencion al Contriobuyente
Liquidacion Imp.
Cultura Trib.
Gestión Jurídica Trib.
Cobro Persuasivo
Dterminacion Imp Predial
Dirección de Impuestos
</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</si>
  <si>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</si>
  <si>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 xml:space="preserve"> Impuesto Predial Unificado recaudado:  $ 421.939.000.000</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</si>
  <si>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</si>
  <si>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SEMESTRAL</t>
  </si>
  <si>
    <t>Eficacia</t>
  </si>
  <si>
    <t>CIUDADANÍA</t>
  </si>
  <si>
    <t>Plan de Accion Anual</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</si>
  <si>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</si>
  <si>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</si>
  <si>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Impuesto de Industria y Comercio y Complementarios recaudado: $ 70.9193.000.000</t>
  </si>
  <si>
    <t xml:space="preserve"> Impuesto de Delineación Urbana recaudado:  $ 8.067.000.000</t>
  </si>
  <si>
    <t>Impuesto Sobretasa a la gasolina recaudado:  $ 57.837.000.000</t>
  </si>
  <si>
    <t>Estrategias de fortalecimiento tributario en el Distrito diseñadas e implementadas en 2024: Fiscalizacion, Gestión de Cobro Coactivo y Persuasivo, Cultura Tributaria</t>
  </si>
  <si>
    <t>GESTION CON VALORES PARA RESULTADOS</t>
  </si>
  <si>
    <t>SERVICIO AL CIUDADANO</t>
  </si>
  <si>
    <t>MACROPROCESO GESTION HACIENDA</t>
  </si>
  <si>
    <t>Gestión Estratégica y Planeación</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</si>
  <si>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</si>
  <si>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Proyecto de Modernizacion de la Secretaría de Hacienda implementado</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</si>
  <si>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</si>
  <si>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</si>
  <si>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</si>
  <si>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Gestión Territorial y Gestión de sus Instrumentos</t>
  </si>
  <si>
    <t>Gestión del Ordenamiento Territorial</t>
  </si>
  <si>
    <t>Lograr un uso y ocupación racional del territorio, de manera que se garanticen el desarrollo sostenible, la protección del medio ambiente y la calidad de vida de la población</t>
  </si>
  <si>
    <t>Mejorar las capacidades administrativas y técnicas para la gestión catastral multipropósito en Cartagena de indias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</si>
  <si>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</si>
  <si>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</si>
  <si>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</si>
  <si>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</si>
  <si>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</si>
  <si>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</si>
  <si>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</si>
  <si>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</si>
  <si>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</si>
  <si>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</si>
  <si>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</si>
  <si>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</si>
  <si>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</si>
  <si>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</si>
  <si>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</si>
  <si>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 xml:space="preserve">
</t>
  </si>
  <si>
    <t>Página: 3 de 3</t>
  </si>
  <si>
    <t>SECRETARIA DE HACIENDA</t>
  </si>
  <si>
    <t>PROYECTOS DE INVERSIÓN</t>
  </si>
  <si>
    <t>PLAN ANUAL DE ADQUISICIONES</t>
  </si>
  <si>
    <t>PROGRAMACIÓN PRESUPUESTAL</t>
  </si>
  <si>
    <t xml:space="preserve"> META PRODUCTO PDD 2025</t>
  </si>
  <si>
    <t>OBJETIVO ESPECIFICO DEL PROYECTO</t>
  </si>
  <si>
    <t>PONDERACIÓN META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</si>
  <si>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</si>
  <si>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</si>
  <si>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</si>
  <si>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</si>
  <si>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</si>
  <si>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</si>
  <si>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</si>
  <si>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</si>
  <si>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</si>
  <si>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</si>
  <si>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</si>
  <si>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</si>
  <si>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</si>
  <si>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</si>
  <si>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</si>
  <si>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</si>
  <si>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</si>
  <si>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</si>
  <si>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</si>
  <si>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</si>
  <si>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</si>
  <si>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</si>
  <si>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</si>
  <si>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</si>
  <si>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</si>
  <si>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</si>
  <si>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</si>
  <si>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</si>
  <si>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</si>
  <si>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</si>
  <si>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</si>
  <si>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</si>
  <si>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2.3.4599.1000.2024130010108</t>
  </si>
  <si>
    <t xml:space="preserve">Recaudar $393.165.798.563 pesos por Impuesto Predial Unificado </t>
  </si>
  <si>
    <t>Implementar los procesos, herramientas, estrategias y controles necesarios que permitan fortalecer la capacidad del Gobierno Distrital para recaudar los recursos provenientes de las distintas fuentes de ingresos propios del ente territorial</t>
  </si>
  <si>
    <t>Fortalecer los procesos de la gestión fiscal y financiera del Distrito de Cartagena de Indias.</t>
  </si>
  <si>
    <t>Servicio de saneamiento fiscal y financiero</t>
  </si>
  <si>
    <t>Estructurar e implementar un plan de trabajo para fortalecer el proceso de gestión tributaria de la secretaría de hacienda distrital.</t>
  </si>
  <si>
    <t>EQUIDAD DE LA MUJER</t>
  </si>
  <si>
    <t xml:space="preserve">Informe de Gestión
</t>
  </si>
  <si>
    <t>ENERO</t>
  </si>
  <si>
    <t>31  DE DICIEMBRE</t>
  </si>
  <si>
    <t>DISTRITO DE CARTAGENA DE INDIAS</t>
  </si>
  <si>
    <t>HAROLDO FORTICH</t>
  </si>
  <si>
    <t>1. Posibilidad de perdida reputacional y económica  debido a bajo porcentaje de ejecución de los programas, por escasa asignación de recursos</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</si>
  <si>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</si>
  <si>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SI</t>
  </si>
  <si>
    <t>CONTRATO DE PRESTACION DE SERVICIOS</t>
  </si>
  <si>
    <t xml:space="preserve">Contratación directa (con ofertas) </t>
  </si>
  <si>
    <t>SGP</t>
  </si>
  <si>
    <t>ICLD
 - SGP LIBRE INVERSION
 - RF CONTRAPRESTACION PORTUARIA
 -  PLUSVALIA
- RB SGP PROPOSITO GENERAL LIBRE INVERSION</t>
  </si>
  <si>
    <t>FORTALECIMIENTO DE LA GESTION FISCAL Y FINANCIERA DEL DISTRITO DE  CARTAGENA DE INDIA</t>
  </si>
  <si>
    <t>Estrategias de Fiscalización: Fisca de inexactos de ICA y Reteica; Omisos Ica, Reteica, Delineacion Urbana y Sobretasa Gasol; Fisca en seguimiento y control de pagos de contraprestacion portuaria y aeroportuaria; Fisca de Imp de Alumbrado Publico</t>
  </si>
  <si>
    <t xml:space="preserve">Recaudar $662.915.926.390 pesos por Impuesto de Industria y Comercio y Complementarios </t>
  </si>
  <si>
    <t>Consolidar el proceso de gestión tributaria en la secretaría de hacienda distrital.</t>
  </si>
  <si>
    <t>Servicio de integración de la oferta pública</t>
  </si>
  <si>
    <t>Mínima cuantía</t>
  </si>
  <si>
    <t xml:space="preserve">Recaudar $7.138.513.013 pesos por Impuesto de Delineación Urbana </t>
  </si>
  <si>
    <t>Fortalecer el proceso de fiscalización tributaria en la secretaría de hacienda distrital</t>
  </si>
  <si>
    <t>Servicio de Asistencia Técnica</t>
  </si>
  <si>
    <t>Realizar visitas y operativos de fiscalización tributaria en el distrito y gestionar los recursos, herramientas, bienes y servicios para el proceso de fiscalización tributaria en la secretaría de Hacienda Distrital.</t>
  </si>
  <si>
    <t>2. Posibilidad de perdida económica por el no pago de las rentas distritales, debido al desempleo, informalidad empresarial y laboral, mortalidad empresarial (liquidacion de empresas), e inflación</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</si>
  <si>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</si>
  <si>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Contratación directa.</t>
  </si>
  <si>
    <t xml:space="preserve">Recursos propios </t>
  </si>
  <si>
    <t xml:space="preserve"> Estrategias de  cobro coactivo: seguimiento tel, correos, cartas de cobro; contacto entidades fcieras; Sec de Alcaldia; Envio recibos de pago; difusion normas tributarias; Bases de datos; Contacto contribuyente predios.</t>
  </si>
  <si>
    <t>Recaudar $53.552.764.612 pesos por Sobretasa a la gasolina</t>
  </si>
  <si>
    <t>Impulsar la gestión de cobro coactivo y cobro persuasivo de la secretaría de hacienda distrital.</t>
  </si>
  <si>
    <t xml:space="preserve">Servicio de apoyo financiero para el fortalecimiento del talento humano </t>
  </si>
  <si>
    <t>Ejecutar acciones de recuperación de cartera y garantizar los recursos, herramientas, bienes y servicios para la gestiónde cobro coactivo y cobro persuasivo en la secretaría de Hacienda Distrital.</t>
  </si>
  <si>
    <t>CONTRATO DE PRESTACION DE SERVICIOS DE MINIMA CUANTIA</t>
  </si>
  <si>
    <t>Fortalecer la cultura tributaria y de pago de impuestos de los contribuyentes en el distrito de Cartagena de indias</t>
  </si>
  <si>
    <t>Servicio de información actualizado</t>
  </si>
  <si>
    <t>Realizar actividades y campañas de cultura tributaria en el distrito de Cartagena de Indias</t>
  </si>
  <si>
    <t xml:space="preserve">Estrategias Cultura Tributaria: Se desarrolla la Campaña" Impuestos que si se Ven": Tomas masivas de sensibilización y entrega de mat publicitario; orientacion al contribuyente a través de canales presenciales y virtuales; Sensibilizacion ICA; Componente Pedagogico; Encuestas de satisfaccion </t>
  </si>
  <si>
    <t>AVANCE PROYECTO GESTION FISCAL Y FINANCIERA OPORTUNA</t>
  </si>
  <si>
    <t>2.3.4599.1000.2024130010030</t>
  </si>
  <si>
    <t>MODERNIZACION INTEGRAL DE LA SECRETARIA DE HACIENDA DEL DISTRITO DE CARTAGENA DE INDIAS</t>
  </si>
  <si>
    <t>Modernización de los procesos los sistemas de información tecnológica y digital y la infraestructura física de la Secretaría de Hacienda Distrital de Cartagena.</t>
  </si>
  <si>
    <t xml:space="preserve">1.Actualizar y mantener un sistema de información más eficiente, integrado y automatizado para mejorar la gestión financiera y de recaudación fiscal..
</t>
  </si>
  <si>
    <t xml:space="preserve">1. Servicios de información actualizado
</t>
  </si>
  <si>
    <t>DICIEMBRE</t>
  </si>
  <si>
    <t xml:space="preserve"> Posibilidad de perdida reputacional debido a bajo porcentaje de ejecución de los programas, por escasa asignación de recursos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</si>
  <si>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</si>
  <si>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PRESTACION DE SERVICIO PARA LA IMPLEMENTACION DEL SISTEMA TRIBUTARIO Y FINANCIERO  DE LA SHD</t>
  </si>
  <si>
    <t xml:space="preserve"> -  ICLD
 - SGP LIBRE INVERSION
 - RF CONTRAPRESTACION PORTUARIA
 -  PLUSVALIA
- RB SGP PROPOSITO GENERAL LIBRE INVERSION</t>
  </si>
  <si>
    <t>MODERNIZACION INTEGRAL DE LA SECRETARIA DE HACIENDA DEL DISTRITO DE   CARTAGENA DE INDIAS
2.3.4599.1000.2024130010030</t>
  </si>
  <si>
    <t>Configurar y adecuar módulos del software</t>
  </si>
  <si>
    <t>FEBRERO</t>
  </si>
  <si>
    <t>Implementar el software tributario</t>
  </si>
  <si>
    <t>MARZO</t>
  </si>
  <si>
    <t>Levantar información de los Procesos: Diagnóstico</t>
  </si>
  <si>
    <t>ABRIL</t>
  </si>
  <si>
    <t>Capacitación y puesta en marcha</t>
  </si>
  <si>
    <t>MAYO</t>
  </si>
  <si>
    <t>Mantenimiento anual y actualización del sistema</t>
  </si>
  <si>
    <t>JUNIO</t>
  </si>
  <si>
    <t xml:space="preserve">2.  Adecuar, dotar y mantener la infraestructura física de la Secretaría de Hacienda para garantizar espacios adecuados a las necesidades internas y una atención de calidad a los contribuyentes y usuarios en general
</t>
  </si>
  <si>
    <t>2. Sede adecuada</t>
  </si>
  <si>
    <t xml:space="preserve">1. Anteproyecto Arquitectónico </t>
  </si>
  <si>
    <t>PRIMERA INFANCIA, INFANCIA Y ADOLESCENCIA</t>
  </si>
  <si>
    <t xml:space="preserve">Informe de interventoria </t>
  </si>
  <si>
    <t>PRESTACION DE SERVICIOS</t>
  </si>
  <si>
    <t>Licitación pública</t>
  </si>
  <si>
    <t>2 Diseños Definitivos</t>
  </si>
  <si>
    <t xml:space="preserve">3. Diagnóstico de necesidades </t>
  </si>
  <si>
    <t>4. Obras de adecuación Física</t>
  </si>
  <si>
    <t>JULIO</t>
  </si>
  <si>
    <t>5. Interventoria</t>
  </si>
  <si>
    <t>AGOSTO</t>
  </si>
  <si>
    <t>3. Mejorar la eficiencia, la conservación y la accesibilidad de la información de los procesos de la SHD a través de la digitalización de los archivos documentales.</t>
  </si>
  <si>
    <t xml:space="preserve">3. Servicio de Asistencia Técnica </t>
  </si>
  <si>
    <t xml:space="preserve">3. Monitoreo y control </t>
  </si>
  <si>
    <t>3. Informe de Supervisión</t>
  </si>
  <si>
    <t>2</t>
  </si>
  <si>
    <t>PRESTACION DE SERVICIO PARA LA SUPERVISION DEL CONTRATO DE INTERVENCION DEL ARCHIVO DE LA SHD</t>
  </si>
  <si>
    <t>AVANCES DEL PROYECTO MODERNIZACION INTEGRAL DE LA SECRETARIA DE HACIENDA DEL DISTRITO DE CARTAGENA DE INDIAS</t>
  </si>
  <si>
    <t>Generar información catastral con enfoque multipropósito en el distrito de Cartagena de indias</t>
  </si>
  <si>
    <t>1. Mejorar las capacidades administrativas y técnicas para la gestión catastral multipropósito en Cartagena de indias</t>
  </si>
  <si>
    <t>1. Servicio de Conservación Catastral</t>
  </si>
  <si>
    <t>1,059,626</t>
  </si>
  <si>
    <t>HAROLDO FORTICH
Secretaria de Hacienda
CAMILO REY 
Secretario de Planeación</t>
  </si>
  <si>
    <t>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t>
  </si>
  <si>
    <t>NO APLICA</t>
  </si>
  <si>
    <t>ESTE PROGRAMA SE LE ASIGNO A EL SEGUIMIENTO REALIZADO POR LA SECRETARIA DE PLANEACION DISTRITAL</t>
  </si>
  <si>
    <t>Formular un (1) Plan de fortalecimiento para le pretacion efectiva del servicio publico de gestión catastral</t>
  </si>
  <si>
    <t>2. Servicio de actualización catastral con enfoque multipropósito</t>
  </si>
  <si>
    <t>1,059,627</t>
  </si>
  <si>
    <t>AVANCES DEL PROYECTO GESTION CATASTRAL CON ENFOQUE MULTIPROPOSITO</t>
  </si>
  <si>
    <t>UNIDOS POR UNA CARTAGENA COMPETITIVA E INNOVADORA</t>
  </si>
  <si>
    <t>Actualizar un (1) Plan Regional de Competitividad</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</si>
  <si>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</si>
  <si>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</si>
  <si>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</si>
  <si>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</si>
  <si>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Realizar la actualización del Plan Regional de Competitividad de Cartagena y Bolívar</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</si>
  <si>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</si>
  <si>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</si>
  <si>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45-CONVENIO</t>
  </si>
  <si>
    <t>ICLD</t>
  </si>
  <si>
    <t xml:space="preserve">Por iniciar ejecución </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</si>
  <si>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</si>
  <si>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</si>
  <si>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</si>
  <si>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2. Servicio de racionalización de trámites y normatividad para la competitividad empresarial</t>
  </si>
  <si>
    <t>Realizar acciones que fortalezcan el Mejoramiento de clima de negocio</t>
  </si>
  <si>
    <t>Servicio de racionalización de trámites y normatividad para la competitividad empresaria</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</si>
  <si>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</si>
  <si>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</si>
  <si>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3. Servicio de asistencia técnica para el desarrollo de iniciativas clústeres</t>
  </si>
  <si>
    <t>Administrar productos a través de servicios profesionales para la implementación de instrumentos y mecanismos para competitividad territorial</t>
  </si>
  <si>
    <t>Servicio de asistencia técnica para el desarrollo de iniciativas clústeres</t>
  </si>
  <si>
    <t>12-CONTRATO DE PRESTACION DE SERVICIOS</t>
  </si>
  <si>
    <t>Desarrollar estrategias de acompañamiento de iniciativas clúster y apuestas productivas promisorias</t>
  </si>
  <si>
    <t>0.50</t>
  </si>
  <si>
    <t>Desarrollar evento anual para promover las estrategias de fomento de competitividad e inversión en la ciudad, involucrando actores, empresas, entidades publicas y privadas, miembros de la sociedad civil, academia, entre otros.</t>
  </si>
  <si>
    <t>2. Fortalecer el sistema para la gestión de la innovación en el Distrito de Cartagena de Indias</t>
  </si>
  <si>
    <t>4. Servicio de apoyo para la modernización y fomento de la innovación empresarial</t>
  </si>
  <si>
    <t>Realizar la coordinación, seguimiento, evaluación y gestión de las actividades del proyecto</t>
  </si>
  <si>
    <t>Servicio de apoyo para la modernización y fomento de la innovación empresaria</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</si>
  <si>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</si>
  <si>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planes de fomento de cultura de innovación.</t>
  </si>
  <si>
    <t>5. Documentos de lineamientos técnicos</t>
  </si>
  <si>
    <t>Realizar actualización del documento técnico del Sistema Distrital de Innovación y socialización de los resultados</t>
  </si>
  <si>
    <t>Documentos de lineamientos técnicos</t>
  </si>
  <si>
    <t>Realizar acciones de implementación del Sistema Distrital de innovación.</t>
  </si>
  <si>
    <t>AVANCES DEL PROYECTO IMPLEMENTACIÓN DE ESTRATEGIAS DE FORTALECIMIENTO PARA LA COMPETITIVIDAD EMPRESARIAL E INNOVACIÓN EN CARTAGENA</t>
  </si>
  <si>
    <t>Generar cuatro (4) alianzas para la promoción de Cartagena como "destino internacional en inversiones y apuestas productivas"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</si>
  <si>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</si>
  <si>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</si>
  <si>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</si>
  <si>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</si>
  <si>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1.1. Realizar acciones en el marco de las Alianzas para la promoción de Cartagena como “destino internacional en inversiones y apuestas productivas”</t>
  </si>
  <si>
    <t xml:space="preserve"> Número de empresas</t>
  </si>
  <si>
    <t>EN PROCESO CONTRACTUALES</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</si>
  <si>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</si>
  <si>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</si>
  <si>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</si>
  <si>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 Promover la actividad exportadora y el posicionamiento de Cartagena de Indias como plataforma de comercio internacional.</t>
  </si>
  <si>
    <t>2.  Servicio de asistencia técnica</t>
  </si>
  <si>
    <t>2.1. Diseñar y ejecutar estrategias de posicionamiento de “Cartagena Plataforma Exportadora” .</t>
  </si>
  <si>
    <t>Número de asistencias</t>
  </si>
  <si>
    <t>2.2. Desarrollar agendas que permitan promocionar los productos y servicios.</t>
  </si>
  <si>
    <t>3. Servicio de asistencia técnica y acompañamiento productivo y empresarial</t>
  </si>
  <si>
    <t>3.1. Realizar coordinación en la implementación de la estrategia de exportación y asistencia técnica a las empresas intervenidas.</t>
  </si>
  <si>
    <t>Número de personas</t>
  </si>
  <si>
    <t>3.2. Desarrollar estrategia Exporta360: Planes de exportaciones y asistencia técnica especializada.</t>
  </si>
  <si>
    <t>3.3. Ejecutar estrategias de apoyo al acceso a financiación para la promoción de las exportaciones en el Distrito de Cartagena de Indias.</t>
  </si>
  <si>
    <t>TOTAL DEL PROYECTO IMPLEMENTACIÓN DE ACCIONES PARA EL POSICIONAMIENTO DE LA ESTRATEGIA CIUDAD GLOBAL EXPORTADORA EN EL DISTRITO DE  CARTAGENA DE INDIAS</t>
  </si>
  <si>
    <t>Alcanzar un puntaje de 8 en el Índice de Desarrollo Económico y Empresarial</t>
  </si>
  <si>
    <t xml:space="preserve">Ejecutar cuatro (4) estrategias de fortalecimiento empresarial y generación de encadenamientos productivos
</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</si>
  <si>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</si>
  <si>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</si>
  <si>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</si>
  <si>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 xml:space="preserve">Servicio de asistencia técnica para mejorar la competitividad de los sectores productivos </t>
  </si>
  <si>
    <t xml:space="preserve"> Apoyar la coordinación para la ejecución de las actividades del proyecto.</t>
  </si>
  <si>
    <t xml:space="preserve">informe de seguimiento y medición </t>
  </si>
  <si>
    <t>0.7</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</si>
  <si>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</si>
  <si>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</si>
  <si>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SGP Libre Inversión</t>
  </si>
  <si>
    <t>Ejecutar estrategias de fortalecimiento empresarial y generación de encadenamientos productivos</t>
  </si>
  <si>
    <t xml:space="preserve"> Realizar seguimiento y medición de impacto a las actividades del proyecto</t>
  </si>
  <si>
    <t>2.Fortalecer la organización de los establecimientos de comercio en zonas de relevancia para la ciudad</t>
  </si>
  <si>
    <t>Servicio de apoyo para la transferencia y/o implementación de metodologías de aumento de la productividad.</t>
  </si>
  <si>
    <t>Ejecutar servicios de fortalecimiento empresarial para MiPymes</t>
  </si>
  <si>
    <t xml:space="preserve">informe estrategia de servicios </t>
  </si>
  <si>
    <t>Desarrollar espacios para el relacionamiento comercial y fortalecimiento de la proveeduría entre empresas</t>
  </si>
  <si>
    <t xml:space="preserve"> Servicio de asistencia técnica</t>
  </si>
  <si>
    <t xml:space="preserve"> Desarrollar un plan de fortalecimiento de comerciantes de sectores estratégicos</t>
  </si>
  <si>
    <t xml:space="preserve">informe de gestión </t>
  </si>
  <si>
    <t>Realizar fortalecimiento para la comercialización, el mercadeo y aumento de ventas de comercios de sectores estratégicos</t>
  </si>
  <si>
    <t>3. Aumentar la capacidad de generación de nuevos productos y servicios en las MiPymes de Cartagena</t>
  </si>
  <si>
    <t>Documentos de lineamientos técnicos.</t>
  </si>
  <si>
    <t>Realizar logística de un evento de promoción de la diversificación económica y fomento del desarrollo empresarial</t>
  </si>
  <si>
    <t>0.1</t>
  </si>
  <si>
    <t>95-CONTRATO DE PRESTACION DE SERVICIOS MINIMA CUANTIA</t>
  </si>
  <si>
    <t>Diseñar y desarrollar rutas de diversificación económica y desarrollo empresarial</t>
  </si>
  <si>
    <t>AVANCES DEL PROYECTO IMPLEMENTACIÓN DE ESTRATEGIAS DE FORTALECIMIENTO EMPRESARIAL Y DIVERSIFICACIÓN ECONÓMICA PARA EL AUMENTO DE LA CAPACIDAD PRODUCTIVA Y ECONÓMICA EN EL DISTRITO DE CARTAGENA DE INDIAS</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</si>
  <si>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</si>
  <si>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</si>
  <si>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</si>
  <si>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</si>
  <si>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</si>
  <si>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Número de documentos</t>
  </si>
  <si>
    <t xml:space="preserve">Prestación de Servicios </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</si>
  <si>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</si>
  <si>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</si>
  <si>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</si>
  <si>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No Aplica</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</si>
  <si>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</si>
  <si>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</si>
  <si>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</si>
  <si>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</si>
  <si>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 xml:space="preserve">CONVENIO </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</si>
  <si>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</si>
  <si>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</si>
  <si>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</si>
  <si>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t+N73:N75erciarios  estratégicos al desarrollo de capacidades básicas tales como planificación, articulación de los diferentes eslabones de la cadena y trabajo en equipo,  capacidad de autocrítica, y análisis detallado de debilidades y fortalezas, entre otros.</t>
  </si>
  <si>
    <t>AVANCE DEL PROYECTO CONSOLIDACIÓN DE BUENAS PRACTICAS EN TRANSFORMACIÓN PRODUCTIVA CON EQUIDAD COMO VALOR AGREGADO A LA DIVERSIFICACIÓN ECONÓMICA EN EL TERRITORIO CARTAGENA DE INDIAS.</t>
  </si>
  <si>
    <t>2.3.3502.0200.2024130010078</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</si>
  <si>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</si>
  <si>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</si>
  <si>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</si>
  <si>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</si>
  <si>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</si>
  <si>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</si>
  <si>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POR INICIAR EJECUCIÓN</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</si>
  <si>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</si>
  <si>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</si>
  <si>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</si>
  <si>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</si>
  <si>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</si>
  <si>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</si>
  <si>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</si>
  <si>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</si>
  <si>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1.	Incumplimiento de los contratos derivados a servicios profesionales 
2.	Deficiencias en la estructuración metodológica de la fase de diseño de la alternativa</t>
  </si>
  <si>
    <t>2.2. Realizar talleres y cursos de gestión empresarial, financiera, gestión turística, atención al cliente, guianza turística, inglés y  formación en diversas técnicas artesanales para que los miembros puedan manejar e innovar en sus propias pequeñas empresas.</t>
  </si>
  <si>
    <t>No aplica</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</si>
  <si>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</si>
  <si>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</si>
  <si>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</si>
  <si>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</si>
  <si>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</si>
  <si>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</si>
  <si>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</si>
  <si>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</si>
  <si>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</si>
  <si>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AVANCES DEL PROYECTO CONSOLIDACIÓN DE ESTRATEGIAS PARA LA IDENTIFICACIÓN Y EL CIERRE DE BRECHAS DE EMPLEABILIDAD Y CAPITAL HUMANO EN CARTAGENA DE INDIAS</t>
  </si>
  <si>
    <t>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</si>
  <si>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</si>
  <si>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</si>
  <si>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</si>
  <si>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</si>
  <si>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</si>
  <si>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 xml:space="preserve">ICLD
</t>
  </si>
  <si>
    <t>1.2. Desarrollar sesiones de acompañamiento técnico en el marco de las rutas.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</si>
  <si>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</si>
  <si>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</si>
  <si>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</si>
  <si>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</si>
  <si>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3. Servicio de asistencia técnica</t>
  </si>
  <si>
    <t>3.1. Diseñar e implementar estrategia de acompañamiento a emprendimiento y MiPymes para inclusión financiera y acceso a mecanismos de financiación.</t>
  </si>
  <si>
    <t>3.2. Realizar apoyo a emprendimientos a través de fortalecimiento de sus unidades de negocio con entrega de capital semilla y/u otro mecanismo de apoyo financiero.</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</si>
  <si>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</si>
  <si>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</si>
  <si>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</si>
  <si>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2. Fortalecer la capacidad instalada de los emprendedores y el ecosistema de emprendimiento del Distrito.</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</si>
  <si>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</si>
  <si>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</si>
  <si>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</si>
  <si>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</si>
  <si>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6. Documentos de planeación</t>
  </si>
  <si>
    <t>6.1. Elaborar un documento de planeación que recoja las principales apuestas estratégicas y su impacto para el impulso al emprendimiento en el distrito.</t>
  </si>
  <si>
    <t xml:space="preserve">Documentos de planeación elaborados </t>
  </si>
  <si>
    <t>6.2. Realizar acciones de intervención de emprendedores para la generación de capacidades para emprender.</t>
  </si>
  <si>
    <t>AVANCES DEL PROYECTO IMPLEMENTACIÓN DE ESTRATEGIAS PARA EL IMPULSO AL EMPRENDIMIENTO EN EL DISTRITO DE CARTAGENA DE INDIAS</t>
  </si>
  <si>
    <t>AVANCE PROYECTOS DE LA SECRETARÍA DE HACIENDA CORTE JUNIO 2025</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</si>
  <si>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</si>
  <si>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</si>
  <si>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</si>
  <si>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</si>
  <si>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</si>
  <si>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</si>
  <si>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 JUNIO</t>
  </si>
  <si>
    <t>% EJECUCION OBLIGACIONES JUNIO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</si>
  <si>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</si>
  <si>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</si>
  <si>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</si>
  <si>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</si>
  <si>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</si>
  <si>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</si>
  <si>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</si>
  <si>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</si>
  <si>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</si>
  <si>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</si>
  <si>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</si>
  <si>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</si>
  <si>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</si>
  <si>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</si>
  <si>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</si>
  <si>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</si>
  <si>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</si>
  <si>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</si>
  <si>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</si>
  <si>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</si>
  <si>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</si>
  <si>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</si>
  <si>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</si>
  <si>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</si>
  <si>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</si>
  <si>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</si>
  <si>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</si>
  <si>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</si>
  <si>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</si>
  <si>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</si>
  <si>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</si>
  <si>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</si>
  <si>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</si>
  <si>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</si>
  <si>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</si>
  <si>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</si>
  <si>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</si>
  <si>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</si>
  <si>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</si>
  <si>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</si>
  <si>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Capacitacion</t>
  </si>
  <si>
    <t>Digitalización documental</t>
  </si>
  <si>
    <t>Inventarios  documentales</t>
  </si>
  <si>
    <t>Saneamiento ambiental: fumigación area de archivo de la secretaría de hacienda</t>
  </si>
  <si>
    <t>25%=075</t>
  </si>
  <si>
    <t>IMPLEMENTACION DE LA GESTION CATASTRAL CON ENFOQUE MULTIPROPOSITO EN DISTRITO  CARTAGENA DE INDIAS</t>
  </si>
  <si>
    <t>IMPLEMENTACION DE ESTRATEGIAS DE FORTALECIMIENTO DE LA COMPETITIVIDAD Y LA INNOVACION EN EL DISTRITO DE   CARTAGENA DE INDIAS</t>
  </si>
  <si>
    <t>IMPLEMENTACION DE ACCIONES PARA EL POSICIONAMIENTO DE LA ESTRATEGIA CIUDAD GLOBAL EXPORTADORA EN EL DISTRITO DE  CARTAGENA DE INDIAS</t>
  </si>
  <si>
    <t>IMPLEMENTACION ESTRATEGIAS DE FORTALECIMIENTO EMPRESARIAL Y DIVERSIFICACION ECONOMICA PARA EL AUMENTO DE LA CAPACIDAD PRODUCTIVA Y ECONOMICA EN EL DISTRITO DE  CARTAGENA DE INDIAS</t>
  </si>
  <si>
    <t>CONSOLIDACION DE BUENAS PRACTICAS EN TRANSFORMACION PRODUCTIVA CON EQUIDAD COMO VALOR AGREGADO A LA DIVERSIFICACION ECONOMICA EN EL TERRITORIO   CARTAGENA DE INDIAS</t>
  </si>
  <si>
    <t>CONSOLIDACION DE ESTRATEGIAS PARA LA IDENTIFICACION Y EL CIERRE DE BRECHAS DE EMPLEABILIDAD Y CAPITAL HUMANO EN  CARTAGENA DE INDIAS</t>
  </si>
  <si>
    <t xml:space="preserve"> IMPLEMENTACION DE ESTRATEGIAS PARA EL IMPULSO AL EMPRENDIMIENTO EN EL DISTRITO DE  CARTAGENA DE INDIAS</t>
  </si>
  <si>
    <t>REPORTE EJECUCION PRESUPUESTAL (COMPROMISOS) SEPTIEMBRE</t>
  </si>
  <si>
    <t>% EJECUCION COMPROMISOS SEPTIEMBRE</t>
  </si>
  <si>
    <t>REPORTE EJECUCION PRESUPUESTAL (OBLIGACIONES) SEPTIEMBRE</t>
  </si>
  <si>
    <t>% EJECUCION OBLIGACIONES SEPTIEMBRE</t>
  </si>
  <si>
    <t>REPORTE EJECUCION PRESUPUESTAL (COMPROMISOS) DICIEMBRE</t>
  </si>
  <si>
    <t>% EJECUCION COMPROMISOS DICIEMBRE</t>
  </si>
  <si>
    <t>REPORTE EJECUCION PRESUPUESTAL (OBLIGACIONES) DICIEMBRE</t>
  </si>
  <si>
    <t>% EJECUCION OBLIGACIONES DICIEMBRE</t>
  </si>
  <si>
    <t>Obras de mantenimiento</t>
  </si>
  <si>
    <t>EJECUCIÓN PRESUPUESTAL HACIENDA MARZO - DICIEMBRE 30 2025</t>
  </si>
  <si>
    <t>Obras de mantenimient+K25+K15+K15:K20+K25+K15+K25+K15+K15:K25+K2+K15:K29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</si>
</sst>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0%"/>
    <numFmt numFmtId="167" formatCode="_-&quot;$&quot;\ * #,##0.0_-;\-&quot;$&quot;\ * #,##0.0_-;_-&quot;$&quot;\ * &quot;-&quot;??_-;_-@_-"/>
    <numFmt numFmtId="168" formatCode="0.0"/>
  </numFmts>
  <fonts count="71"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family val="2"/>
      <scheme val="minor"/>
    </font>
    <font>
      <sz val="11"/>
      <name val="Arial"/>
      <family val="2"/>
    </font>
    <font>
      <b/>
      <sz val="11"/>
      <color theme="1"/>
      <name val="Aptos Narrow"/>
      <family val="2"/>
      <scheme val="minor"/>
    </font>
    <font>
      <b/>
      <sz val="9"/>
      <color rgb="FF000000"/>
      <name val="Tahoma"/>
      <family val="2"/>
    </font>
    <font>
      <sz val="9"/>
      <color rgb="FF000000"/>
      <name val="Tahoma"/>
      <family val="2"/>
    </font>
    <font>
      <sz val="12"/>
      <color theme="1"/>
      <name val="Tahoma"/>
      <family val="2"/>
    </font>
    <font>
      <b/>
      <sz val="20"/>
      <color theme="1"/>
      <name val="Tahoma"/>
      <family val="2"/>
    </font>
    <font>
      <b/>
      <sz val="16"/>
      <color theme="1"/>
      <name val="Aptos Narrow"/>
      <family val="2"/>
      <scheme val="minor"/>
    </font>
    <font>
      <sz val="11"/>
      <name val="Aptos Narrow"/>
      <family val="2"/>
      <scheme val="minor"/>
    </font>
    <font>
      <sz val="11"/>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4"/>
      <color theme="1"/>
      <name val="Arial"/>
      <family val="2"/>
    </font>
    <font>
      <b/>
      <sz val="14"/>
      <color theme="1"/>
      <name val="Arial"/>
      <family val="2"/>
    </font>
    <font>
      <sz val="10"/>
      <color theme="1"/>
      <name val="Aptos Narrow"/>
      <family val="2"/>
      <scheme val="minor"/>
    </font>
    <font>
      <sz val="10"/>
      <name val="Aptos Narrow"/>
      <family val="2"/>
      <scheme val="minor"/>
    </font>
    <font>
      <sz val="12"/>
      <color theme="1"/>
      <name val="Aptos Narrow"/>
      <family val="2"/>
      <scheme val="minor"/>
    </font>
    <font>
      <sz val="10"/>
      <color theme="1"/>
      <name val="Calibri Light"/>
      <family val="2"/>
    </font>
    <font>
      <sz val="11"/>
      <color rgb="FFFF0000"/>
      <name val="Aptos Narrow"/>
      <family val="2"/>
      <scheme val="minor"/>
    </font>
    <font>
      <sz val="11"/>
      <color theme="1" tint="4.9989318521683403E-2"/>
      <name val="Aptos Narrow"/>
      <family val="2"/>
      <scheme val="minor"/>
    </font>
    <font>
      <b/>
      <sz val="16"/>
      <color theme="1"/>
      <name val="Aptos Narrow"/>
      <family val="2"/>
      <scheme val="minor"/>
    </font>
    <font>
      <sz val="12"/>
      <color theme="1" tint="4.9989318521683403E-2"/>
      <name val="Aptos Narrow"/>
      <family val="2"/>
      <scheme val="minor"/>
    </font>
    <font>
      <b/>
      <sz val="14"/>
      <color theme="1"/>
      <name val="Aptos Narrow"/>
      <family val="2"/>
      <scheme val="minor"/>
    </font>
    <font>
      <sz val="11"/>
      <color theme="1"/>
      <name val="Arial Narrow"/>
      <family val="2"/>
    </font>
    <font>
      <sz val="11"/>
      <name val="Arial Narrow"/>
      <family val="2"/>
    </font>
    <font>
      <b/>
      <sz val="11"/>
      <name val="Aptos Narrow"/>
      <family val="2"/>
      <scheme val="minor"/>
    </font>
    <font>
      <b/>
      <sz val="14"/>
      <color theme="1"/>
      <name val="Aptos Narrow"/>
      <family val="2"/>
      <scheme val="minor"/>
    </font>
    <font>
      <sz val="12"/>
      <name val="Aptos Narrow"/>
      <family val="2"/>
      <scheme val="minor"/>
    </font>
    <font>
      <b/>
      <sz val="12"/>
      <name val="Arial"/>
      <family val="2"/>
    </font>
    <font>
      <b/>
      <sz val="12"/>
      <name val="Aptos"/>
      <family val="2"/>
    </font>
    <font>
      <sz val="11"/>
      <color theme="1"/>
      <name val="Aptos Narrow"/>
      <family val="2"/>
    </font>
    <font>
      <b/>
      <sz val="11"/>
      <color theme="1"/>
      <name val="Aptos Narrow"/>
      <family val="2"/>
    </font>
    <font>
      <sz val="11"/>
      <color theme="1" tint="4.9989318521683403E-2"/>
      <name val="Arial"/>
      <family val="2"/>
    </font>
    <font>
      <sz val="10"/>
      <color theme="1"/>
      <name val="Arial"/>
      <family val="2"/>
    </font>
    <font>
      <b/>
      <sz val="22"/>
      <color theme="1"/>
      <name val="Aptos Narrow"/>
      <family val="2"/>
      <scheme val="minor"/>
    </font>
    <font>
      <b/>
      <sz val="12"/>
      <color theme="1"/>
      <name val="Tahoma"/>
      <family val="2"/>
    </font>
    <font>
      <b/>
      <sz val="26"/>
      <color rgb="FFFF0000"/>
      <name val="Aptos Narrow"/>
      <family val="2"/>
      <scheme val="minor"/>
    </font>
    <font>
      <b/>
      <sz val="24"/>
      <color rgb="FFFF0000"/>
      <name val="Aptos Narrow"/>
      <family val="2"/>
      <scheme val="minor"/>
    </font>
    <font>
      <b/>
      <sz val="22"/>
      <color rgb="FFFF0000"/>
      <name val="Aptos Narrow"/>
      <family val="2"/>
      <scheme val="minor"/>
    </font>
    <font>
      <b/>
      <sz val="11"/>
      <color theme="1"/>
      <name val="Aptos Narrow"/>
      <scheme val="minor"/>
    </font>
    <font>
      <b/>
      <sz val="24"/>
      <color rgb="FFFF0000"/>
      <name val="Aptos Narrow"/>
      <scheme val="minor"/>
    </font>
    <font>
      <b/>
      <sz val="18"/>
      <color theme="1"/>
      <name val="Aptos Narrow"/>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50"/>
        <bgColor indexed="64"/>
      </patternFill>
    </fill>
    <fill>
      <patternFill patternType="solid">
        <fgColor theme="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84">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21" fillId="0" borderId="1" xfId="1"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xf>
    <xf numFmtId="0" fontId="18"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xf numFmtId="0" fontId="3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vertical="center" wrapText="1"/>
    </xf>
    <xf numFmtId="164" fontId="27"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8"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44"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center" vertical="center"/>
    </xf>
    <xf numFmtId="9" fontId="0" fillId="2" borderId="1" xfId="7" applyFont="1" applyFill="1" applyBorder="1" applyAlignment="1">
      <alignment horizontal="center" vertical="center" wrapText="1"/>
    </xf>
    <xf numFmtId="1" fontId="0" fillId="0" borderId="1" xfId="0" applyNumberFormat="1" applyBorder="1" applyAlignment="1">
      <alignment horizontal="center" vertical="center" wrapText="1"/>
    </xf>
    <xf numFmtId="8" fontId="25" fillId="2" borderId="1" xfId="0" applyNumberFormat="1" applyFont="1" applyFill="1" applyBorder="1" applyAlignment="1">
      <alignment horizontal="center" vertical="center"/>
    </xf>
    <xf numFmtId="1" fontId="33" fillId="0" borderId="1"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1"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9" fontId="45" fillId="2" borderId="1" xfId="7" applyFont="1" applyFill="1" applyBorder="1" applyAlignment="1">
      <alignment horizontal="center" vertical="center" wrapText="1"/>
    </xf>
    <xf numFmtId="9" fontId="0" fillId="0" borderId="1" xfId="0" applyNumberFormat="1" applyBorder="1" applyAlignment="1">
      <alignment horizontal="center" vertical="center" wrapText="1"/>
    </xf>
    <xf numFmtId="0" fontId="33" fillId="2" borderId="1" xfId="0" applyFont="1" applyFill="1" applyBorder="1" applyAlignment="1">
      <alignment horizontal="center" vertical="center"/>
    </xf>
    <xf numFmtId="2" fontId="0" fillId="2" borderId="1" xfId="0" applyNumberFormat="1" applyFill="1" applyBorder="1" applyAlignment="1">
      <alignment horizontal="center" vertical="center"/>
    </xf>
    <xf numFmtId="43" fontId="0" fillId="2" borderId="1" xfId="9"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9" fontId="33" fillId="2" borderId="1" xfId="7" applyFont="1" applyFill="1" applyBorder="1" applyAlignment="1">
      <alignment horizontal="center" vertical="center"/>
    </xf>
    <xf numFmtId="2" fontId="0" fillId="2" borderId="1" xfId="8" applyNumberFormat="1" applyFont="1" applyFill="1" applyBorder="1" applyAlignment="1">
      <alignment horizontal="center" vertical="center" wrapText="1"/>
    </xf>
    <xf numFmtId="44" fontId="0" fillId="2" borderId="1" xfId="8" applyFont="1" applyFill="1" applyBorder="1" applyAlignment="1">
      <alignment horizontal="center" vertical="center"/>
    </xf>
    <xf numFmtId="0" fontId="27" fillId="2" borderId="1" xfId="0" applyFont="1" applyFill="1" applyBorder="1" applyAlignment="1">
      <alignment horizontal="center" vertical="center" wrapText="1"/>
    </xf>
    <xf numFmtId="9" fontId="0" fillId="2" borderId="1" xfId="7" applyFont="1" applyFill="1" applyBorder="1" applyAlignment="1">
      <alignment horizontal="center" vertical="center"/>
    </xf>
    <xf numFmtId="0" fontId="38" fillId="2" borderId="1" xfId="0" applyFont="1" applyFill="1" applyBorder="1" applyAlignment="1">
      <alignment horizontal="center" vertical="center"/>
    </xf>
    <xf numFmtId="8" fontId="37" fillId="2" borderId="1" xfId="0" applyNumberFormat="1" applyFont="1" applyFill="1" applyBorder="1" applyAlignment="1">
      <alignment horizontal="center" vertical="center"/>
    </xf>
    <xf numFmtId="9" fontId="5" fillId="2" borderId="1" xfId="7"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2" fontId="25"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xf numFmtId="8" fontId="0" fillId="2" borderId="1" xfId="0" applyNumberFormat="1" applyFill="1" applyBorder="1" applyAlignment="1">
      <alignment horizontal="center" vertical="center" wrapText="1"/>
    </xf>
    <xf numFmtId="0" fontId="46" fillId="2" borderId="1" xfId="0" applyFont="1" applyFill="1" applyBorder="1" applyAlignment="1">
      <alignment horizontal="center" vertical="center" wrapText="1"/>
    </xf>
    <xf numFmtId="2" fontId="33" fillId="2" borderId="1" xfId="7" applyNumberFormat="1" applyFont="1" applyFill="1" applyBorder="1" applyAlignment="1">
      <alignment horizontal="center" vertical="center" wrapText="1"/>
    </xf>
    <xf numFmtId="2" fontId="33" fillId="0" borderId="1" xfId="7" applyNumberFormat="1" applyFont="1" applyFill="1" applyBorder="1" applyAlignment="1">
      <alignment horizontal="center" vertical="center" wrapText="1"/>
    </xf>
    <xf numFmtId="9" fontId="0" fillId="0" borderId="1" xfId="7" applyFont="1" applyFill="1" applyBorder="1" applyAlignment="1">
      <alignment horizontal="center" vertical="center" wrapText="1"/>
    </xf>
    <xf numFmtId="0" fontId="27" fillId="0" borderId="1" xfId="0" applyFont="1" applyBorder="1" applyAlignment="1">
      <alignment horizontal="center" vertical="center" wrapText="1"/>
    </xf>
    <xf numFmtId="9" fontId="25" fillId="0" borderId="1" xfId="7" applyFont="1" applyFill="1" applyBorder="1" applyAlignment="1">
      <alignment horizontal="center" vertical="center" wrapText="1"/>
    </xf>
    <xf numFmtId="0" fontId="0" fillId="0" borderId="1" xfId="0" applyBorder="1" applyAlignment="1">
      <alignment vertical="center"/>
    </xf>
    <xf numFmtId="9" fontId="0" fillId="0" borderId="1" xfId="7" applyFont="1" applyFill="1" applyBorder="1" applyAlignment="1">
      <alignment horizontal="center" vertical="center"/>
    </xf>
    <xf numFmtId="0" fontId="7" fillId="0" borderId="1" xfId="0" applyFont="1" applyBorder="1" applyAlignment="1">
      <alignment horizontal="center" vertical="center" wrapText="1"/>
    </xf>
    <xf numFmtId="164" fontId="0" fillId="0" borderId="1" xfId="8" applyNumberFormat="1" applyFont="1" applyFill="1" applyBorder="1" applyAlignment="1">
      <alignment horizontal="center" vertical="center" wrapText="1"/>
    </xf>
    <xf numFmtId="2"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9" fontId="25" fillId="2" borderId="1" xfId="7" applyFont="1" applyFill="1" applyBorder="1" applyAlignment="1">
      <alignment horizontal="center" vertical="center"/>
    </xf>
    <xf numFmtId="166" fontId="33"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xf numFmtId="44" fontId="48" fillId="0" borderId="1" xfId="8" applyFont="1" applyFill="1" applyBorder="1" applyAlignment="1">
      <alignment horizontal="center" vertical="center" wrapText="1"/>
    </xf>
    <xf numFmtId="6" fontId="0" fillId="0" borderId="1" xfId="0" applyNumberFormat="1" applyBorder="1" applyAlignment="1">
      <alignment vertical="center"/>
    </xf>
    <xf numFmtId="0" fontId="43" fillId="0" borderId="1" xfId="0" applyFont="1" applyBorder="1" applyAlignment="1">
      <alignment horizontal="center" vertical="center" wrapText="1"/>
    </xf>
    <xf numFmtId="44" fontId="1" fillId="0" borderId="1" xfId="8" applyFont="1" applyFill="1" applyBorder="1" applyAlignment="1">
      <alignment horizontal="center" vertical="center"/>
    </xf>
    <xf numFmtId="44" fontId="48" fillId="0" borderId="1" xfId="8" applyFont="1" applyFill="1" applyBorder="1" applyAlignment="1">
      <alignment horizontal="center" vertical="center"/>
    </xf>
    <xf numFmtId="0" fontId="1" fillId="0" borderId="1" xfId="0" applyFont="1" applyBorder="1" applyAlignment="1">
      <alignment horizontal="center" vertical="center"/>
    </xf>
    <xf numFmtId="0" fontId="48" fillId="0" borderId="1" xfId="0" applyFont="1" applyBorder="1" applyAlignment="1">
      <alignment horizontal="center" vertical="center"/>
    </xf>
    <xf numFmtId="44" fontId="0" fillId="0" borderId="1" xfId="0" applyNumberFormat="1" applyBorder="1" applyAlignment="1">
      <alignment horizontal="center" vertical="center"/>
    </xf>
    <xf numFmtId="2" fontId="0" fillId="2" borderId="1" xfId="7" applyNumberFormat="1" applyFont="1" applyFill="1" applyBorder="1" applyAlignment="1">
      <alignment horizontal="center" vertical="center"/>
    </xf>
    <xf numFmtId="1" fontId="0" fillId="0" borderId="1" xfId="9" applyNumberFormat="1" applyFont="1" applyFill="1" applyBorder="1" applyAlignment="1">
      <alignment vertical="center"/>
    </xf>
    <xf numFmtId="49" fontId="0" fillId="0" borderId="1" xfId="9" applyNumberFormat="1" applyFont="1" applyFill="1" applyBorder="1" applyAlignment="1">
      <alignment horizontal="center" vertical="center"/>
    </xf>
    <xf numFmtId="0" fontId="50" fillId="0" borderId="1" xfId="0" applyFont="1" applyBorder="1" applyAlignment="1">
      <alignment horizontal="center" vertical="center"/>
    </xf>
    <xf numFmtId="0" fontId="33" fillId="0" borderId="1" xfId="0" applyFont="1" applyBorder="1" applyAlignment="1">
      <alignment horizontal="center" vertical="center"/>
    </xf>
    <xf numFmtId="0" fontId="43" fillId="0" borderId="1" xfId="0" applyFont="1" applyBorder="1" applyAlignment="1">
      <alignment vertical="center"/>
    </xf>
    <xf numFmtId="0" fontId="0" fillId="0" borderId="1" xfId="8" applyNumberFormat="1" applyFont="1" applyFill="1" applyBorder="1" applyAlignment="1">
      <alignment horizontal="center" vertical="center" wrapText="1"/>
    </xf>
    <xf numFmtId="44" fontId="1" fillId="0" borderId="1" xfId="8" applyFont="1" applyFill="1" applyBorder="1" applyAlignment="1">
      <alignment horizontal="center" vertical="center" wrapText="1"/>
    </xf>
    <xf numFmtId="9" fontId="1" fillId="2" borderId="1" xfId="7" applyFont="1" applyFill="1" applyBorder="1" applyAlignment="1">
      <alignment horizontal="center" vertical="center" wrapText="1"/>
    </xf>
    <xf numFmtId="0" fontId="33"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xf numFmtId="49" fontId="0" fillId="0" borderId="1" xfId="9" applyNumberFormat="1" applyFont="1" applyFill="1" applyBorder="1" applyAlignment="1">
      <alignment vertical="center" wrapText="1"/>
    </xf>
    <xf numFmtId="0" fontId="56" fillId="0" borderId="1" xfId="0" applyFont="1" applyBorder="1" applyAlignment="1">
      <alignment horizontal="center" vertical="center"/>
    </xf>
    <xf numFmtId="0" fontId="33"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166" fontId="0" fillId="2" borderId="1" xfId="7"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6" fillId="2" borderId="1" xfId="0" applyFont="1" applyFill="1" applyBorder="1"/>
    <xf numFmtId="9" fontId="35" fillId="10" borderId="1" xfId="0" applyNumberFormat="1" applyFont="1" applyFill="1" applyBorder="1" applyAlignment="1">
      <alignment horizontal="center" vertical="center"/>
    </xf>
    <xf numFmtId="0" fontId="0" fillId="10" borderId="1" xfId="0" applyFill="1" applyBorder="1"/>
    <xf numFmtId="0" fontId="35" fillId="10" borderId="1" xfId="0" applyFont="1" applyFill="1" applyBorder="1" applyAlignment="1">
      <alignment horizontal="center" vertical="center"/>
    </xf>
    <xf numFmtId="9" fontId="35" fillId="10" borderId="1" xfId="7" applyFont="1" applyFill="1" applyBorder="1" applyAlignment="1">
      <alignment horizontal="center" vertical="center"/>
    </xf>
    <xf numFmtId="9" fontId="31" fillId="10" borderId="1" xfId="0" applyNumberFormat="1" applyFont="1" applyFill="1" applyBorder="1" applyAlignment="1">
      <alignment horizontal="center" vertical="center" wrapText="1"/>
    </xf>
    <xf numFmtId="0" fontId="54" fillId="10" borderId="1" xfId="0" applyFont="1" applyFill="1" applyBorder="1" applyAlignment="1">
      <alignment horizontal="center" vertical="center" wrapText="1"/>
    </xf>
    <xf numFmtId="9" fontId="35" fillId="10" borderId="1" xfId="7" applyFont="1" applyFill="1" applyBorder="1" applyAlignment="1">
      <alignment horizontal="center" vertical="center" wrapText="1"/>
    </xf>
    <xf numFmtId="0" fontId="0" fillId="10" borderId="1" xfId="0" applyFill="1" applyBorder="1" applyAlignment="1">
      <alignment horizontal="center" vertic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center" wrapText="1"/>
    </xf>
    <xf numFmtId="164" fontId="27" fillId="10" borderId="1" xfId="0" applyNumberFormat="1" applyFont="1" applyFill="1" applyBorder="1" applyAlignment="1">
      <alignment horizontal="center" vertical="center"/>
    </xf>
    <xf numFmtId="44" fontId="27" fillId="10" borderId="1" xfId="0" applyNumberFormat="1" applyFont="1" applyFill="1" applyBorder="1" applyAlignment="1">
      <alignment horizontal="center" vertical="center"/>
    </xf>
    <xf numFmtId="8" fontId="27" fillId="10"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9" fontId="27" fillId="10" borderId="1" xfId="0" applyNumberFormat="1" applyFont="1" applyFill="1" applyBorder="1" applyAlignment="1">
      <alignment horizontal="center" vertical="center"/>
    </xf>
    <xf numFmtId="9" fontId="27" fillId="10" borderId="1" xfId="7" applyFont="1" applyFill="1" applyBorder="1" applyAlignment="1">
      <alignment horizontal="center" vertical="center"/>
    </xf>
    <xf numFmtId="8" fontId="27" fillId="10" borderId="1" xfId="8" applyNumberFormat="1" applyFont="1" applyFill="1" applyBorder="1" applyAlignment="1">
      <alignment horizontal="center" vertical="center"/>
    </xf>
    <xf numFmtId="0" fontId="27" fillId="10" borderId="1" xfId="0" applyFont="1" applyFill="1" applyBorder="1" applyAlignment="1">
      <alignment horizontal="center" vertical="center"/>
    </xf>
    <xf numFmtId="44" fontId="27" fillId="10" borderId="1" xfId="8" applyFont="1" applyFill="1" applyBorder="1" applyAlignment="1">
      <alignment horizontal="center" vertical="center"/>
    </xf>
    <xf numFmtId="9" fontId="32" fillId="10" borderId="1" xfId="7" applyFont="1" applyFill="1" applyBorder="1" applyAlignment="1">
      <alignment horizontal="center" vertical="center" wrapText="1"/>
    </xf>
    <xf numFmtId="167" fontId="27" fillId="10" borderId="1" xfId="0" applyNumberFormat="1" applyFont="1" applyFill="1" applyBorder="1" applyAlignment="1">
      <alignment horizontal="center" vertical="center"/>
    </xf>
    <xf numFmtId="164" fontId="0" fillId="10" borderId="1" xfId="0" applyNumberFormat="1" applyFill="1" applyBorder="1" applyAlignment="1">
      <alignment horizontal="center" vertical="center"/>
    </xf>
    <xf numFmtId="166" fontId="27" fillId="10" borderId="1" xfId="0" applyNumberFormat="1" applyFont="1" applyFill="1" applyBorder="1" applyAlignment="1">
      <alignment horizontal="center" vertical="center"/>
    </xf>
    <xf numFmtId="0" fontId="25" fillId="0" borderId="1" xfId="0" applyFont="1" applyBorder="1" applyAlignment="1">
      <alignment horizontal="center" vertical="center"/>
    </xf>
    <xf numFmtId="8" fontId="27" fillId="10" borderId="1" xfId="8" applyNumberFormat="1" applyFont="1" applyFill="1" applyBorder="1" applyAlignment="1">
      <alignment horizontal="center" vertical="center" wrapText="1"/>
    </xf>
    <xf numFmtId="1" fontId="0" fillId="10" borderId="1" xfId="0" applyNumberFormat="1" applyFill="1" applyBorder="1" applyAlignment="1">
      <alignment horizontal="center" vertical="center" wrapText="1"/>
    </xf>
    <xf numFmtId="165" fontId="14" fillId="10" borderId="1" xfId="0" applyNumberFormat="1" applyFont="1" applyFill="1" applyBorder="1" applyAlignment="1">
      <alignment horizontal="center" vertical="center" wrapText="1"/>
    </xf>
    <xf numFmtId="10" fontId="14" fillId="10" borderId="1" xfId="8" applyNumberFormat="1" applyFont="1" applyFill="1" applyBorder="1" applyAlignment="1">
      <alignment horizontal="center" vertical="center" wrapText="1"/>
    </xf>
    <xf numFmtId="10" fontId="14" fillId="10" borderId="1" xfId="7" applyNumberFormat="1" applyFont="1" applyFill="1" applyBorder="1" applyAlignment="1">
      <alignment horizontal="center" vertical="center" wrapText="1"/>
    </xf>
    <xf numFmtId="8" fontId="27" fillId="1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49" fillId="10" borderId="1" xfId="0" applyFont="1" applyFill="1" applyBorder="1" applyAlignment="1">
      <alignment vertical="center" wrapText="1"/>
    </xf>
    <xf numFmtId="0" fontId="51" fillId="10" borderId="1" xfId="0" applyFont="1" applyFill="1" applyBorder="1" applyAlignment="1">
      <alignment vertical="center" wrapText="1"/>
    </xf>
    <xf numFmtId="0" fontId="55" fillId="10" borderId="1" xfId="0" applyFont="1" applyFill="1" applyBorder="1" applyAlignment="1">
      <alignment vertical="center"/>
    </xf>
    <xf numFmtId="0" fontId="55" fillId="10" borderId="1" xfId="0" applyFont="1" applyFill="1" applyBorder="1" applyAlignment="1">
      <alignment vertical="center" wrapText="1"/>
    </xf>
    <xf numFmtId="0" fontId="0" fillId="2" borderId="1" xfId="0" applyFill="1" applyBorder="1" applyAlignment="1">
      <alignment vertical="center"/>
    </xf>
    <xf numFmtId="0" fontId="58" fillId="0" borderId="1" xfId="0" applyFont="1" applyBorder="1" applyAlignment="1">
      <alignment horizontal="center" vertical="center" wrapText="1"/>
    </xf>
    <xf numFmtId="1" fontId="0" fillId="0" borderId="1" xfId="9" applyNumberFormat="1" applyFont="1" applyFill="1" applyBorder="1" applyAlignment="1">
      <alignment horizontal="center" vertical="center"/>
    </xf>
    <xf numFmtId="168" fontId="0" fillId="2" borderId="1" xfId="7" applyNumberFormat="1" applyFont="1" applyFill="1" applyBorder="1" applyAlignment="1">
      <alignment horizontal="center" vertical="center"/>
    </xf>
    <xf numFmtId="9" fontId="36" fillId="10" borderId="1" xfId="7" applyFont="1" applyFill="1" applyBorder="1" applyAlignment="1">
      <alignment horizontal="center" vertical="center"/>
    </xf>
    <xf numFmtId="165" fontId="40" fillId="10" borderId="1" xfId="0" applyNumberFormat="1" applyFont="1" applyFill="1" applyBorder="1" applyAlignment="1">
      <alignment horizontal="center" vertical="center"/>
    </xf>
    <xf numFmtId="10" fontId="39" fillId="10" borderId="1" xfId="7" applyNumberFormat="1" applyFont="1" applyFill="1" applyBorder="1" applyAlignment="1">
      <alignment horizontal="center" vertical="center"/>
    </xf>
    <xf numFmtId="0" fontId="60" fillId="2" borderId="1" xfId="1" applyFont="1" applyFill="1" applyBorder="1" applyAlignment="1">
      <alignment horizontal="center" vertical="center"/>
    </xf>
    <xf numFmtId="0" fontId="59" fillId="2" borderId="0" xfId="0" applyFont="1" applyFill="1" applyAlignment="1">
      <alignment horizontal="center"/>
    </xf>
    <xf numFmtId="0" fontId="60" fillId="2" borderId="3" xfId="0" applyFont="1" applyFill="1" applyBorder="1" applyAlignment="1">
      <alignment horizontal="center" vertical="center"/>
    </xf>
    <xf numFmtId="49" fontId="0" fillId="0" borderId="1" xfId="9" applyNumberFormat="1" applyFont="1" applyFill="1" applyBorder="1" applyAlignment="1">
      <alignment horizontal="center" vertical="center" wrapText="1"/>
    </xf>
    <xf numFmtId="0" fontId="43" fillId="0" borderId="1" xfId="0" applyFont="1" applyBorder="1" applyAlignment="1">
      <alignment horizontal="center" vertical="center"/>
    </xf>
    <xf numFmtId="0" fontId="21" fillId="0" borderId="1" xfId="1" applyFont="1" applyBorder="1" applyAlignment="1">
      <alignment horizontal="left" vertical="center"/>
    </xf>
    <xf numFmtId="0" fontId="5" fillId="0" borderId="1" xfId="0" applyFont="1" applyBorder="1" applyAlignment="1">
      <alignment horizontal="center" vertical="center" wrapText="1"/>
    </xf>
    <xf numFmtId="44" fontId="0" fillId="10" borderId="1" xfId="0" applyNumberFormat="1" applyFill="1" applyBorder="1" applyAlignment="1">
      <alignment horizontal="center" vertical="center"/>
    </xf>
    <xf numFmtId="44" fontId="37" fillId="10" borderId="1" xfId="0" applyNumberFormat="1" applyFont="1" applyFill="1" applyBorder="1" applyAlignment="1">
      <alignment horizontal="center" vertical="center"/>
    </xf>
    <xf numFmtId="0" fontId="8" fillId="2" borderId="1" xfId="0" applyFont="1" applyFill="1" applyBorder="1" applyAlignment="1">
      <alignment vertical="center"/>
    </xf>
    <xf numFmtId="44" fontId="0" fillId="2" borderId="1" xfId="8" applyFont="1" applyFill="1" applyBorder="1" applyAlignment="1">
      <alignment vertical="center"/>
    </xf>
    <xf numFmtId="168" fontId="0" fillId="2" borderId="1" xfId="0" applyNumberFormat="1" applyFill="1" applyBorder="1" applyAlignment="1">
      <alignment horizontal="center" vertical="center"/>
    </xf>
    <xf numFmtId="44" fontId="61" fillId="0" borderId="1" xfId="8" applyFont="1" applyFill="1" applyBorder="1" applyAlignment="1">
      <alignment horizontal="center" vertical="center" wrapText="1"/>
    </xf>
    <xf numFmtId="0" fontId="62" fillId="0" borderId="1" xfId="0" applyFont="1" applyBorder="1" applyAlignment="1">
      <alignment horizontal="center" vertical="center"/>
    </xf>
    <xf numFmtId="0" fontId="14" fillId="0" borderId="1" xfId="0" applyFont="1" applyBorder="1" applyAlignment="1">
      <alignment horizontal="center" vertical="center"/>
    </xf>
    <xf numFmtId="0" fontId="48" fillId="0" borderId="1" xfId="8" applyNumberFormat="1" applyFont="1" applyFill="1" applyBorder="1" applyAlignment="1">
      <alignment horizontal="center" vertical="center" wrapText="1"/>
    </xf>
    <xf numFmtId="0" fontId="45" fillId="0" borderId="1" xfId="0" applyFont="1" applyBorder="1" applyAlignment="1">
      <alignment horizontal="center" vertical="center"/>
    </xf>
    <xf numFmtId="9" fontId="6" fillId="2" borderId="1" xfId="7" applyFont="1" applyFill="1" applyBorder="1" applyAlignment="1">
      <alignment horizontal="center" vertical="center" wrapText="1"/>
    </xf>
    <xf numFmtId="9" fontId="0" fillId="10" borderId="1" xfId="7" applyFont="1" applyFill="1" applyBorder="1" applyAlignment="1">
      <alignment horizontal="center" vertical="center"/>
    </xf>
    <xf numFmtId="9" fontId="0" fillId="0" borderId="1" xfId="7" applyFont="1" applyBorder="1" applyAlignment="1">
      <alignment horizontal="center" vertical="center"/>
    </xf>
    <xf numFmtId="0" fontId="14" fillId="10" borderId="1" xfId="0" applyFont="1" applyFill="1" applyBorder="1" applyAlignment="1">
      <alignment horizontal="center" vertical="center" wrapText="1"/>
    </xf>
    <xf numFmtId="9" fontId="63" fillId="10" borderId="1" xfId="7" applyFont="1" applyFill="1" applyBorder="1" applyAlignment="1">
      <alignment horizontal="center" vertical="center" wrapText="1"/>
    </xf>
    <xf numFmtId="0" fontId="14" fillId="10" borderId="1" xfId="0" applyFont="1" applyFill="1" applyBorder="1" applyAlignment="1">
      <alignment horizontal="center" vertical="center"/>
    </xf>
    <xf numFmtId="0" fontId="64" fillId="10" borderId="1" xfId="0" applyFont="1" applyFill="1" applyBorder="1" applyAlignment="1">
      <alignment horizontal="center" vertical="center" wrapText="1"/>
    </xf>
    <xf numFmtId="164" fontId="14" fillId="10" borderId="1" xfId="0" applyNumberFormat="1" applyFont="1" applyFill="1" applyBorder="1" applyAlignment="1">
      <alignment horizontal="center" vertical="center"/>
    </xf>
    <xf numFmtId="44" fontId="14" fillId="10" borderId="1" xfId="0" applyNumberFormat="1" applyFont="1" applyFill="1" applyBorder="1" applyAlignment="1">
      <alignment horizontal="center" vertical="center"/>
    </xf>
    <xf numFmtId="8" fontId="14" fillId="10" borderId="1" xfId="0" applyNumberFormat="1" applyFont="1" applyFill="1" applyBorder="1" applyAlignment="1">
      <alignment horizontal="center" vertical="center"/>
    </xf>
    <xf numFmtId="44" fontId="14" fillId="10" borderId="1" xfId="8" applyFont="1" applyFill="1" applyBorder="1" applyAlignment="1">
      <alignment horizontal="center" vertical="center"/>
    </xf>
    <xf numFmtId="9" fontId="14" fillId="10" borderId="1" xfId="7" applyFont="1" applyFill="1" applyBorder="1" applyAlignment="1">
      <alignment horizontal="center" vertical="center"/>
    </xf>
    <xf numFmtId="9" fontId="14" fillId="10" borderId="1" xfId="0" applyNumberFormat="1" applyFont="1" applyFill="1" applyBorder="1" applyAlignment="1">
      <alignment horizontal="center" vertical="center"/>
    </xf>
    <xf numFmtId="44" fontId="6" fillId="2" borderId="1" xfId="8" applyFont="1" applyFill="1" applyBorder="1" applyAlignment="1">
      <alignment horizontal="center" vertical="center" wrapText="1"/>
    </xf>
    <xf numFmtId="44" fontId="0" fillId="10" borderId="1" xfId="8" applyFont="1" applyFill="1" applyBorder="1" applyAlignment="1">
      <alignment horizontal="center" vertical="center"/>
    </xf>
    <xf numFmtId="44" fontId="0" fillId="0" borderId="1" xfId="8" applyFont="1" applyBorder="1" applyAlignment="1">
      <alignment horizontal="center" vertical="center"/>
    </xf>
    <xf numFmtId="44" fontId="65" fillId="0" borderId="1" xfId="8" applyFont="1" applyBorder="1" applyAlignment="1">
      <alignment horizontal="center" vertical="center"/>
    </xf>
    <xf numFmtId="44" fontId="66" fillId="0" borderId="1" xfId="8" applyFont="1" applyBorder="1" applyAlignment="1">
      <alignment horizontal="center" vertical="center"/>
    </xf>
    <xf numFmtId="9" fontId="67" fillId="0" borderId="1" xfId="7" applyFont="1" applyBorder="1" applyAlignment="1">
      <alignment horizontal="center" vertical="center"/>
    </xf>
    <xf numFmtId="9" fontId="65" fillId="0" borderId="1" xfId="7" applyFont="1" applyBorder="1" applyAlignment="1">
      <alignment horizontal="center" vertical="center"/>
    </xf>
    <xf numFmtId="0" fontId="0" fillId="0" borderId="1" xfId="0" applyBorder="1" applyAlignment="1">
      <alignment horizontal="center" wrapText="1"/>
    </xf>
    <xf numFmtId="0" fontId="52" fillId="0" borderId="1" xfId="0" applyFont="1" applyBorder="1" applyAlignment="1">
      <alignment horizontal="center" vertical="center" wrapText="1"/>
    </xf>
    <xf numFmtId="1" fontId="0" fillId="0" borderId="1" xfId="0" applyNumberFormat="1" applyBorder="1" applyAlignment="1">
      <alignment horizontal="center" vertical="center"/>
    </xf>
    <xf numFmtId="10" fontId="0" fillId="0" borderId="1" xfId="7" applyNumberFormat="1" applyFont="1" applyBorder="1" applyAlignment="1">
      <alignment horizontal="center" vertical="center"/>
    </xf>
    <xf numFmtId="44" fontId="0" fillId="2" borderId="1" xfId="8" applyFont="1" applyFill="1" applyBorder="1"/>
    <xf numFmtId="10" fontId="0" fillId="10" borderId="1" xfId="0" applyNumberFormat="1" applyFill="1" applyBorder="1" applyAlignment="1">
      <alignment horizontal="center" vertical="center"/>
    </xf>
    <xf numFmtId="9" fontId="0" fillId="10" borderId="1" xfId="0" applyNumberFormat="1" applyFill="1" applyBorder="1" applyAlignment="1">
      <alignment horizontal="center" vertical="center"/>
    </xf>
    <xf numFmtId="10" fontId="14" fillId="10" borderId="1" xfId="0" applyNumberFormat="1" applyFont="1" applyFill="1" applyBorder="1" applyAlignment="1">
      <alignment horizontal="center" vertical="center"/>
    </xf>
    <xf numFmtId="10" fontId="68" fillId="10" borderId="1" xfId="0" applyNumberFormat="1" applyFont="1" applyFill="1" applyBorder="1" applyAlignment="1">
      <alignment horizontal="center" vertical="center"/>
    </xf>
    <xf numFmtId="9" fontId="68" fillId="10" borderId="1" xfId="0" applyNumberFormat="1" applyFont="1" applyFill="1" applyBorder="1" applyAlignment="1">
      <alignment horizontal="center" vertical="center"/>
    </xf>
    <xf numFmtId="44" fontId="70" fillId="10" borderId="1" xfId="0" applyNumberFormat="1" applyFont="1" applyFill="1" applyBorder="1" applyAlignment="1">
      <alignment horizontal="center" vertical="center"/>
    </xf>
    <xf numFmtId="9" fontId="69" fillId="0" borderId="1" xfId="7" applyFont="1" applyBorder="1" applyAlignment="1">
      <alignment horizontal="center" vertical="center"/>
    </xf>
    <xf numFmtId="0" fontId="0" fillId="8" borderId="1" xfId="0" applyFill="1" applyBorder="1" applyAlignment="1">
      <alignment horizontal="center" vertical="center" wrapText="1"/>
    </xf>
    <xf numFmtId="49" fontId="0" fillId="0" borderId="1" xfId="0" applyNumberFormat="1" applyBorder="1" applyAlignment="1">
      <alignment horizontal="center" vertical="center"/>
    </xf>
    <xf numFmtId="0" fontId="47" fillId="2" borderId="1" xfId="0" applyFont="1" applyFill="1" applyBorder="1" applyAlignment="1">
      <alignment horizontal="center" vertical="top" wrapText="1"/>
    </xf>
    <xf numFmtId="0" fontId="0" fillId="2" borderId="1" xfId="0" applyFill="1" applyBorder="1" applyAlignment="1">
      <alignment horizontal="center" vertical="top" wrapText="1"/>
    </xf>
    <xf numFmtId="166" fontId="0" fillId="0" borderId="1" xfId="0" applyNumberFormat="1" applyBorder="1" applyAlignment="1">
      <alignment horizontal="center" vertical="center"/>
    </xf>
    <xf numFmtId="44"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68" fillId="0" borderId="1" xfId="0" applyNumberFormat="1" applyFont="1" applyBorder="1" applyAlignment="1">
      <alignment horizontal="center" vertical="center"/>
    </xf>
    <xf numFmtId="44" fontId="68" fillId="0" borderId="1" xfId="0" applyNumberFormat="1" applyFont="1" applyBorder="1" applyAlignment="1">
      <alignment horizontal="center" vertical="center"/>
    </xf>
    <xf numFmtId="0" fontId="54" fillId="0" borderId="1" xfId="0" applyFont="1" applyBorder="1" applyAlignment="1">
      <alignment horizontal="center" vertical="center" wrapText="1"/>
    </xf>
    <xf numFmtId="44" fontId="69" fillId="0" borderId="1" xfId="0" applyNumberFormat="1" applyFont="1" applyBorder="1" applyAlignment="1">
      <alignment horizontal="center" vertical="center"/>
    </xf>
    <xf numFmtId="9" fontId="69" fillId="0" borderId="1" xfId="7" applyFont="1" applyFill="1" applyBorder="1" applyAlignment="1">
      <alignment horizontal="center" vertical="center"/>
    </xf>
    <xf numFmtId="0" fontId="32" fillId="10" borderId="1" xfId="0" applyFont="1" applyFill="1" applyBorder="1" applyAlignment="1">
      <alignment horizontal="center" vertical="center" wrapText="1"/>
    </xf>
    <xf numFmtId="0" fontId="49" fillId="10" borderId="2" xfId="0" applyFont="1" applyFill="1" applyBorder="1" applyAlignment="1">
      <alignment horizontal="center" vertical="center" wrapText="1"/>
    </xf>
    <xf numFmtId="0" fontId="49" fillId="10" borderId="3" xfId="0" applyFont="1" applyFill="1" applyBorder="1" applyAlignment="1">
      <alignment horizontal="center" vertical="center" wrapText="1"/>
    </xf>
    <xf numFmtId="0" fontId="49" fillId="10" borderId="4" xfId="0" applyFont="1" applyFill="1" applyBorder="1" applyAlignment="1">
      <alignment horizontal="center" vertical="center" wrapText="1"/>
    </xf>
    <xf numFmtId="0" fontId="51" fillId="10" borderId="2" xfId="0" applyFont="1" applyFill="1" applyBorder="1" applyAlignment="1">
      <alignment horizontal="center" vertical="center" wrapText="1"/>
    </xf>
    <xf numFmtId="0" fontId="51" fillId="10" borderId="3" xfId="0" applyFont="1" applyFill="1" applyBorder="1" applyAlignment="1">
      <alignment horizontal="center" vertical="center" wrapText="1"/>
    </xf>
    <xf numFmtId="0" fontId="51" fillId="10" borderId="4" xfId="0" applyFont="1" applyFill="1" applyBorder="1" applyAlignment="1">
      <alignment horizontal="center" vertical="center" wrapText="1"/>
    </xf>
    <xf numFmtId="0" fontId="55" fillId="10" borderId="3"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60" fillId="4" borderId="1" xfId="0" applyFont="1" applyFill="1" applyBorder="1" applyAlignment="1">
      <alignment horizontal="center" vertical="center"/>
    </xf>
    <xf numFmtId="0" fontId="41" fillId="2" borderId="1" xfId="0" applyFont="1" applyFill="1" applyBorder="1" applyAlignment="1">
      <alignment horizontal="center"/>
    </xf>
    <xf numFmtId="0" fontId="42" fillId="2" borderId="1" xfId="0" applyFont="1" applyFill="1" applyBorder="1" applyAlignment="1">
      <alignment horizontal="center" vertical="center" wrapText="1"/>
    </xf>
    <xf numFmtId="0" fontId="60"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7" fillId="2" borderId="1" xfId="0" applyFont="1" applyFill="1" applyBorder="1" applyAlignment="1">
      <alignment horizontal="center"/>
    </xf>
    <xf numFmtId="0" fontId="60" fillId="8" borderId="1" xfId="0" applyFont="1" applyFill="1" applyBorder="1" applyAlignment="1">
      <alignment horizontal="center" vertical="center"/>
    </xf>
    <xf numFmtId="0" fontId="59" fillId="2" borderId="1" xfId="0"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1"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3"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5" xfId="0" applyFont="1" applyFill="1" applyBorder="1" applyAlignment="1">
      <alignment horizontal="center" vertical="center"/>
    </xf>
    <xf numFmtId="0" fontId="60" fillId="9" borderId="1" xfId="0" applyFont="1" applyFill="1" applyBorder="1" applyAlignment="1">
      <alignment horizontal="center" vertical="center"/>
    </xf>
    <xf numFmtId="0" fontId="60" fillId="11" borderId="1" xfId="0" applyFont="1" applyFill="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horizontal="center"/>
    </xf>
    <xf numFmtId="0" fontId="21" fillId="0" borderId="1" xfId="0" applyFont="1" applyBorder="1" applyAlignment="1">
      <alignment horizontal="center" vertical="center" wrapText="1"/>
    </xf>
    <xf numFmtId="9" fontId="0" fillId="0" borderId="1" xfId="7" applyFont="1" applyFill="1" applyBorder="1" applyAlignment="1">
      <alignment horizontal="center" vertical="center"/>
    </xf>
    <xf numFmtId="164" fontId="0" fillId="0" borderId="1" xfId="8" applyNumberFormat="1" applyFont="1" applyFill="1" applyBorder="1" applyAlignment="1">
      <alignment horizontal="center" vertical="center" wrapText="1"/>
    </xf>
    <xf numFmtId="0" fontId="38" fillId="10" borderId="1" xfId="0" applyFont="1" applyFill="1" applyBorder="1" applyAlignment="1">
      <alignment horizontal="center" vertical="center"/>
    </xf>
    <xf numFmtId="9" fontId="25" fillId="2" borderId="1" xfId="7" applyFont="1" applyFill="1" applyBorder="1" applyAlignment="1">
      <alignment horizontal="center" vertical="center"/>
    </xf>
    <xf numFmtId="44" fontId="25" fillId="0" borderId="1" xfId="8" applyFont="1" applyBorder="1" applyAlignment="1">
      <alignment horizontal="center" vertical="center"/>
    </xf>
    <xf numFmtId="9" fontId="25" fillId="0" borderId="1" xfId="7" applyFont="1" applyBorder="1" applyAlignment="1">
      <alignment horizontal="center" vertical="center"/>
    </xf>
    <xf numFmtId="8" fontId="25" fillId="2" borderId="1" xfId="0" applyNumberFormat="1" applyFont="1" applyFill="1" applyBorder="1" applyAlignment="1">
      <alignment horizontal="center" vertical="center"/>
    </xf>
    <xf numFmtId="0" fontId="14" fillId="10" borderId="1" xfId="0" applyFont="1" applyFill="1" applyBorder="1" applyAlignment="1">
      <alignment horizontal="center" vertical="center" wrapText="1"/>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0" fillId="0" borderId="1" xfId="0" applyBorder="1" applyAlignment="1">
      <alignment horizontal="center" vertical="center"/>
    </xf>
    <xf numFmtId="44" fontId="0" fillId="0" borderId="1" xfId="8" applyFont="1" applyBorder="1" applyAlignment="1">
      <alignment horizontal="center" vertical="center"/>
    </xf>
    <xf numFmtId="0" fontId="0" fillId="0" borderId="1" xfId="0" applyBorder="1" applyAlignment="1">
      <alignment horizontal="center" vertical="center" wrapText="1"/>
    </xf>
    <xf numFmtId="0" fontId="25" fillId="2" borderId="1" xfId="7" applyNumberFormat="1" applyFont="1" applyFill="1" applyBorder="1" applyAlignment="1">
      <alignment horizontal="center" vertical="center"/>
    </xf>
    <xf numFmtId="9"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44" fontId="25" fillId="2" borderId="1" xfId="0" applyNumberFormat="1" applyFont="1" applyFill="1" applyBorder="1" applyAlignment="1">
      <alignment horizontal="center" vertical="center"/>
    </xf>
    <xf numFmtId="44" fontId="0" fillId="2" borderId="1" xfId="8" applyFont="1" applyFill="1" applyBorder="1" applyAlignment="1">
      <alignment horizontal="center" vertical="center"/>
    </xf>
    <xf numFmtId="9" fontId="0" fillId="2" borderId="1" xfId="7" applyFont="1" applyFill="1" applyBorder="1" applyAlignment="1">
      <alignment horizontal="center" vertical="center"/>
    </xf>
    <xf numFmtId="8" fontId="27" fillId="2" borderId="1" xfId="0" applyNumberFormat="1" applyFont="1" applyFill="1" applyBorder="1" applyAlignment="1">
      <alignment horizontal="center" vertical="center"/>
    </xf>
    <xf numFmtId="44" fontId="25" fillId="2" borderId="1" xfId="8" applyFont="1" applyFill="1" applyBorder="1" applyAlignment="1">
      <alignment horizontal="center" vertical="center"/>
    </xf>
    <xf numFmtId="164" fontId="0" fillId="2" borderId="1" xfId="8" applyNumberFormat="1" applyFont="1" applyFill="1" applyBorder="1" applyAlignment="1">
      <alignment horizontal="center" vertical="center" wrapText="1"/>
    </xf>
    <xf numFmtId="0" fontId="5" fillId="0" borderId="1" xfId="0" applyFont="1" applyBorder="1" applyAlignment="1">
      <alignment horizontal="center" vertical="center"/>
    </xf>
    <xf numFmtId="44" fontId="0" fillId="0" borderId="12" xfId="8" applyFont="1" applyBorder="1" applyAlignment="1">
      <alignment horizontal="center" vertical="center"/>
    </xf>
    <xf numFmtId="44" fontId="0" fillId="0" borderId="13" xfId="8" applyFont="1" applyBorder="1" applyAlignment="1">
      <alignment horizontal="center" vertical="center"/>
    </xf>
    <xf numFmtId="44" fontId="0" fillId="0" borderId="14" xfId="8" applyFont="1" applyBorder="1" applyAlignment="1">
      <alignment horizontal="center" vertical="center"/>
    </xf>
    <xf numFmtId="9" fontId="0" fillId="0" borderId="12" xfId="7" applyFont="1" applyBorder="1" applyAlignment="1">
      <alignment horizontal="center" vertical="center"/>
    </xf>
    <xf numFmtId="9" fontId="0" fillId="0" borderId="13" xfId="7" applyFont="1" applyBorder="1" applyAlignment="1">
      <alignment horizontal="center" vertical="center"/>
    </xf>
    <xf numFmtId="9" fontId="0" fillId="0" borderId="14" xfId="7" applyFont="1" applyBorder="1" applyAlignment="1">
      <alignment horizontal="center" vertical="center"/>
    </xf>
    <xf numFmtId="44" fontId="0" fillId="0" borderId="12" xfId="8" applyFont="1" applyFill="1" applyBorder="1" applyAlignment="1">
      <alignment horizontal="center" vertical="center"/>
    </xf>
    <xf numFmtId="44" fontId="0" fillId="0" borderId="13" xfId="8" applyFont="1" applyFill="1" applyBorder="1" applyAlignment="1">
      <alignment horizontal="center" vertical="center"/>
    </xf>
    <xf numFmtId="44" fontId="0" fillId="0" borderId="14" xfId="8" applyFont="1" applyFill="1" applyBorder="1" applyAlignment="1">
      <alignment horizontal="center" vertical="center"/>
    </xf>
    <xf numFmtId="44" fontId="25" fillId="2" borderId="1" xfId="8" applyFont="1" applyFill="1" applyBorder="1" applyAlignment="1">
      <alignment horizontal="center" vertical="center" wrapText="1"/>
    </xf>
    <xf numFmtId="165" fontId="25" fillId="0" borderId="1" xfId="0" applyNumberFormat="1" applyFont="1" applyBorder="1" applyAlignment="1">
      <alignment horizontal="center" vertical="center" wrapText="1"/>
    </xf>
    <xf numFmtId="10" fontId="25" fillId="0" borderId="1" xfId="7" applyNumberFormat="1" applyFont="1" applyBorder="1" applyAlignment="1">
      <alignment horizontal="center" vertical="center" wrapText="1"/>
    </xf>
    <xf numFmtId="0" fontId="6" fillId="10" borderId="1" xfId="0" applyFont="1" applyFill="1" applyBorder="1" applyAlignment="1">
      <alignment horizontal="center" vertical="center" wrapText="1"/>
    </xf>
    <xf numFmtId="1" fontId="33" fillId="0" borderId="12" xfId="0" applyNumberFormat="1" applyFont="1" applyBorder="1" applyAlignment="1">
      <alignment horizontal="center" vertical="center"/>
    </xf>
    <xf numFmtId="1" fontId="33" fillId="0" borderId="13" xfId="0" applyNumberFormat="1" applyFont="1" applyBorder="1" applyAlignment="1">
      <alignment horizontal="center" vertical="center"/>
    </xf>
    <xf numFmtId="1" fontId="33" fillId="0" borderId="14" xfId="0" applyNumberFormat="1" applyFont="1" applyBorder="1" applyAlignment="1">
      <alignment horizontal="center" vertical="center"/>
    </xf>
    <xf numFmtId="1" fontId="0" fillId="2" borderId="12" xfId="0" applyNumberFormat="1" applyFill="1" applyBorder="1" applyAlignment="1">
      <alignment horizontal="center" vertical="center"/>
    </xf>
    <xf numFmtId="1" fontId="0" fillId="2" borderId="13" xfId="0" applyNumberFormat="1" applyFill="1" applyBorder="1" applyAlignment="1">
      <alignment horizontal="center" vertical="center"/>
    </xf>
    <xf numFmtId="1" fontId="0" fillId="2" borderId="14" xfId="0" applyNumberFormat="1" applyFill="1" applyBorder="1" applyAlignment="1">
      <alignment horizontal="center" vertical="center"/>
    </xf>
    <xf numFmtId="1" fontId="0" fillId="2" borderId="12" xfId="0" applyNumberFormat="1" applyFill="1" applyBorder="1" applyAlignment="1">
      <alignment horizontal="center" vertical="center" wrapText="1"/>
    </xf>
    <xf numFmtId="1" fontId="0" fillId="2" borderId="13" xfId="0" applyNumberFormat="1" applyFill="1" applyBorder="1" applyAlignment="1">
      <alignment horizontal="center" vertical="center" wrapText="1"/>
    </xf>
    <xf numFmtId="1" fontId="0" fillId="2" borderId="14" xfId="0" applyNumberFormat="1" applyFill="1" applyBorder="1" applyAlignment="1">
      <alignment horizontal="center" vertical="center" wrapText="1"/>
    </xf>
    <xf numFmtId="1" fontId="0" fillId="0" borderId="12" xfId="0" applyNumberFormat="1" applyBorder="1" applyAlignment="1">
      <alignment horizontal="center" vertical="center" wrapText="1"/>
    </xf>
    <xf numFmtId="1" fontId="0" fillId="0" borderId="13" xfId="0" applyNumberFormat="1" applyBorder="1" applyAlignment="1">
      <alignment horizontal="center" vertical="center" wrapText="1"/>
    </xf>
    <xf numFmtId="1" fontId="0" fillId="0" borderId="14" xfId="0" applyNumberFormat="1" applyBorder="1" applyAlignment="1">
      <alignment horizontal="center" vertical="center" wrapText="1"/>
    </xf>
    <xf numFmtId="9"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25" fillId="0" borderId="1" xfId="8" applyFont="1" applyFill="1" applyBorder="1" applyAlignment="1">
      <alignment horizontal="center" vertical="center"/>
    </xf>
    <xf numFmtId="0" fontId="0" fillId="2" borderId="1" xfId="0" applyFill="1" applyBorder="1" applyAlignment="1">
      <alignment horizontal="center" vertical="center"/>
    </xf>
    <xf numFmtId="44" fontId="0" fillId="0" borderId="1" xfId="8" applyFont="1" applyFill="1" applyBorder="1" applyAlignment="1">
      <alignment horizontal="center" vertical="center"/>
    </xf>
    <xf numFmtId="10" fontId="0" fillId="0" borderId="1" xfId="7" applyNumberFormat="1" applyFont="1" applyBorder="1" applyAlignment="1">
      <alignment horizontal="center" vertical="center"/>
    </xf>
    <xf numFmtId="9" fontId="0" fillId="2" borderId="1" xfId="0" applyNumberFormat="1" applyFill="1" applyBorder="1" applyAlignment="1">
      <alignment horizontal="center" vertical="center"/>
    </xf>
    <xf numFmtId="166" fontId="33" fillId="0" borderId="1" xfId="0" applyNumberFormat="1" applyFont="1" applyBorder="1" applyAlignment="1">
      <alignment horizontal="center" vertical="center" wrapText="1"/>
    </xf>
    <xf numFmtId="9" fontId="25" fillId="0" borderId="1" xfId="7" applyFont="1" applyFill="1" applyBorder="1" applyAlignment="1">
      <alignment horizontal="center" vertical="center"/>
    </xf>
    <xf numFmtId="167" fontId="25" fillId="0" borderId="1" xfId="8" applyNumberFormat="1" applyFont="1" applyFill="1" applyBorder="1" applyAlignment="1">
      <alignment horizontal="center" vertical="center"/>
    </xf>
    <xf numFmtId="8" fontId="25" fillId="0" borderId="1" xfId="0" applyNumberFormat="1" applyFont="1" applyBorder="1" applyAlignment="1">
      <alignment horizontal="center" vertical="center"/>
    </xf>
    <xf numFmtId="8" fontId="27" fillId="0" borderId="1" xfId="0" applyNumberFormat="1" applyFont="1" applyBorder="1" applyAlignment="1">
      <alignment horizontal="center" vertical="center"/>
    </xf>
    <xf numFmtId="9" fontId="0" fillId="0" borderId="1" xfId="7" applyFont="1" applyBorder="1" applyAlignment="1">
      <alignment horizontal="center" vertical="center"/>
    </xf>
    <xf numFmtId="9" fontId="0" fillId="0" borderId="12" xfId="7" applyFont="1" applyFill="1" applyBorder="1" applyAlignment="1">
      <alignment horizontal="center" vertical="center"/>
    </xf>
    <xf numFmtId="9" fontId="0" fillId="0" borderId="13" xfId="7" applyFont="1" applyFill="1" applyBorder="1" applyAlignment="1">
      <alignment horizontal="center" vertical="center"/>
    </xf>
    <xf numFmtId="9" fontId="0" fillId="0" borderId="14" xfId="7" applyFont="1" applyFill="1" applyBorder="1" applyAlignment="1">
      <alignment horizontal="center" vertical="center"/>
    </xf>
    <xf numFmtId="9" fontId="25" fillId="0" borderId="1" xfId="7" applyFont="1" applyFill="1" applyBorder="1" applyAlignment="1">
      <alignment horizontal="center" vertical="center" wrapText="1"/>
    </xf>
    <xf numFmtId="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44" fontId="27" fillId="0" borderId="1" xfId="8" applyFont="1" applyFill="1" applyBorder="1" applyAlignment="1">
      <alignment horizontal="center" vertical="center"/>
    </xf>
    <xf numFmtId="9" fontId="27" fillId="0" borderId="1" xfId="7" applyFont="1" applyFill="1" applyBorder="1" applyAlignment="1">
      <alignment horizontal="center" vertical="center"/>
    </xf>
    <xf numFmtId="166" fontId="27" fillId="0" borderId="1" xfId="7" applyNumberFormat="1" applyFont="1" applyFill="1" applyBorder="1" applyAlignment="1">
      <alignment horizontal="center" vertical="center"/>
    </xf>
    <xf numFmtId="0" fontId="25" fillId="0" borderId="1" xfId="0" applyFont="1" applyBorder="1" applyAlignment="1">
      <alignment horizontal="center" vertical="center"/>
    </xf>
    <xf numFmtId="10" fontId="0" fillId="0" borderId="12" xfId="7" applyNumberFormat="1" applyFont="1" applyBorder="1" applyAlignment="1">
      <alignment horizontal="center" vertical="center"/>
    </xf>
    <xf numFmtId="10" fontId="0" fillId="0" borderId="13" xfId="7" applyNumberFormat="1" applyFont="1" applyBorder="1" applyAlignment="1">
      <alignment horizontal="center" vertical="center"/>
    </xf>
    <xf numFmtId="10" fontId="0" fillId="0" borderId="14" xfId="7" applyNumberFormat="1" applyFont="1" applyBorder="1" applyAlignment="1">
      <alignment horizontal="center" vertical="center"/>
    </xf>
    <xf numFmtId="10" fontId="0" fillId="2" borderId="12" xfId="7" applyNumberFormat="1" applyFont="1" applyFill="1" applyBorder="1" applyAlignment="1">
      <alignment horizontal="center" vertical="center"/>
    </xf>
    <xf numFmtId="10" fontId="0" fillId="2" borderId="13" xfId="7" applyNumberFormat="1" applyFont="1" applyFill="1" applyBorder="1" applyAlignment="1">
      <alignment horizontal="center" vertical="center"/>
    </xf>
    <xf numFmtId="10" fontId="0" fillId="2" borderId="14" xfId="7" applyNumberFormat="1" applyFont="1" applyFill="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xfId="9" builtinId="3"/>
    <cellStyle name="Millares 2" xfId="3" xr:uid="{00000000-0005-0000-0000-000003000000}"/>
    <cellStyle name="Millares 2 2" xfId="11" xr:uid="{00000000-0005-0000-0000-000004000000}"/>
    <cellStyle name="Moneda" xfId="8" builtinId="4"/>
    <cellStyle name="Moneda 2" xfId="2" xr:uid="{00000000-0005-0000-0000-000006000000}"/>
    <cellStyle name="Moneda 2 2" xfId="10"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6</xdr:row>
      <xdr:rowOff>0</xdr:rowOff>
    </xdr:from>
    <xdr:ext cx="1413010" cy="1047750"/>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4" customWidth="1"/>
    <col min="2" max="2" width="10.85546875" style="6"/>
    <col min="3" max="3" width="28.42578125" style="6" customWidth="1"/>
    <col min="4" max="4" width="21.42578125" style="6" customWidth="1"/>
    <col min="5" max="5" width="19.42578125" style="6" customWidth="1"/>
    <col min="6" max="6" width="27.42578125" style="6" customWidth="1"/>
    <col min="7" max="7" width="17.140625" style="6" customWidth="1"/>
    <col min="8" max="8" width="27.42578125" style="6" customWidth="1"/>
    <col min="9" max="9" width="15.42578125" style="6" customWidth="1"/>
    <col min="10" max="10" width="17.85546875" style="6" customWidth="1"/>
    <col min="11" max="11" width="19.42578125" style="6" customWidth="1"/>
    <col min="12" max="12" width="25.42578125" style="6" customWidth="1"/>
    <col min="13" max="13" width="20.5703125" style="6" customWidth="1"/>
    <col min="14" max="15" width="10.85546875" style="6"/>
    <col min="16" max="16" width="16.5703125" style="6" customWidth="1"/>
    <col min="17" max="17" width="20.42578125" style="6" customWidth="1"/>
    <col min="18" max="18" width="18.5703125" style="6" customWidth="1"/>
    <col min="19" max="19" width="22.85546875" style="6" customWidth="1"/>
    <col min="20" max="20" width="22.140625" style="6" customWidth="1"/>
    <col min="21" max="21" width="25.42578125" style="6" customWidth="1"/>
    <col min="22" max="22" width="21.140625" style="6" customWidth="1"/>
    <col min="23" max="23" width="19.140625" style="6" customWidth="1"/>
    <col min="24" max="24" width="17.42578125" style="6" customWidth="1"/>
    <col min="25" max="25" width="16.42578125" style="6" customWidth="1"/>
    <col min="26" max="26" width="16.140625" style="6" customWidth="1"/>
    <col min="27" max="27" width="28.5703125" style="6" customWidth="1"/>
    <col min="28" max="28" width="19.42578125" style="6" customWidth="1"/>
    <col min="29" max="29" width="21.140625" style="6" customWidth="1"/>
    <col min="30" max="30" width="21.85546875" style="6" customWidth="1"/>
    <col min="31" max="31" width="25.42578125" style="6" customWidth="1"/>
    <col min="32" max="32" width="22.140625" style="6" customWidth="1"/>
    <col min="33" max="33" width="29.5703125" style="6" customWidth="1"/>
    <col min="34" max="34" width="18.5703125" style="6" customWidth="1"/>
    <col min="35" max="35" width="18.140625" style="6" customWidth="1"/>
    <col min="36" max="36" width="22.140625" style="6" customWidth="1"/>
    <col min="37" max="16384" width="10.85546875" style="6"/>
  </cols>
  <sheetData>
    <row r="1" spans="1:50" ht="54.75" customHeight="1" x14ac:dyDescent="0.2">
      <c r="A1" s="264" t="s">
        <v>0</v>
      </c>
      <c r="B1" s="264"/>
      <c r="C1" s="264"/>
      <c r="D1" s="264"/>
      <c r="E1" s="264"/>
      <c r="F1" s="264"/>
      <c r="G1" s="264"/>
      <c r="H1" s="264"/>
    </row>
    <row r="2" spans="1:50" ht="33" customHeight="1" x14ac:dyDescent="0.2">
      <c r="A2" s="268" t="s">
        <v>1</v>
      </c>
      <c r="B2" s="268"/>
      <c r="C2" s="268"/>
      <c r="D2" s="268"/>
      <c r="E2" s="268"/>
      <c r="F2" s="268"/>
      <c r="G2" s="268"/>
      <c r="H2" s="268"/>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x14ac:dyDescent="0.2">
      <c r="A3" s="10" t="s">
        <v>2</v>
      </c>
      <c r="B3" s="263" t="s">
        <v>3</v>
      </c>
      <c r="C3" s="263"/>
      <c r="D3" s="263"/>
      <c r="E3" s="263"/>
      <c r="F3" s="263"/>
      <c r="G3" s="263"/>
      <c r="H3" s="263"/>
    </row>
    <row r="4" spans="1:50" ht="48" customHeight="1" x14ac:dyDescent="0.2">
      <c r="A4" s="10" t="s">
        <v>4</v>
      </c>
      <c r="B4" s="265" t="s">
        <v>5</v>
      </c>
      <c r="C4" s="266"/>
      <c r="D4" s="266"/>
      <c r="E4" s="266"/>
      <c r="F4" s="266"/>
      <c r="G4" s="266"/>
      <c r="H4" s="267"/>
    </row>
    <row r="5" spans="1:50" ht="31.5" customHeight="1" x14ac:dyDescent="0.2">
      <c r="A5" s="10" t="s">
        <v>6</v>
      </c>
      <c r="B5" s="263" t="s">
        <v>7</v>
      </c>
      <c r="C5" s="263"/>
      <c r="D5" s="263"/>
      <c r="E5" s="263"/>
      <c r="F5" s="263"/>
      <c r="G5" s="263"/>
      <c r="H5" s="263"/>
    </row>
    <row r="6" spans="1:50" ht="40.5" customHeight="1" x14ac:dyDescent="0.2">
      <c r="A6" s="10" t="s">
        <v>8</v>
      </c>
      <c r="B6" s="265" t="s">
        <v>9</v>
      </c>
      <c r="C6" s="266"/>
      <c r="D6" s="266"/>
      <c r="E6" s="266"/>
      <c r="F6" s="266"/>
      <c r="G6" s="266"/>
      <c r="H6" s="267"/>
    </row>
    <row r="7" spans="1:50" ht="41.1" customHeight="1" x14ac:dyDescent="0.2">
      <c r="A7" s="10" t="s">
        <v>10</v>
      </c>
      <c r="B7" s="263" t="s">
        <v>11</v>
      </c>
      <c r="C7" s="263"/>
      <c r="D7" s="263"/>
      <c r="E7" s="263"/>
      <c r="F7" s="263"/>
      <c r="G7" s="263"/>
      <c r="H7" s="263"/>
    </row>
    <row r="8" spans="1:50" ht="48.95" customHeight="1" x14ac:dyDescent="0.2">
      <c r="A8" s="10" t="s">
        <v>12</v>
      </c>
      <c r="B8" s="263" t="s">
        <v>13</v>
      </c>
      <c r="C8" s="263"/>
      <c r="D8" s="263"/>
      <c r="E8" s="263"/>
      <c r="F8" s="263"/>
      <c r="G8" s="263"/>
      <c r="H8" s="263"/>
    </row>
    <row r="9" spans="1:50" ht="48.95" customHeight="1" x14ac:dyDescent="0.2">
      <c r="A9" s="10" t="s">
        <v>14</v>
      </c>
      <c r="B9" s="265" t="s">
        <v>15</v>
      </c>
      <c r="C9" s="266"/>
      <c r="D9" s="266"/>
      <c r="E9" s="266"/>
      <c r="F9" s="266"/>
      <c r="G9" s="266"/>
      <c r="H9" s="267"/>
    </row>
    <row r="10" spans="1:50" ht="30" x14ac:dyDescent="0.2">
      <c r="A10" s="10" t="s">
        <v>16</v>
      </c>
      <c r="B10" s="263" t="s">
        <v>17</v>
      </c>
      <c r="C10" s="263"/>
      <c r="D10" s="263"/>
      <c r="E10" s="263"/>
      <c r="F10" s="263"/>
      <c r="G10" s="263"/>
      <c r="H10" s="263"/>
    </row>
    <row r="11" spans="1:50" ht="30" x14ac:dyDescent="0.2">
      <c r="A11" s="10" t="s">
        <v>18</v>
      </c>
      <c r="B11" s="263" t="s">
        <v>19</v>
      </c>
      <c r="C11" s="263"/>
      <c r="D11" s="263"/>
      <c r="E11" s="263"/>
      <c r="F11" s="263"/>
      <c r="G11" s="263"/>
      <c r="H11" s="263"/>
    </row>
    <row r="12" spans="1:50" ht="33.950000000000003" customHeight="1" x14ac:dyDescent="0.2">
      <c r="A12" s="10" t="s">
        <v>20</v>
      </c>
      <c r="B12" s="263" t="s">
        <v>21</v>
      </c>
      <c r="C12" s="263"/>
      <c r="D12" s="263"/>
      <c r="E12" s="263"/>
      <c r="F12" s="263"/>
      <c r="G12" s="263"/>
      <c r="H12" s="263"/>
    </row>
    <row r="13" spans="1:50" ht="30" x14ac:dyDescent="0.2">
      <c r="A13" s="10" t="s">
        <v>22</v>
      </c>
      <c r="B13" s="263" t="s">
        <v>23</v>
      </c>
      <c r="C13" s="263"/>
      <c r="D13" s="263"/>
      <c r="E13" s="263"/>
      <c r="F13" s="263"/>
      <c r="G13" s="263"/>
      <c r="H13" s="263"/>
    </row>
    <row r="14" spans="1:50" ht="30" x14ac:dyDescent="0.2">
      <c r="A14" s="10" t="s">
        <v>24</v>
      </c>
      <c r="B14" s="263" t="s">
        <v>25</v>
      </c>
      <c r="C14" s="263"/>
      <c r="D14" s="263"/>
      <c r="E14" s="263"/>
      <c r="F14" s="263"/>
      <c r="G14" s="263"/>
      <c r="H14" s="263"/>
    </row>
    <row r="15" spans="1:50" ht="44.1" customHeight="1" x14ac:dyDescent="0.2">
      <c r="A15" s="10" t="s">
        <v>26</v>
      </c>
      <c r="B15" s="263" t="s">
        <v>27</v>
      </c>
      <c r="C15" s="263"/>
      <c r="D15" s="263"/>
      <c r="E15" s="263"/>
      <c r="F15" s="263"/>
      <c r="G15" s="263"/>
      <c r="H15" s="263"/>
    </row>
    <row r="16" spans="1:50" ht="60" x14ac:dyDescent="0.2">
      <c r="A16" s="10" t="s">
        <v>28</v>
      </c>
      <c r="B16" s="263" t="s">
        <v>29</v>
      </c>
      <c r="C16" s="263"/>
      <c r="D16" s="263"/>
      <c r="E16" s="263"/>
      <c r="F16" s="263"/>
      <c r="G16" s="263"/>
      <c r="H16" s="263"/>
    </row>
    <row r="17" spans="1:8" ht="58.5" customHeight="1" x14ac:dyDescent="0.2">
      <c r="A17" s="10" t="s">
        <v>30</v>
      </c>
      <c r="B17" s="263" t="s">
        <v>31</v>
      </c>
      <c r="C17" s="263"/>
      <c r="D17" s="263"/>
      <c r="E17" s="263"/>
      <c r="F17" s="263"/>
      <c r="G17" s="263"/>
      <c r="H17" s="263"/>
    </row>
    <row r="18" spans="1:8" ht="30" x14ac:dyDescent="0.2">
      <c r="A18" s="10" t="s">
        <v>32</v>
      </c>
      <c r="B18" s="263" t="s">
        <v>33</v>
      </c>
      <c r="C18" s="263"/>
      <c r="D18" s="263"/>
      <c r="E18" s="263"/>
      <c r="F18" s="263"/>
      <c r="G18" s="263"/>
      <c r="H18" s="263"/>
    </row>
    <row r="19" spans="1:8" ht="30" customHeight="1" x14ac:dyDescent="0.2">
      <c r="A19" s="270"/>
      <c r="B19" s="271"/>
      <c r="C19" s="271"/>
      <c r="D19" s="271"/>
      <c r="E19" s="271"/>
      <c r="F19" s="271"/>
      <c r="G19" s="271"/>
      <c r="H19" s="272"/>
    </row>
    <row r="20" spans="1:8" ht="37.5" customHeight="1" x14ac:dyDescent="0.2">
      <c r="A20" s="268" t="s">
        <v>34</v>
      </c>
      <c r="B20" s="268"/>
      <c r="C20" s="268"/>
      <c r="D20" s="268"/>
      <c r="E20" s="268"/>
      <c r="F20" s="268"/>
      <c r="G20" s="268"/>
      <c r="H20" s="268"/>
    </row>
    <row r="21" spans="1:8" ht="117" customHeight="1" x14ac:dyDescent="0.2">
      <c r="A21" s="273" t="s">
        <v>35</v>
      </c>
      <c r="B21" s="273"/>
      <c r="C21" s="273"/>
      <c r="D21" s="273"/>
      <c r="E21" s="273"/>
      <c r="F21" s="273"/>
      <c r="G21" s="273"/>
      <c r="H21" s="273"/>
    </row>
    <row r="22" spans="1:8" ht="117" customHeight="1" x14ac:dyDescent="0.2">
      <c r="A22" s="10" t="s">
        <v>10</v>
      </c>
      <c r="B22" s="263" t="s">
        <v>11</v>
      </c>
      <c r="C22" s="263"/>
      <c r="D22" s="263"/>
      <c r="E22" s="263"/>
      <c r="F22" s="263"/>
      <c r="G22" s="263"/>
      <c r="H22" s="263"/>
    </row>
    <row r="23" spans="1:8" ht="167.1" customHeight="1" x14ac:dyDescent="0.2">
      <c r="A23" s="10" t="s">
        <v>36</v>
      </c>
      <c r="B23" s="273" t="s">
        <v>37</v>
      </c>
      <c r="C23" s="273"/>
      <c r="D23" s="273"/>
      <c r="E23" s="273"/>
      <c r="F23" s="273"/>
      <c r="G23" s="273"/>
      <c r="H23" s="273"/>
    </row>
    <row r="24" spans="1:8" ht="69.75" customHeight="1" x14ac:dyDescent="0.2">
      <c r="A24" s="10" t="s">
        <v>38</v>
      </c>
      <c r="B24" s="273" t="s">
        <v>39</v>
      </c>
      <c r="C24" s="273"/>
      <c r="D24" s="273"/>
      <c r="E24" s="273"/>
      <c r="F24" s="273"/>
      <c r="G24" s="273"/>
      <c r="H24" s="273"/>
    </row>
    <row r="25" spans="1:8" ht="60" customHeight="1" x14ac:dyDescent="0.2">
      <c r="A25" s="10" t="s">
        <v>40</v>
      </c>
      <c r="B25" s="273" t="s">
        <v>41</v>
      </c>
      <c r="C25" s="273"/>
      <c r="D25" s="273"/>
      <c r="E25" s="273"/>
      <c r="F25" s="273"/>
      <c r="G25" s="273"/>
      <c r="H25" s="273"/>
    </row>
    <row r="26" spans="1:8" ht="24.75" customHeight="1" x14ac:dyDescent="0.2">
      <c r="A26" s="11" t="s">
        <v>42</v>
      </c>
      <c r="B26" s="269" t="s">
        <v>43</v>
      </c>
      <c r="C26" s="269"/>
      <c r="D26" s="269"/>
      <c r="E26" s="269"/>
      <c r="F26" s="269"/>
      <c r="G26" s="269"/>
      <c r="H26" s="269"/>
    </row>
    <row r="27" spans="1:8" ht="26.25" customHeight="1" x14ac:dyDescent="0.2">
      <c r="A27" s="11" t="s">
        <v>44</v>
      </c>
      <c r="B27" s="269" t="s">
        <v>45</v>
      </c>
      <c r="C27" s="269"/>
      <c r="D27" s="269"/>
      <c r="E27" s="269"/>
      <c r="F27" s="269"/>
      <c r="G27" s="269"/>
      <c r="H27" s="269"/>
    </row>
    <row r="28" spans="1:8" ht="53.25" customHeight="1" x14ac:dyDescent="0.2">
      <c r="A28" s="10" t="s">
        <v>46</v>
      </c>
      <c r="B28" s="273" t="s">
        <v>47</v>
      </c>
      <c r="C28" s="273"/>
      <c r="D28" s="273"/>
      <c r="E28" s="273"/>
      <c r="F28" s="273"/>
      <c r="G28" s="273"/>
      <c r="H28" s="273"/>
    </row>
    <row r="29" spans="1:8" ht="45" customHeight="1" x14ac:dyDescent="0.2">
      <c r="A29" s="10" t="s">
        <v>48</v>
      </c>
      <c r="B29" s="289" t="s">
        <v>49</v>
      </c>
      <c r="C29" s="290"/>
      <c r="D29" s="290"/>
      <c r="E29" s="290"/>
      <c r="F29" s="290"/>
      <c r="G29" s="290"/>
      <c r="H29" s="291"/>
    </row>
    <row r="30" spans="1:8" ht="45" customHeight="1" x14ac:dyDescent="0.2">
      <c r="A30" s="10" t="s">
        <v>50</v>
      </c>
      <c r="B30" s="289" t="s">
        <v>51</v>
      </c>
      <c r="C30" s="290"/>
      <c r="D30" s="290"/>
      <c r="E30" s="290"/>
      <c r="F30" s="290"/>
      <c r="G30" s="290"/>
      <c r="H30" s="291"/>
    </row>
    <row r="31" spans="1:8" ht="45" customHeight="1" x14ac:dyDescent="0.2">
      <c r="A31" s="10" t="s">
        <v>52</v>
      </c>
      <c r="B31" s="289" t="s">
        <v>53</v>
      </c>
      <c r="C31" s="290"/>
      <c r="D31" s="290"/>
      <c r="E31" s="290"/>
      <c r="F31" s="290"/>
      <c r="G31" s="290"/>
      <c r="H31" s="291"/>
    </row>
    <row r="32" spans="1:8" ht="33" customHeight="1" x14ac:dyDescent="0.2">
      <c r="A32" s="11" t="s">
        <v>54</v>
      </c>
      <c r="B32" s="273" t="s">
        <v>55</v>
      </c>
      <c r="C32" s="273"/>
      <c r="D32" s="273"/>
      <c r="E32" s="273"/>
      <c r="F32" s="273"/>
      <c r="G32" s="273"/>
      <c r="H32" s="273"/>
    </row>
    <row r="33" spans="1:8" ht="39" customHeight="1" x14ac:dyDescent="0.2">
      <c r="A33" s="10" t="s">
        <v>56</v>
      </c>
      <c r="B33" s="269" t="s">
        <v>57</v>
      </c>
      <c r="C33" s="269"/>
      <c r="D33" s="269"/>
      <c r="E33" s="269"/>
      <c r="F33" s="269"/>
      <c r="G33" s="269"/>
      <c r="H33" s="269"/>
    </row>
    <row r="34" spans="1:8" ht="39" customHeight="1" x14ac:dyDescent="0.2">
      <c r="A34" s="268" t="s">
        <v>58</v>
      </c>
      <c r="B34" s="268"/>
      <c r="C34" s="268"/>
      <c r="D34" s="268"/>
      <c r="E34" s="268"/>
      <c r="F34" s="268"/>
      <c r="G34" s="268"/>
      <c r="H34" s="268"/>
    </row>
    <row r="35" spans="1:8" ht="79.5" customHeight="1" x14ac:dyDescent="0.2">
      <c r="A35" s="265" t="s">
        <v>59</v>
      </c>
      <c r="B35" s="266"/>
      <c r="C35" s="266"/>
      <c r="D35" s="266"/>
      <c r="E35" s="266"/>
      <c r="F35" s="266"/>
      <c r="G35" s="266"/>
      <c r="H35" s="267"/>
    </row>
    <row r="36" spans="1:8" ht="33" customHeight="1" x14ac:dyDescent="0.2">
      <c r="A36" s="10" t="s">
        <v>60</v>
      </c>
      <c r="B36" s="273" t="s">
        <v>61</v>
      </c>
      <c r="C36" s="273"/>
      <c r="D36" s="273"/>
      <c r="E36" s="273"/>
      <c r="F36" s="273"/>
      <c r="G36" s="273"/>
      <c r="H36" s="273"/>
    </row>
    <row r="37" spans="1:8" ht="33" customHeight="1" x14ac:dyDescent="0.2">
      <c r="A37" s="10" t="s">
        <v>62</v>
      </c>
      <c r="B37" s="273" t="s">
        <v>63</v>
      </c>
      <c r="C37" s="273"/>
      <c r="D37" s="273"/>
      <c r="E37" s="273"/>
      <c r="F37" s="273"/>
      <c r="G37" s="273"/>
      <c r="H37" s="273"/>
    </row>
    <row r="38" spans="1:8" ht="33" customHeight="1" x14ac:dyDescent="0.2">
      <c r="A38" s="16"/>
      <c r="B38" s="17"/>
      <c r="C38" s="17"/>
      <c r="D38" s="17"/>
      <c r="E38" s="17"/>
      <c r="F38" s="17"/>
      <c r="G38" s="17"/>
      <c r="H38" s="18"/>
    </row>
    <row r="39" spans="1:8" ht="34.5" customHeight="1" x14ac:dyDescent="0.2">
      <c r="A39" s="268" t="s">
        <v>64</v>
      </c>
      <c r="B39" s="268"/>
      <c r="C39" s="268"/>
      <c r="D39" s="268"/>
      <c r="E39" s="268"/>
      <c r="F39" s="268"/>
      <c r="G39" s="268"/>
      <c r="H39" s="268"/>
    </row>
    <row r="40" spans="1:8" ht="34.5" customHeight="1" x14ac:dyDescent="0.2">
      <c r="A40" s="10" t="s">
        <v>65</v>
      </c>
      <c r="B40" s="273" t="s">
        <v>66</v>
      </c>
      <c r="C40" s="273"/>
      <c r="D40" s="273"/>
      <c r="E40" s="273"/>
      <c r="F40" s="273"/>
      <c r="G40" s="273"/>
      <c r="H40" s="273"/>
    </row>
    <row r="41" spans="1:8" ht="29.25" customHeight="1" x14ac:dyDescent="0.2">
      <c r="A41" s="10" t="s">
        <v>67</v>
      </c>
      <c r="B41" s="273" t="s">
        <v>68</v>
      </c>
      <c r="C41" s="273"/>
      <c r="D41" s="273"/>
      <c r="E41" s="273"/>
      <c r="F41" s="273"/>
      <c r="G41" s="273"/>
      <c r="H41" s="273"/>
    </row>
    <row r="42" spans="1:8" ht="42" customHeight="1" x14ac:dyDescent="0.2">
      <c r="A42" s="10" t="s">
        <v>69</v>
      </c>
      <c r="B42" s="273" t="s">
        <v>70</v>
      </c>
      <c r="C42" s="273"/>
      <c r="D42" s="273"/>
      <c r="E42" s="273"/>
      <c r="F42" s="273"/>
      <c r="G42" s="273"/>
      <c r="H42" s="273"/>
    </row>
    <row r="43" spans="1:8" ht="42" customHeight="1" x14ac:dyDescent="0.2">
      <c r="A43" s="10" t="s">
        <v>71</v>
      </c>
      <c r="B43" s="289" t="s">
        <v>72</v>
      </c>
      <c r="C43" s="290"/>
      <c r="D43" s="290"/>
      <c r="E43" s="290"/>
      <c r="F43" s="290"/>
      <c r="G43" s="290"/>
      <c r="H43" s="291"/>
    </row>
    <row r="44" spans="1:8" ht="42" customHeight="1" x14ac:dyDescent="0.2">
      <c r="A44" s="10" t="s">
        <v>73</v>
      </c>
      <c r="B44" s="289" t="s">
        <v>74</v>
      </c>
      <c r="C44" s="290"/>
      <c r="D44" s="290"/>
      <c r="E44" s="290"/>
      <c r="F44" s="290"/>
      <c r="G44" s="290"/>
      <c r="H44" s="291"/>
    </row>
    <row r="45" spans="1:8" ht="42" customHeight="1" x14ac:dyDescent="0.2">
      <c r="A45" s="10" t="s">
        <v>75</v>
      </c>
      <c r="B45" s="289" t="s">
        <v>76</v>
      </c>
      <c r="C45" s="290"/>
      <c r="D45" s="290"/>
      <c r="E45" s="290"/>
      <c r="F45" s="290"/>
      <c r="G45" s="290"/>
      <c r="H45" s="291"/>
    </row>
    <row r="46" spans="1:8" ht="86.1" customHeight="1" x14ac:dyDescent="0.2">
      <c r="A46" s="12" t="s">
        <v>77</v>
      </c>
      <c r="B46" s="274" t="s">
        <v>78</v>
      </c>
      <c r="C46" s="274"/>
      <c r="D46" s="274"/>
      <c r="E46" s="274"/>
      <c r="F46" s="274"/>
      <c r="G46" s="274"/>
      <c r="H46" s="274"/>
    </row>
    <row r="47" spans="1:8" ht="39.75" customHeight="1" x14ac:dyDescent="0.2">
      <c r="A47" s="12" t="s">
        <v>79</v>
      </c>
      <c r="B47" s="276" t="s">
        <v>80</v>
      </c>
      <c r="C47" s="277"/>
      <c r="D47" s="277"/>
      <c r="E47" s="277"/>
      <c r="F47" s="277"/>
      <c r="G47" s="277"/>
      <c r="H47" s="278"/>
    </row>
    <row r="48" spans="1:8" ht="31.5" customHeight="1" x14ac:dyDescent="0.2">
      <c r="A48" s="12" t="s">
        <v>81</v>
      </c>
      <c r="B48" s="274" t="s">
        <v>82</v>
      </c>
      <c r="C48" s="274"/>
      <c r="D48" s="274"/>
      <c r="E48" s="274"/>
      <c r="F48" s="274"/>
      <c r="G48" s="274"/>
      <c r="H48" s="274"/>
    </row>
    <row r="49" spans="1:8" ht="45" x14ac:dyDescent="0.2">
      <c r="A49" s="12" t="s">
        <v>83</v>
      </c>
      <c r="B49" s="274" t="s">
        <v>84</v>
      </c>
      <c r="C49" s="274"/>
      <c r="D49" s="274"/>
      <c r="E49" s="274"/>
      <c r="F49" s="274"/>
      <c r="G49" s="274"/>
      <c r="H49" s="274"/>
    </row>
    <row r="50" spans="1:8" ht="43.5" customHeight="1" x14ac:dyDescent="0.2">
      <c r="A50" s="12" t="s">
        <v>85</v>
      </c>
      <c r="B50" s="274" t="s">
        <v>86</v>
      </c>
      <c r="C50" s="274"/>
      <c r="D50" s="274"/>
      <c r="E50" s="274"/>
      <c r="F50" s="274"/>
      <c r="G50" s="274"/>
      <c r="H50" s="274"/>
    </row>
    <row r="51" spans="1:8" ht="40.5" customHeight="1" x14ac:dyDescent="0.2">
      <c r="A51" s="12" t="s">
        <v>87</v>
      </c>
      <c r="B51" s="274" t="s">
        <v>88</v>
      </c>
      <c r="C51" s="274"/>
      <c r="D51" s="274"/>
      <c r="E51" s="274"/>
      <c r="F51" s="274"/>
      <c r="G51" s="274"/>
      <c r="H51" s="274"/>
    </row>
    <row r="52" spans="1:8" ht="75.75" customHeight="1" x14ac:dyDescent="0.2">
      <c r="A52" s="13" t="s">
        <v>89</v>
      </c>
      <c r="B52" s="275" t="s">
        <v>90</v>
      </c>
      <c r="C52" s="275"/>
      <c r="D52" s="275"/>
      <c r="E52" s="275"/>
      <c r="F52" s="275"/>
      <c r="G52" s="275"/>
      <c r="H52" s="275"/>
    </row>
    <row r="53" spans="1:8" ht="41.25" customHeight="1" x14ac:dyDescent="0.2">
      <c r="A53" s="13" t="s">
        <v>91</v>
      </c>
      <c r="B53" s="275" t="s">
        <v>92</v>
      </c>
      <c r="C53" s="275"/>
      <c r="D53" s="275"/>
      <c r="E53" s="275"/>
      <c r="F53" s="275"/>
      <c r="G53" s="275"/>
      <c r="H53" s="275"/>
    </row>
    <row r="54" spans="1:8" ht="47.45" customHeight="1" x14ac:dyDescent="0.2">
      <c r="A54" s="13" t="s">
        <v>93</v>
      </c>
      <c r="B54" s="275" t="s">
        <v>94</v>
      </c>
      <c r="C54" s="275"/>
      <c r="D54" s="275"/>
      <c r="E54" s="275"/>
      <c r="F54" s="275"/>
      <c r="G54" s="275"/>
      <c r="H54" s="275"/>
    </row>
    <row r="55" spans="1:8" ht="57.6" customHeight="1" x14ac:dyDescent="0.2">
      <c r="A55" s="13" t="s">
        <v>95</v>
      </c>
      <c r="B55" s="275" t="s">
        <v>96</v>
      </c>
      <c r="C55" s="275"/>
      <c r="D55" s="275"/>
      <c r="E55" s="275"/>
      <c r="F55" s="275"/>
      <c r="G55" s="275"/>
      <c r="H55" s="275"/>
    </row>
    <row r="56" spans="1:8" ht="31.5" customHeight="1" x14ac:dyDescent="0.2">
      <c r="A56" s="13" t="s">
        <v>97</v>
      </c>
      <c r="B56" s="275" t="s">
        <v>98</v>
      </c>
      <c r="C56" s="275"/>
      <c r="D56" s="275"/>
      <c r="E56" s="275"/>
      <c r="F56" s="275"/>
      <c r="G56" s="275"/>
      <c r="H56" s="275"/>
    </row>
    <row r="57" spans="1:8" ht="70.5" customHeight="1" x14ac:dyDescent="0.2">
      <c r="A57" s="13" t="s">
        <v>99</v>
      </c>
      <c r="B57" s="275" t="s">
        <v>100</v>
      </c>
      <c r="C57" s="275"/>
      <c r="D57" s="275"/>
      <c r="E57" s="275"/>
      <c r="F57" s="275"/>
      <c r="G57" s="275"/>
      <c r="H57" s="275"/>
    </row>
    <row r="58" spans="1:8" ht="33.75" customHeight="1" x14ac:dyDescent="0.2">
      <c r="A58" s="281"/>
      <c r="B58" s="281"/>
      <c r="C58" s="281"/>
      <c r="D58" s="281"/>
      <c r="E58" s="281"/>
      <c r="F58" s="281"/>
      <c r="G58" s="281"/>
      <c r="H58" s="282"/>
    </row>
    <row r="59" spans="1:8" ht="32.25" customHeight="1" x14ac:dyDescent="0.2">
      <c r="A59" s="284" t="s">
        <v>101</v>
      </c>
      <c r="B59" s="284"/>
      <c r="C59" s="284"/>
      <c r="D59" s="284"/>
      <c r="E59" s="284"/>
      <c r="F59" s="284"/>
      <c r="G59" s="284"/>
      <c r="H59" s="284"/>
    </row>
    <row r="60" spans="1:8" ht="34.5" customHeight="1" x14ac:dyDescent="0.2">
      <c r="A60" s="10" t="s">
        <v>102</v>
      </c>
      <c r="B60" s="279" t="s">
        <v>103</v>
      </c>
      <c r="C60" s="279"/>
      <c r="D60" s="279"/>
      <c r="E60" s="279"/>
      <c r="F60" s="279"/>
      <c r="G60" s="279"/>
      <c r="H60" s="279"/>
    </row>
    <row r="61" spans="1:8" ht="60" customHeight="1" x14ac:dyDescent="0.2">
      <c r="A61" s="10" t="s">
        <v>104</v>
      </c>
      <c r="B61" s="288" t="s">
        <v>105</v>
      </c>
      <c r="C61" s="288"/>
      <c r="D61" s="288"/>
      <c r="E61" s="288"/>
      <c r="F61" s="288"/>
      <c r="G61" s="288"/>
      <c r="H61" s="288"/>
    </row>
    <row r="62" spans="1:8" ht="41.25" customHeight="1" x14ac:dyDescent="0.2">
      <c r="A62" s="10" t="s">
        <v>106</v>
      </c>
      <c r="B62" s="285" t="s">
        <v>107</v>
      </c>
      <c r="C62" s="286"/>
      <c r="D62" s="286"/>
      <c r="E62" s="286"/>
      <c r="F62" s="286"/>
      <c r="G62" s="286"/>
      <c r="H62" s="287"/>
    </row>
    <row r="63" spans="1:8" ht="42" customHeight="1" x14ac:dyDescent="0.2">
      <c r="A63" s="10" t="s">
        <v>108</v>
      </c>
      <c r="B63" s="273" t="s">
        <v>109</v>
      </c>
      <c r="C63" s="273"/>
      <c r="D63" s="273"/>
      <c r="E63" s="273"/>
      <c r="F63" s="273"/>
      <c r="G63" s="273"/>
      <c r="H63" s="273"/>
    </row>
    <row r="64" spans="1:8" ht="31.5" customHeight="1" x14ac:dyDescent="0.2">
      <c r="A64" s="10" t="s">
        <v>110</v>
      </c>
      <c r="B64" s="279" t="s">
        <v>111</v>
      </c>
      <c r="C64" s="279"/>
      <c r="D64" s="279"/>
      <c r="E64" s="279"/>
      <c r="F64" s="279"/>
      <c r="G64" s="279"/>
      <c r="H64" s="279"/>
    </row>
    <row r="65" spans="1:8" ht="45.75" customHeight="1" x14ac:dyDescent="0.2">
      <c r="A65" s="10" t="s">
        <v>112</v>
      </c>
      <c r="B65" s="279" t="s">
        <v>113</v>
      </c>
      <c r="C65" s="279"/>
      <c r="D65" s="279"/>
      <c r="E65" s="279"/>
      <c r="F65" s="279"/>
      <c r="G65" s="279"/>
      <c r="H65" s="279"/>
    </row>
    <row r="66" spans="1:8" ht="30.75" customHeight="1" x14ac:dyDescent="0.2">
      <c r="A66" s="283"/>
      <c r="B66" s="283"/>
      <c r="C66" s="283"/>
      <c r="D66" s="283"/>
      <c r="E66" s="283"/>
      <c r="F66" s="283"/>
      <c r="G66" s="283"/>
      <c r="H66" s="283"/>
    </row>
    <row r="67" spans="1:8" ht="34.5" customHeight="1" x14ac:dyDescent="0.2">
      <c r="A67" s="284" t="s">
        <v>114</v>
      </c>
      <c r="B67" s="284"/>
      <c r="C67" s="284"/>
      <c r="D67" s="284"/>
      <c r="E67" s="284"/>
      <c r="F67" s="284"/>
      <c r="G67" s="284"/>
      <c r="H67" s="284"/>
    </row>
    <row r="68" spans="1:8" ht="39.75" customHeight="1" x14ac:dyDescent="0.2">
      <c r="A68" s="13" t="s">
        <v>115</v>
      </c>
      <c r="B68" s="279" t="s">
        <v>116</v>
      </c>
      <c r="C68" s="279"/>
      <c r="D68" s="279"/>
      <c r="E68" s="279"/>
      <c r="F68" s="279"/>
      <c r="G68" s="279"/>
      <c r="H68" s="279"/>
    </row>
    <row r="69" spans="1:8" ht="39.75" customHeight="1" x14ac:dyDescent="0.2">
      <c r="A69" s="13" t="s">
        <v>117</v>
      </c>
      <c r="B69" s="279" t="s">
        <v>118</v>
      </c>
      <c r="C69" s="279"/>
      <c r="D69" s="279"/>
      <c r="E69" s="279"/>
      <c r="F69" s="279"/>
      <c r="G69" s="279"/>
      <c r="H69" s="279"/>
    </row>
    <row r="70" spans="1:8" ht="42" customHeight="1" x14ac:dyDescent="0.2">
      <c r="A70" s="13" t="s">
        <v>119</v>
      </c>
      <c r="B70" s="275" t="s">
        <v>120</v>
      </c>
      <c r="C70" s="275"/>
      <c r="D70" s="275"/>
      <c r="E70" s="275"/>
      <c r="F70" s="275"/>
      <c r="G70" s="275"/>
      <c r="H70" s="275"/>
    </row>
    <row r="71" spans="1:8" ht="33.75" customHeight="1" x14ac:dyDescent="0.2">
      <c r="A71" s="13" t="s">
        <v>121</v>
      </c>
      <c r="B71" s="279" t="s">
        <v>122</v>
      </c>
      <c r="C71" s="279"/>
      <c r="D71" s="279"/>
      <c r="E71" s="279"/>
      <c r="F71" s="279"/>
      <c r="G71" s="279"/>
      <c r="H71" s="279"/>
    </row>
    <row r="72" spans="1:8" ht="33" customHeight="1" x14ac:dyDescent="0.2">
      <c r="A72" s="13" t="s">
        <v>123</v>
      </c>
      <c r="B72" s="279" t="s">
        <v>124</v>
      </c>
      <c r="C72" s="279"/>
      <c r="D72" s="279"/>
      <c r="E72" s="279"/>
      <c r="F72" s="279"/>
      <c r="G72" s="279"/>
      <c r="H72" s="279"/>
    </row>
    <row r="73" spans="1:8" ht="33.75" customHeight="1" x14ac:dyDescent="0.2">
      <c r="A73" s="280"/>
      <c r="B73" s="280"/>
      <c r="C73" s="280"/>
      <c r="D73" s="280"/>
      <c r="E73" s="280"/>
      <c r="F73" s="280"/>
      <c r="G73" s="280"/>
      <c r="H73" s="280"/>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6"/>
  <sheetViews>
    <sheetView tabSelected="1" topLeftCell="I7" zoomScale="66" zoomScaleNormal="66" workbookViewId="0">
      <pane ySplit="8" topLeftCell="A24" activePane="bottomLeft" state="frozen"/>
      <selection activeCell="A8" sqref="A8"/>
      <selection pane="bottomLeft" activeCell="K30" sqref="K30"/>
    </sheetView>
  </sheetViews>
  <sheetFormatPr baseColWidth="10" defaultColWidth="11.42578125" defaultRowHeight="50.1" customHeight="1" x14ac:dyDescent="0.25"/>
  <cols>
    <col min="1" max="2" width="26.42578125" style="37" customWidth="1"/>
    <col min="3" max="4" width="22.42578125" style="37" customWidth="1"/>
    <col min="5" max="5" width="23.140625" style="37" customWidth="1"/>
    <col min="6" max="6" width="27" style="32" customWidth="1"/>
    <col min="7" max="7" width="23.5703125" style="37" customWidth="1"/>
    <col min="8" max="8" width="27.140625" style="37" customWidth="1"/>
    <col min="9" max="9" width="27.5703125" style="37" customWidth="1"/>
    <col min="10" max="10" width="31.140625" style="37" customWidth="1"/>
    <col min="11" max="12" width="35.140625" style="55" customWidth="1"/>
    <col min="13" max="13" width="26.85546875" style="55" customWidth="1"/>
    <col min="14" max="14" width="40.5703125" style="55" customWidth="1"/>
    <col min="15" max="15" width="27.42578125" style="31" customWidth="1"/>
    <col min="16" max="16" width="32" style="43" customWidth="1"/>
    <col min="17" max="17" width="34.7109375" style="37" customWidth="1"/>
    <col min="18" max="18" width="33.28515625" style="37" customWidth="1"/>
    <col min="19" max="19" width="35.42578125" style="37" customWidth="1"/>
    <col min="20" max="20" width="31.140625" style="37" customWidth="1"/>
    <col min="21" max="21" width="35.7109375" style="37" customWidth="1"/>
    <col min="22" max="22" width="24.42578125" style="37" customWidth="1"/>
    <col min="23" max="23" width="16.42578125" style="37" customWidth="1"/>
    <col min="24" max="24" width="36" style="37" customWidth="1"/>
    <col min="25" max="25" width="32.85546875" style="37" customWidth="1"/>
    <col min="26" max="26" width="37.140625" style="37" customWidth="1"/>
    <col min="27" max="27" width="27.5703125" style="165" customWidth="1"/>
    <col min="28" max="28" width="25.85546875" style="37" customWidth="1"/>
    <col min="29" max="29" width="21.42578125" style="37" customWidth="1"/>
    <col min="30" max="30" width="27.140625" style="37" customWidth="1"/>
    <col min="31" max="31" width="25" style="37" customWidth="1"/>
    <col min="32" max="32" width="29.42578125" style="37" customWidth="1"/>
    <col min="33" max="16384" width="11.42578125" style="37"/>
  </cols>
  <sheetData>
    <row r="1" spans="1:32" s="120" customFormat="1" ht="50.1" customHeight="1" x14ac:dyDescent="0.3">
      <c r="A1" s="245"/>
      <c r="B1" s="245"/>
      <c r="C1" s="246" t="s">
        <v>125</v>
      </c>
      <c r="D1" s="246"/>
      <c r="E1" s="246"/>
      <c r="F1" s="246"/>
      <c r="G1" s="246"/>
      <c r="H1" s="246"/>
      <c r="I1" s="246"/>
      <c r="J1" s="246"/>
      <c r="K1" s="246"/>
      <c r="L1" s="246"/>
      <c r="M1" s="246"/>
      <c r="N1" s="246"/>
      <c r="O1" s="246"/>
      <c r="P1" s="246"/>
      <c r="AA1" s="181"/>
    </row>
    <row r="2" spans="1:32" s="120" customFormat="1" ht="50.1" customHeight="1" x14ac:dyDescent="0.3">
      <c r="A2" s="245"/>
      <c r="B2" s="245"/>
      <c r="C2" s="246" t="s">
        <v>126</v>
      </c>
      <c r="D2" s="246"/>
      <c r="E2" s="246"/>
      <c r="F2" s="246"/>
      <c r="G2" s="246"/>
      <c r="H2" s="246"/>
      <c r="I2" s="246"/>
      <c r="J2" s="246"/>
      <c r="K2" s="246"/>
      <c r="L2" s="246"/>
      <c r="M2" s="246"/>
      <c r="N2" s="246"/>
      <c r="O2" s="246"/>
      <c r="P2" s="246"/>
      <c r="AA2" s="181"/>
    </row>
    <row r="3" spans="1:32" s="120" customFormat="1" ht="50.1" customHeight="1" x14ac:dyDescent="0.3">
      <c r="A3" s="245"/>
      <c r="B3" s="245"/>
      <c r="C3" s="246" t="s">
        <v>127</v>
      </c>
      <c r="D3" s="246"/>
      <c r="E3" s="246"/>
      <c r="F3" s="246"/>
      <c r="G3" s="246"/>
      <c r="H3" s="246"/>
      <c r="I3" s="246"/>
      <c r="J3" s="246"/>
      <c r="K3" s="246"/>
      <c r="L3" s="246"/>
      <c r="M3" s="246"/>
      <c r="N3" s="246"/>
      <c r="O3" s="246"/>
      <c r="P3" s="246"/>
      <c r="AA3" s="181"/>
    </row>
    <row r="4" spans="1:32" s="120" customFormat="1" ht="50.1" customHeight="1" x14ac:dyDescent="0.3">
      <c r="A4" s="245"/>
      <c r="B4" s="245"/>
      <c r="C4" s="246" t="s">
        <v>128</v>
      </c>
      <c r="D4" s="246"/>
      <c r="E4" s="246"/>
      <c r="F4" s="246"/>
      <c r="G4" s="246"/>
      <c r="H4" s="246"/>
      <c r="I4" s="246"/>
      <c r="J4" s="246"/>
      <c r="K4" s="246"/>
      <c r="L4" s="246"/>
      <c r="M4" s="246"/>
      <c r="N4" s="246"/>
      <c r="O4" s="246"/>
      <c r="P4" s="246"/>
      <c r="AA4" s="181"/>
    </row>
    <row r="5" spans="1:32" ht="50.1" hidden="1" customHeight="1" x14ac:dyDescent="0.4">
      <c r="A5" s="248" t="s">
        <v>129</v>
      </c>
      <c r="B5" s="248"/>
      <c r="C5" s="250" t="s">
        <v>130</v>
      </c>
      <c r="D5" s="250"/>
      <c r="E5" s="250"/>
      <c r="F5" s="250"/>
      <c r="G5" s="250"/>
      <c r="H5" s="250"/>
      <c r="I5" s="250"/>
      <c r="J5" s="250"/>
      <c r="K5" s="250"/>
      <c r="L5" s="250"/>
      <c r="M5" s="250"/>
      <c r="N5" s="250"/>
      <c r="O5" s="250"/>
      <c r="P5" s="250"/>
    </row>
    <row r="6" spans="1:32" ht="50.1" hidden="1" customHeight="1" x14ac:dyDescent="0.25">
      <c r="A6" s="249" t="s">
        <v>131</v>
      </c>
      <c r="B6" s="249"/>
      <c r="C6" s="249"/>
      <c r="D6" s="249"/>
      <c r="E6" s="249"/>
      <c r="F6" s="249"/>
      <c r="G6" s="249"/>
      <c r="H6" s="249"/>
      <c r="I6" s="249"/>
      <c r="J6" s="249"/>
      <c r="K6" s="249"/>
      <c r="L6" s="249"/>
      <c r="M6" s="249"/>
      <c r="N6" s="249"/>
      <c r="O6" s="249"/>
      <c r="P6" s="249"/>
    </row>
    <row r="7" spans="1:32" s="173" customFormat="1" ht="18" hidden="1" customHeight="1" x14ac:dyDescent="0.25">
      <c r="A7" s="252"/>
      <c r="B7" s="252"/>
      <c r="C7" s="253" t="s">
        <v>125</v>
      </c>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172" t="s">
        <v>132</v>
      </c>
    </row>
    <row r="8" spans="1:32" s="173" customFormat="1" ht="18" hidden="1" customHeight="1" x14ac:dyDescent="0.25">
      <c r="A8" s="252"/>
      <c r="B8" s="252"/>
      <c r="C8" s="253" t="s">
        <v>126</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5"/>
      <c r="AF8" s="172" t="s">
        <v>133</v>
      </c>
    </row>
    <row r="9" spans="1:32" s="173" customFormat="1" ht="18" hidden="1" customHeight="1" x14ac:dyDescent="0.25">
      <c r="A9" s="252"/>
      <c r="B9" s="252"/>
      <c r="C9" s="253" t="s">
        <v>127</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5"/>
      <c r="AF9" s="172" t="s">
        <v>134</v>
      </c>
    </row>
    <row r="10" spans="1:32" s="173" customFormat="1" ht="18" hidden="1" customHeight="1" x14ac:dyDescent="0.25">
      <c r="A10" s="252"/>
      <c r="B10" s="252"/>
      <c r="C10" s="253" t="s">
        <v>128</v>
      </c>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5"/>
      <c r="AF10" s="172" t="s">
        <v>135</v>
      </c>
    </row>
    <row r="11" spans="1:32" s="173" customFormat="1" ht="15" hidden="1" x14ac:dyDescent="0.25">
      <c r="A11" s="256" t="s">
        <v>129</v>
      </c>
      <c r="B11" s="256"/>
      <c r="C11" s="257" t="s">
        <v>136</v>
      </c>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174"/>
    </row>
    <row r="12" spans="1:32" s="173" customFormat="1" ht="15" hidden="1" x14ac:dyDescent="0.25">
      <c r="A12" s="259" t="s">
        <v>131</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row>
    <row r="13" spans="1:32" s="173" customFormat="1" ht="15" hidden="1" x14ac:dyDescent="0.25">
      <c r="A13" s="251" t="s">
        <v>137</v>
      </c>
      <c r="B13" s="251"/>
      <c r="C13" s="251"/>
      <c r="D13" s="251"/>
      <c r="E13" s="251"/>
      <c r="F13" s="251"/>
      <c r="G13" s="251"/>
      <c r="H13" s="251"/>
      <c r="I13" s="251"/>
      <c r="J13" s="251"/>
      <c r="K13" s="251"/>
      <c r="L13" s="251"/>
      <c r="M13" s="251"/>
      <c r="N13" s="251"/>
      <c r="O13" s="251"/>
      <c r="P13" s="261" t="s">
        <v>138</v>
      </c>
      <c r="Q13" s="261"/>
      <c r="R13" s="261"/>
      <c r="S13" s="261"/>
      <c r="T13" s="262" t="s">
        <v>139</v>
      </c>
      <c r="U13" s="262"/>
      <c r="V13" s="262"/>
      <c r="W13" s="262"/>
      <c r="X13" s="262"/>
      <c r="Y13" s="244" t="s">
        <v>140</v>
      </c>
      <c r="Z13" s="244"/>
      <c r="AA13" s="244"/>
      <c r="AB13" s="244"/>
      <c r="AC13" s="247" t="s">
        <v>141</v>
      </c>
      <c r="AD13" s="247"/>
      <c r="AE13" s="247"/>
      <c r="AF13" s="247"/>
    </row>
    <row r="14" spans="1:32" s="129" customFormat="1" ht="75.75" customHeight="1" x14ac:dyDescent="0.2">
      <c r="A14" s="127" t="s">
        <v>2</v>
      </c>
      <c r="B14" s="127" t="s">
        <v>4</v>
      </c>
      <c r="C14" s="127" t="s">
        <v>142</v>
      </c>
      <c r="D14" s="127" t="s">
        <v>143</v>
      </c>
      <c r="E14" s="127" t="s">
        <v>144</v>
      </c>
      <c r="F14" s="127" t="s">
        <v>145</v>
      </c>
      <c r="G14" s="127" t="s">
        <v>14</v>
      </c>
      <c r="H14" s="127" t="s">
        <v>16</v>
      </c>
      <c r="I14" s="127" t="s">
        <v>18</v>
      </c>
      <c r="J14" s="128" t="s">
        <v>146</v>
      </c>
      <c r="K14" s="127" t="s">
        <v>147</v>
      </c>
      <c r="L14" s="127" t="s">
        <v>148</v>
      </c>
      <c r="M14" s="127" t="s">
        <v>149</v>
      </c>
      <c r="N14" s="127" t="s">
        <v>28</v>
      </c>
      <c r="O14" s="127" t="s">
        <v>30</v>
      </c>
      <c r="P14" s="127" t="s">
        <v>150</v>
      </c>
      <c r="Q14" s="127" t="s">
        <v>151</v>
      </c>
      <c r="R14" s="127" t="s">
        <v>152</v>
      </c>
      <c r="S14" s="127" t="s">
        <v>153</v>
      </c>
      <c r="T14" s="127" t="s">
        <v>154</v>
      </c>
      <c r="U14" s="127" t="s">
        <v>155</v>
      </c>
      <c r="V14" s="127" t="s">
        <v>156</v>
      </c>
      <c r="W14" s="127" t="s">
        <v>157</v>
      </c>
      <c r="X14" s="127" t="s">
        <v>158</v>
      </c>
      <c r="Y14" s="127" t="s">
        <v>159</v>
      </c>
      <c r="Z14" s="127" t="s">
        <v>160</v>
      </c>
      <c r="AA14" s="127" t="s">
        <v>161</v>
      </c>
      <c r="AB14" s="127" t="s">
        <v>162</v>
      </c>
      <c r="AC14" s="166" t="s">
        <v>163</v>
      </c>
      <c r="AD14" s="166" t="s">
        <v>164</v>
      </c>
      <c r="AE14" s="166" t="s">
        <v>165</v>
      </c>
      <c r="AF14" s="166" t="s">
        <v>166</v>
      </c>
    </row>
    <row r="15" spans="1:32" ht="50.1" customHeight="1" x14ac:dyDescent="0.25">
      <c r="A15" s="54" t="s">
        <v>167</v>
      </c>
      <c r="B15" s="89" t="s">
        <v>168</v>
      </c>
      <c r="C15" s="54" t="s">
        <v>169</v>
      </c>
      <c r="D15" s="49" t="s">
        <v>170</v>
      </c>
      <c r="E15" s="114" t="s">
        <v>171</v>
      </c>
      <c r="F15" s="54" t="s">
        <v>172</v>
      </c>
      <c r="G15" s="110" t="s">
        <v>173</v>
      </c>
      <c r="H15" s="49" t="s">
        <v>174</v>
      </c>
      <c r="I15" s="51" t="s">
        <v>175</v>
      </c>
      <c r="J15" s="115" t="s">
        <v>176</v>
      </c>
      <c r="K15" s="103" t="s">
        <v>177</v>
      </c>
      <c r="L15" s="64">
        <v>0.2</v>
      </c>
      <c r="M15" s="51" t="s">
        <v>178</v>
      </c>
      <c r="N15" s="51" t="s">
        <v>179</v>
      </c>
      <c r="O15" s="116">
        <v>1727905000000</v>
      </c>
      <c r="P15" s="101">
        <v>393165798563</v>
      </c>
      <c r="Q15" s="101">
        <v>458399741720</v>
      </c>
      <c r="R15" s="101">
        <v>445787000000</v>
      </c>
      <c r="S15" s="101">
        <v>467013000000</v>
      </c>
      <c r="T15" s="102">
        <v>423913849857</v>
      </c>
      <c r="U15" s="101">
        <f>Y15+Z15+AA15+AB15</f>
        <v>472431904988</v>
      </c>
      <c r="V15" s="100"/>
      <c r="W15" s="100"/>
      <c r="X15" s="108">
        <f>+T15+U15+V15+W15</f>
        <v>896345754845</v>
      </c>
      <c r="Y15" s="101">
        <v>215410301461</v>
      </c>
      <c r="Z15" s="184">
        <v>115150898259</v>
      </c>
      <c r="AA15" s="184">
        <v>42205839401</v>
      </c>
      <c r="AB15" s="213">
        <v>99664865867</v>
      </c>
      <c r="AC15" s="74">
        <f>+IF((U15/Q15)&gt;100%,100%,(U15/Q15))*L15</f>
        <v>0.2</v>
      </c>
      <c r="AD15" s="74">
        <f>+IF(((X15)/O15)&gt;100%,100%,((X15)/O15))*L15</f>
        <v>0.10374942544237097</v>
      </c>
      <c r="AE15" s="74">
        <f>+IF(((U15)/Q15)&gt;100%,100%,((U15)/Q15))</f>
        <v>1</v>
      </c>
      <c r="AF15" s="74">
        <f>+IF(((X15)/O15)&gt;100%,100%,((X15))/O15)</f>
        <v>0.51874712721185479</v>
      </c>
    </row>
    <row r="16" spans="1:32" ht="50.1" customHeight="1" x14ac:dyDescent="0.25">
      <c r="A16" s="54" t="s">
        <v>167</v>
      </c>
      <c r="B16" s="89" t="s">
        <v>168</v>
      </c>
      <c r="C16" s="54" t="s">
        <v>169</v>
      </c>
      <c r="D16" s="49" t="s">
        <v>170</v>
      </c>
      <c r="E16" s="114" t="s">
        <v>171</v>
      </c>
      <c r="F16" s="54" t="s">
        <v>172</v>
      </c>
      <c r="G16" s="110" t="s">
        <v>173</v>
      </c>
      <c r="H16" s="49" t="s">
        <v>180</v>
      </c>
      <c r="I16" s="51" t="s">
        <v>175</v>
      </c>
      <c r="J16" s="49" t="s">
        <v>181</v>
      </c>
      <c r="K16" s="103" t="s">
        <v>182</v>
      </c>
      <c r="L16" s="35">
        <v>0.2</v>
      </c>
      <c r="M16" s="51" t="s">
        <v>178</v>
      </c>
      <c r="N16" s="51" t="s">
        <v>179</v>
      </c>
      <c r="O16" s="104">
        <v>2912805184493</v>
      </c>
      <c r="P16" s="105">
        <v>662915926390</v>
      </c>
      <c r="Q16" s="101">
        <v>732697266239</v>
      </c>
      <c r="R16" s="101">
        <v>751619000000</v>
      </c>
      <c r="S16" s="101">
        <v>789077000000</v>
      </c>
      <c r="T16" s="102">
        <v>630292882901</v>
      </c>
      <c r="U16" s="101">
        <f t="shared" ref="U16:U19" si="0">Y16+Z16+AA16+AB16</f>
        <v>682043408685</v>
      </c>
      <c r="V16" s="100"/>
      <c r="W16" s="100"/>
      <c r="X16" s="108">
        <f t="shared" ref="X16:X19" si="1">+T16+U16+V16+W16</f>
        <v>1312336291586</v>
      </c>
      <c r="Y16" s="101">
        <v>81349836580</v>
      </c>
      <c r="Z16" s="101">
        <v>148552752851</v>
      </c>
      <c r="AA16" s="182">
        <v>102139673891</v>
      </c>
      <c r="AB16" s="213">
        <v>350001145363</v>
      </c>
      <c r="AC16" s="74">
        <f t="shared" ref="AC16:AC19" si="2">+IF((U16/Q16)&gt;100%,100%,(U16/Q16))*L16</f>
        <v>0.18617331880764051</v>
      </c>
      <c r="AD16" s="74">
        <f t="shared" ref="AD16:AD19" si="3">+IF(((X16)/O16)&gt;100%,100%,((X16)/O16))*L16</f>
        <v>9.0108071667307471E-2</v>
      </c>
      <c r="AE16" s="74">
        <f>+IF(((U16)/Q16)&gt;100%,100%,((U16)/Q16))</f>
        <v>0.93086659403820249</v>
      </c>
      <c r="AF16" s="74">
        <f t="shared" ref="AF16:AF19" si="4">+IF(((X16)/O16)&gt;100%,100%,((X16))/O16)</f>
        <v>0.45054035833653733</v>
      </c>
    </row>
    <row r="17" spans="1:32" ht="50.1" customHeight="1" x14ac:dyDescent="0.25">
      <c r="A17" s="54" t="s">
        <v>167</v>
      </c>
      <c r="B17" s="89" t="s">
        <v>168</v>
      </c>
      <c r="C17" s="54" t="s">
        <v>169</v>
      </c>
      <c r="D17" s="49" t="s">
        <v>170</v>
      </c>
      <c r="E17" s="114" t="s">
        <v>171</v>
      </c>
      <c r="F17" s="54" t="s">
        <v>172</v>
      </c>
      <c r="G17" s="110" t="s">
        <v>173</v>
      </c>
      <c r="H17" s="49" t="s">
        <v>183</v>
      </c>
      <c r="I17" s="51" t="s">
        <v>175</v>
      </c>
      <c r="J17" s="49" t="s">
        <v>184</v>
      </c>
      <c r="K17" s="103" t="s">
        <v>185</v>
      </c>
      <c r="L17" s="35">
        <v>0.2</v>
      </c>
      <c r="M17" s="51" t="s">
        <v>178</v>
      </c>
      <c r="N17" s="51" t="s">
        <v>179</v>
      </c>
      <c r="O17" s="104">
        <v>34797802428</v>
      </c>
      <c r="P17" s="105">
        <v>7138513013</v>
      </c>
      <c r="Q17" s="101">
        <v>9115167266</v>
      </c>
      <c r="R17" s="101">
        <v>9155000000</v>
      </c>
      <c r="S17" s="101">
        <v>10437000000</v>
      </c>
      <c r="T17" s="102">
        <v>11515173869</v>
      </c>
      <c r="U17" s="101">
        <f t="shared" si="0"/>
        <v>17731011318</v>
      </c>
      <c r="V17" s="100"/>
      <c r="W17" s="100"/>
      <c r="X17" s="108">
        <f t="shared" si="1"/>
        <v>29246185187</v>
      </c>
      <c r="Y17" s="101">
        <v>8962015901</v>
      </c>
      <c r="Z17" s="101">
        <v>1117484230</v>
      </c>
      <c r="AA17" s="182">
        <v>1362281185</v>
      </c>
      <c r="AB17" s="213">
        <v>6289230002</v>
      </c>
      <c r="AC17" s="74">
        <f t="shared" si="2"/>
        <v>0.2</v>
      </c>
      <c r="AD17" s="74">
        <f t="shared" si="3"/>
        <v>0.16809213884993557</v>
      </c>
      <c r="AE17" s="74">
        <f t="shared" ref="AE17:AE19" si="5">+IF(((U17)/Q17)&gt;100%,100%,((U17)/Q17))</f>
        <v>1</v>
      </c>
      <c r="AF17" s="74">
        <f t="shared" si="4"/>
        <v>0.84046069424967773</v>
      </c>
    </row>
    <row r="18" spans="1:32" ht="50.1" customHeight="1" x14ac:dyDescent="0.25">
      <c r="A18" s="54" t="s">
        <v>167</v>
      </c>
      <c r="B18" s="89" t="s">
        <v>168</v>
      </c>
      <c r="C18" s="54" t="s">
        <v>169</v>
      </c>
      <c r="D18" s="49" t="s">
        <v>170</v>
      </c>
      <c r="E18" s="114" t="s">
        <v>171</v>
      </c>
      <c r="F18" s="54" t="s">
        <v>172</v>
      </c>
      <c r="G18" s="110" t="s">
        <v>173</v>
      </c>
      <c r="H18" s="49" t="s">
        <v>186</v>
      </c>
      <c r="I18" s="51" t="s">
        <v>175</v>
      </c>
      <c r="J18" s="49" t="s">
        <v>187</v>
      </c>
      <c r="K18" s="103" t="s">
        <v>188</v>
      </c>
      <c r="L18" s="35">
        <v>0.2</v>
      </c>
      <c r="M18" s="51" t="s">
        <v>178</v>
      </c>
      <c r="N18" s="51" t="s">
        <v>179</v>
      </c>
      <c r="O18" s="104">
        <v>238874034451</v>
      </c>
      <c r="P18" s="105">
        <v>53552764612</v>
      </c>
      <c r="Q18" s="101">
        <v>62463944648</v>
      </c>
      <c r="R18" s="101">
        <v>61886000000</v>
      </c>
      <c r="S18" s="101">
        <v>65599000000</v>
      </c>
      <c r="T18" s="102">
        <v>56461296000</v>
      </c>
      <c r="U18" s="101">
        <f t="shared" si="0"/>
        <v>61243408685</v>
      </c>
      <c r="V18" s="100"/>
      <c r="W18" s="100"/>
      <c r="X18" s="108">
        <f t="shared" si="1"/>
        <v>117704704685</v>
      </c>
      <c r="Y18" s="101">
        <v>15037510000</v>
      </c>
      <c r="Z18" s="101">
        <v>14645008000</v>
      </c>
      <c r="AA18" s="182">
        <v>12936485000</v>
      </c>
      <c r="AB18" s="213">
        <v>18624405685</v>
      </c>
      <c r="AC18" s="74">
        <f t="shared" si="2"/>
        <v>0.19609203046692608</v>
      </c>
      <c r="AD18" s="74">
        <f t="shared" si="3"/>
        <v>9.8549601638804038E-2</v>
      </c>
      <c r="AE18" s="74">
        <f t="shared" si="5"/>
        <v>0.98046015233463035</v>
      </c>
      <c r="AF18" s="74">
        <f t="shared" si="4"/>
        <v>0.49274800819402015</v>
      </c>
    </row>
    <row r="19" spans="1:32" ht="50.1" customHeight="1" x14ac:dyDescent="0.25">
      <c r="A19" s="54" t="s">
        <v>167</v>
      </c>
      <c r="B19" s="89" t="s">
        <v>168</v>
      </c>
      <c r="C19" s="54" t="s">
        <v>169</v>
      </c>
      <c r="D19" s="49" t="s">
        <v>170</v>
      </c>
      <c r="E19" s="114" t="s">
        <v>171</v>
      </c>
      <c r="F19" s="54" t="s">
        <v>172</v>
      </c>
      <c r="G19" s="110" t="s">
        <v>173</v>
      </c>
      <c r="H19" s="49" t="s">
        <v>189</v>
      </c>
      <c r="I19" s="51" t="s">
        <v>190</v>
      </c>
      <c r="J19" s="49" t="s">
        <v>191</v>
      </c>
      <c r="K19" s="103" t="s">
        <v>192</v>
      </c>
      <c r="L19" s="35">
        <v>0.2</v>
      </c>
      <c r="M19" s="51" t="s">
        <v>178</v>
      </c>
      <c r="N19" s="51" t="s">
        <v>179</v>
      </c>
      <c r="O19" s="106">
        <v>16</v>
      </c>
      <c r="P19" s="107">
        <v>4</v>
      </c>
      <c r="Q19" s="51">
        <v>4</v>
      </c>
      <c r="R19" s="51">
        <v>4</v>
      </c>
      <c r="S19" s="51">
        <v>4</v>
      </c>
      <c r="T19" s="107">
        <v>4</v>
      </c>
      <c r="U19" s="187">
        <f t="shared" si="0"/>
        <v>4</v>
      </c>
      <c r="V19" s="100"/>
      <c r="W19" s="100"/>
      <c r="X19" s="51">
        <f t="shared" si="1"/>
        <v>8</v>
      </c>
      <c r="Y19" s="51">
        <v>1</v>
      </c>
      <c r="Z19" s="51">
        <v>1.5</v>
      </c>
      <c r="AA19" s="55">
        <v>1</v>
      </c>
      <c r="AB19" s="160">
        <v>0.5</v>
      </c>
      <c r="AC19" s="74">
        <f t="shared" si="2"/>
        <v>0.2</v>
      </c>
      <c r="AD19" s="74">
        <f t="shared" si="3"/>
        <v>0.1</v>
      </c>
      <c r="AE19" s="74">
        <f t="shared" si="5"/>
        <v>1</v>
      </c>
      <c r="AF19" s="74">
        <f t="shared" si="4"/>
        <v>0.5</v>
      </c>
    </row>
    <row r="20" spans="1:32" s="100" customFormat="1" ht="50.1" customHeight="1" x14ac:dyDescent="0.25">
      <c r="A20" s="161"/>
      <c r="B20" s="161"/>
      <c r="C20" s="161"/>
      <c r="D20" s="161"/>
      <c r="E20" s="161"/>
      <c r="F20" s="234" t="s">
        <v>193</v>
      </c>
      <c r="G20" s="235"/>
      <c r="H20" s="235"/>
      <c r="I20" s="235"/>
      <c r="J20" s="235"/>
      <c r="K20" s="235"/>
      <c r="L20" s="235"/>
      <c r="M20" s="235"/>
      <c r="N20" s="235"/>
      <c r="O20" s="235"/>
      <c r="P20" s="235"/>
      <c r="Q20" s="235"/>
      <c r="R20" s="235"/>
      <c r="S20" s="235"/>
      <c r="T20" s="235"/>
      <c r="U20" s="235"/>
      <c r="V20" s="235"/>
      <c r="W20" s="235"/>
      <c r="X20" s="235"/>
      <c r="Y20" s="235"/>
      <c r="Z20" s="235"/>
      <c r="AA20" s="235"/>
      <c r="AB20" s="236"/>
      <c r="AC20" s="130">
        <f>SUM(AC15:AC19)</f>
        <v>0.98226534927456655</v>
      </c>
      <c r="AD20" s="130">
        <f>SUM(AD15:AD19)</f>
        <v>0.56049923759841802</v>
      </c>
      <c r="AE20" s="130">
        <f>+AVERAGE(AE15:AE19)</f>
        <v>0.98226534927456655</v>
      </c>
      <c r="AF20" s="130">
        <f>+AVERAGE(AF15:AF19)</f>
        <v>0.56049923759841802</v>
      </c>
    </row>
    <row r="21" spans="1:32" ht="50.1" customHeight="1" x14ac:dyDescent="0.25">
      <c r="A21" s="54" t="s">
        <v>167</v>
      </c>
      <c r="B21" s="89" t="s">
        <v>168</v>
      </c>
      <c r="C21" s="54" t="s">
        <v>169</v>
      </c>
      <c r="D21" s="49" t="s">
        <v>170</v>
      </c>
      <c r="E21" s="103" t="s">
        <v>194</v>
      </c>
      <c r="F21" s="49" t="s">
        <v>195</v>
      </c>
      <c r="G21" s="167" t="s">
        <v>196</v>
      </c>
      <c r="H21" s="49" t="s">
        <v>197</v>
      </c>
      <c r="I21" s="49" t="s">
        <v>198</v>
      </c>
      <c r="J21" s="51">
        <v>0</v>
      </c>
      <c r="K21" s="49" t="s">
        <v>199</v>
      </c>
      <c r="L21" s="111" t="s">
        <v>200</v>
      </c>
      <c r="M21" s="51" t="s">
        <v>178</v>
      </c>
      <c r="N21" s="49" t="s">
        <v>179</v>
      </c>
      <c r="O21" s="122">
        <v>1</v>
      </c>
      <c r="P21" s="112">
        <v>1</v>
      </c>
      <c r="Q21" s="51">
        <v>1</v>
      </c>
      <c r="R21" s="51">
        <v>0</v>
      </c>
      <c r="S21" s="113">
        <v>0</v>
      </c>
      <c r="T21" s="211">
        <v>0</v>
      </c>
      <c r="U21" s="51">
        <f>Y21+Z21+AA21+AB21</f>
        <v>1.1200000000000001</v>
      </c>
      <c r="V21" s="99"/>
      <c r="W21" s="99"/>
      <c r="X21" s="93">
        <f>+T21+U21+V21+W21</f>
        <v>1.1200000000000001</v>
      </c>
      <c r="Y21" s="113">
        <v>0.25</v>
      </c>
      <c r="Z21" s="51">
        <v>0.5</v>
      </c>
      <c r="AA21" s="51">
        <v>0.25</v>
      </c>
      <c r="AB21" s="32">
        <v>0.12</v>
      </c>
      <c r="AC21" s="96">
        <f>+IF((U21/Q21)&gt;100%,100%,(U21/Q21))*L21</f>
        <v>1</v>
      </c>
      <c r="AD21" s="96">
        <f>+IF(((X21)/O21)&gt;100%,100%,((X21)/O21))*L21</f>
        <v>1</v>
      </c>
      <c r="AE21" s="74">
        <f>+IF(((U21)/Q21)&gt;100%,100%,((U21)/Q21))</f>
        <v>1</v>
      </c>
      <c r="AF21" s="74">
        <f>+IF(((X21)/O21)&gt;100%,100%,((X21))/O21)</f>
        <v>1</v>
      </c>
    </row>
    <row r="22" spans="1:32" ht="50.1" customHeight="1" x14ac:dyDescent="0.25">
      <c r="A22" s="161"/>
      <c r="B22" s="161"/>
      <c r="C22" s="161"/>
      <c r="D22" s="161"/>
      <c r="E22" s="161"/>
      <c r="F22" s="234" t="s">
        <v>193</v>
      </c>
      <c r="G22" s="235"/>
      <c r="H22" s="235"/>
      <c r="I22" s="235"/>
      <c r="J22" s="235"/>
      <c r="K22" s="235"/>
      <c r="L22" s="235"/>
      <c r="M22" s="235"/>
      <c r="N22" s="235"/>
      <c r="O22" s="235"/>
      <c r="P22" s="235"/>
      <c r="Q22" s="235"/>
      <c r="R22" s="235"/>
      <c r="S22" s="235"/>
      <c r="T22" s="235"/>
      <c r="U22" s="235"/>
      <c r="V22" s="235"/>
      <c r="W22" s="235"/>
      <c r="X22" s="235"/>
      <c r="Y22" s="235"/>
      <c r="Z22" s="235"/>
      <c r="AA22" s="235"/>
      <c r="AB22" s="236"/>
      <c r="AC22" s="130">
        <f>SUM(AC21)</f>
        <v>1</v>
      </c>
      <c r="AD22" s="130">
        <f>SUM(AD21)</f>
        <v>1</v>
      </c>
      <c r="AE22" s="130">
        <f>SUM(AE21)</f>
        <v>1</v>
      </c>
      <c r="AF22" s="130">
        <f>SUM(AF21)</f>
        <v>1</v>
      </c>
    </row>
    <row r="23" spans="1:32" s="100" customFormat="1" ht="50.1" customHeight="1" x14ac:dyDescent="0.25">
      <c r="A23" s="54" t="s">
        <v>167</v>
      </c>
      <c r="B23" s="89" t="s">
        <v>168</v>
      </c>
      <c r="C23" s="54" t="s">
        <v>169</v>
      </c>
      <c r="D23" s="54" t="s">
        <v>201</v>
      </c>
      <c r="E23" s="54" t="s">
        <v>202</v>
      </c>
      <c r="F23" s="54" t="s">
        <v>203</v>
      </c>
      <c r="G23" s="121" t="s">
        <v>204</v>
      </c>
      <c r="H23" s="49" t="s">
        <v>205</v>
      </c>
      <c r="I23" s="51" t="s">
        <v>198</v>
      </c>
      <c r="J23" s="51">
        <v>0</v>
      </c>
      <c r="K23" s="49" t="s">
        <v>206</v>
      </c>
      <c r="L23" s="35">
        <v>0.5</v>
      </c>
      <c r="M23" s="51" t="s">
        <v>178</v>
      </c>
      <c r="N23" s="49" t="s">
        <v>207</v>
      </c>
      <c r="O23" s="188">
        <v>1</v>
      </c>
      <c r="P23" s="107">
        <v>0.25</v>
      </c>
      <c r="Q23" s="107">
        <v>0</v>
      </c>
      <c r="R23" s="107">
        <v>0</v>
      </c>
      <c r="S23" s="113">
        <v>0</v>
      </c>
      <c r="T23" s="107">
        <v>0.25</v>
      </c>
      <c r="U23" s="51" t="s">
        <v>208</v>
      </c>
      <c r="X23" s="51">
        <f>+T23</f>
        <v>0.25</v>
      </c>
      <c r="Y23" s="51">
        <v>0</v>
      </c>
      <c r="Z23" s="51" t="s">
        <v>208</v>
      </c>
      <c r="AA23" s="89"/>
      <c r="AC23" s="90">
        <v>0</v>
      </c>
      <c r="AD23" s="90">
        <v>0</v>
      </c>
      <c r="AE23" s="51">
        <v>0</v>
      </c>
      <c r="AF23" s="212">
        <v>2.5000000000000001E-3</v>
      </c>
    </row>
    <row r="24" spans="1:32" s="100" customFormat="1" ht="66.75" customHeight="1" x14ac:dyDescent="0.25">
      <c r="A24" s="54" t="s">
        <v>167</v>
      </c>
      <c r="B24" s="89" t="s">
        <v>168</v>
      </c>
      <c r="C24" s="54" t="s">
        <v>169</v>
      </c>
      <c r="D24" s="54" t="s">
        <v>201</v>
      </c>
      <c r="E24" s="54" t="s">
        <v>202</v>
      </c>
      <c r="F24" s="54" t="s">
        <v>203</v>
      </c>
      <c r="G24" s="121" t="s">
        <v>204</v>
      </c>
      <c r="H24" s="49" t="s">
        <v>209</v>
      </c>
      <c r="I24" s="51" t="s">
        <v>210</v>
      </c>
      <c r="J24" s="51">
        <v>0</v>
      </c>
      <c r="K24" s="49" t="s">
        <v>211</v>
      </c>
      <c r="L24" s="35">
        <v>0.5</v>
      </c>
      <c r="M24" s="51" t="s">
        <v>178</v>
      </c>
      <c r="N24" s="49" t="s">
        <v>212</v>
      </c>
      <c r="O24" s="188">
        <v>1</v>
      </c>
      <c r="P24" s="188">
        <v>0.25</v>
      </c>
      <c r="Q24" s="188">
        <v>0</v>
      </c>
      <c r="R24" s="188">
        <v>0</v>
      </c>
      <c r="S24" s="122">
        <v>0</v>
      </c>
      <c r="T24" s="107">
        <f>P24*27.5%</f>
        <v>6.8750000000000006E-2</v>
      </c>
      <c r="U24" s="51" t="s">
        <v>208</v>
      </c>
      <c r="X24" s="51">
        <f>+T24</f>
        <v>6.8750000000000006E-2</v>
      </c>
      <c r="Y24" s="51">
        <v>0</v>
      </c>
      <c r="Z24" s="51" t="s">
        <v>208</v>
      </c>
      <c r="AA24" s="89"/>
      <c r="AC24" s="90">
        <v>0</v>
      </c>
      <c r="AD24" s="90">
        <v>0</v>
      </c>
      <c r="AE24" s="51">
        <v>0</v>
      </c>
      <c r="AF24" s="191">
        <f>X24/P24</f>
        <v>0.27500000000000002</v>
      </c>
    </row>
    <row r="25" spans="1:32" ht="50.1" customHeight="1" x14ac:dyDescent="0.25">
      <c r="A25" s="162"/>
      <c r="B25" s="162"/>
      <c r="C25" s="162"/>
      <c r="D25" s="162"/>
      <c r="E25" s="162"/>
      <c r="F25" s="237" t="s">
        <v>193</v>
      </c>
      <c r="G25" s="238"/>
      <c r="H25" s="238"/>
      <c r="I25" s="238"/>
      <c r="J25" s="238"/>
      <c r="K25" s="238"/>
      <c r="L25" s="238"/>
      <c r="M25" s="238"/>
      <c r="N25" s="238"/>
      <c r="O25" s="238"/>
      <c r="P25" s="238"/>
      <c r="Q25" s="238"/>
      <c r="R25" s="238"/>
      <c r="S25" s="238"/>
      <c r="T25" s="238"/>
      <c r="U25" s="238"/>
      <c r="V25" s="238"/>
      <c r="W25" s="238"/>
      <c r="X25" s="238"/>
      <c r="Y25" s="238"/>
      <c r="Z25" s="238"/>
      <c r="AA25" s="238"/>
      <c r="AB25" s="239"/>
      <c r="AC25" s="130">
        <f>SUM(AC23:AC24)</f>
        <v>0</v>
      </c>
      <c r="AD25" s="130">
        <f>SUM(AD23:AD24)</f>
        <v>0</v>
      </c>
      <c r="AE25" s="132">
        <f>+AVERAGE(AE23:AE24)</f>
        <v>0</v>
      </c>
      <c r="AF25" s="133">
        <f>+AVERAGE(AF23:AF24)</f>
        <v>0.13875000000000001</v>
      </c>
    </row>
    <row r="26" spans="1:32" ht="50.1" customHeight="1" x14ac:dyDescent="0.25">
      <c r="A26" s="41" t="s">
        <v>213</v>
      </c>
      <c r="B26" s="41" t="s">
        <v>214</v>
      </c>
      <c r="C26" s="41" t="s">
        <v>215</v>
      </c>
      <c r="D26" s="41" t="s">
        <v>216</v>
      </c>
      <c r="E26" s="123" t="s">
        <v>217</v>
      </c>
      <c r="F26" s="41" t="s">
        <v>218</v>
      </c>
      <c r="G26" s="41" t="s">
        <v>219</v>
      </c>
      <c r="H26" s="50" t="s">
        <v>220</v>
      </c>
      <c r="I26" s="50" t="s">
        <v>221</v>
      </c>
      <c r="J26" s="50">
        <v>1</v>
      </c>
      <c r="K26" s="50" t="s">
        <v>222</v>
      </c>
      <c r="L26" s="117">
        <v>0.2</v>
      </c>
      <c r="M26" s="50" t="s">
        <v>178</v>
      </c>
      <c r="N26" s="50" t="s">
        <v>223</v>
      </c>
      <c r="O26" s="118">
        <v>1</v>
      </c>
      <c r="P26" s="118">
        <v>0.5</v>
      </c>
      <c r="Q26" s="119">
        <v>0.5</v>
      </c>
      <c r="R26" s="50">
        <v>0</v>
      </c>
      <c r="S26" s="118">
        <v>0</v>
      </c>
      <c r="T26" s="118">
        <v>1</v>
      </c>
      <c r="U26" s="50">
        <f>Y26+Z26+AA26+AB26</f>
        <v>1</v>
      </c>
      <c r="X26" s="55">
        <f>+T26+U26+V26+W26</f>
        <v>2</v>
      </c>
      <c r="Y26" s="118">
        <v>0.9</v>
      </c>
      <c r="Z26" s="50">
        <v>0.1</v>
      </c>
      <c r="AA26" s="55">
        <v>0</v>
      </c>
      <c r="AB26" s="37">
        <v>0</v>
      </c>
      <c r="AC26" s="74">
        <f>+IF((U26/Q26)&gt;100%,100%,(U26/Q26))*L26</f>
        <v>0.2</v>
      </c>
      <c r="AD26" s="74">
        <f>+IF(((X26)/O26)&gt;100%,100%,((X26)/O26))*L26</f>
        <v>0.2</v>
      </c>
      <c r="AE26" s="74">
        <f>+IF(((U26)/Q26)&gt;100%,100%,((U26)/Q26))</f>
        <v>1</v>
      </c>
      <c r="AF26" s="74">
        <f>+IF(((X26)/O26)&gt;100%,100%,((X26))/O26)</f>
        <v>1</v>
      </c>
    </row>
    <row r="27" spans="1:32" ht="50.1" customHeight="1" x14ac:dyDescent="0.25">
      <c r="A27" s="41" t="s">
        <v>213</v>
      </c>
      <c r="B27" s="41" t="s">
        <v>214</v>
      </c>
      <c r="C27" s="41" t="s">
        <v>215</v>
      </c>
      <c r="D27" s="41" t="s">
        <v>216</v>
      </c>
      <c r="E27" s="123" t="s">
        <v>217</v>
      </c>
      <c r="F27" s="41" t="s">
        <v>218</v>
      </c>
      <c r="G27" s="41" t="s">
        <v>219</v>
      </c>
      <c r="H27" s="50" t="s">
        <v>224</v>
      </c>
      <c r="I27" s="50" t="s">
        <v>221</v>
      </c>
      <c r="J27" s="50">
        <v>0</v>
      </c>
      <c r="K27" s="49" t="s">
        <v>225</v>
      </c>
      <c r="L27" s="117">
        <v>0.2</v>
      </c>
      <c r="M27" s="50" t="s">
        <v>178</v>
      </c>
      <c r="N27" s="50" t="s">
        <v>226</v>
      </c>
      <c r="O27" s="118">
        <v>4</v>
      </c>
      <c r="P27" s="118">
        <v>2</v>
      </c>
      <c r="Q27" s="119">
        <v>2</v>
      </c>
      <c r="R27" s="50">
        <v>0</v>
      </c>
      <c r="S27" s="118">
        <v>0</v>
      </c>
      <c r="T27" s="118">
        <v>2</v>
      </c>
      <c r="U27" s="50">
        <f t="shared" ref="U27:U30" si="6">Y27+Z27+AA27+AB27</f>
        <v>2</v>
      </c>
      <c r="X27" s="55">
        <f t="shared" ref="X27:X30" si="7">+T27+U27+V27+W27</f>
        <v>4</v>
      </c>
      <c r="Y27" s="118">
        <v>0</v>
      </c>
      <c r="Z27" s="50">
        <v>0.2</v>
      </c>
      <c r="AA27" s="55">
        <v>0.2</v>
      </c>
      <c r="AB27" s="37">
        <v>1.6</v>
      </c>
      <c r="AC27" s="74">
        <f t="shared" ref="AC27:AC30" si="8">+IF((U27/Q27)&gt;100%,100%,(U27/Q27))*L27</f>
        <v>0.2</v>
      </c>
      <c r="AD27" s="74">
        <f t="shared" ref="AD27:AD30" si="9">+IF(((X27)/O27)&gt;100%,100%,((X27)/O27))*L27</f>
        <v>0.2</v>
      </c>
      <c r="AE27" s="74">
        <f t="shared" ref="AE27:AE30" si="10">+IF(((U27)/Q27)&gt;100%,100%,((U27)/Q27))</f>
        <v>1</v>
      </c>
      <c r="AF27" s="74">
        <f t="shared" ref="AF27:AF30" si="11">+IF(((X27)/O27)&gt;100%,100%,((X27))/O27)</f>
        <v>1</v>
      </c>
    </row>
    <row r="28" spans="1:32" ht="50.1" customHeight="1" x14ac:dyDescent="0.25">
      <c r="A28" s="41" t="s">
        <v>213</v>
      </c>
      <c r="B28" s="41" t="s">
        <v>214</v>
      </c>
      <c r="C28" s="41" t="s">
        <v>215</v>
      </c>
      <c r="D28" s="41" t="s">
        <v>216</v>
      </c>
      <c r="E28" s="123" t="s">
        <v>217</v>
      </c>
      <c r="F28" s="41" t="s">
        <v>218</v>
      </c>
      <c r="G28" s="41" t="s">
        <v>219</v>
      </c>
      <c r="H28" s="50" t="s">
        <v>227</v>
      </c>
      <c r="I28" s="50" t="s">
        <v>221</v>
      </c>
      <c r="J28" s="50">
        <v>0</v>
      </c>
      <c r="K28" s="49" t="s">
        <v>228</v>
      </c>
      <c r="L28" s="117">
        <v>0.2</v>
      </c>
      <c r="M28" s="50" t="s">
        <v>178</v>
      </c>
      <c r="N28" s="50" t="s">
        <v>229</v>
      </c>
      <c r="O28" s="118">
        <v>8</v>
      </c>
      <c r="P28" s="118">
        <v>2</v>
      </c>
      <c r="Q28" s="119">
        <v>4</v>
      </c>
      <c r="R28" s="50">
        <v>2</v>
      </c>
      <c r="S28" s="118">
        <v>0</v>
      </c>
      <c r="T28" s="118">
        <v>2</v>
      </c>
      <c r="U28" s="50">
        <f t="shared" si="6"/>
        <v>4</v>
      </c>
      <c r="X28" s="55">
        <f t="shared" si="7"/>
        <v>6</v>
      </c>
      <c r="Y28" s="118">
        <v>0</v>
      </c>
      <c r="Z28" s="50">
        <v>0.5</v>
      </c>
      <c r="AA28" s="55">
        <v>0.5</v>
      </c>
      <c r="AB28" s="37">
        <v>3</v>
      </c>
      <c r="AC28" s="74">
        <f t="shared" si="8"/>
        <v>0.2</v>
      </c>
      <c r="AD28" s="74">
        <f t="shared" si="9"/>
        <v>0.15000000000000002</v>
      </c>
      <c r="AE28" s="74">
        <f t="shared" si="10"/>
        <v>1</v>
      </c>
      <c r="AF28" s="74">
        <f t="shared" si="11"/>
        <v>0.75</v>
      </c>
    </row>
    <row r="29" spans="1:32" ht="50.1" customHeight="1" x14ac:dyDescent="0.25">
      <c r="A29" s="41" t="s">
        <v>213</v>
      </c>
      <c r="B29" s="41" t="s">
        <v>214</v>
      </c>
      <c r="C29" s="41" t="s">
        <v>215</v>
      </c>
      <c r="D29" s="41" t="s">
        <v>216</v>
      </c>
      <c r="E29" s="123" t="s">
        <v>217</v>
      </c>
      <c r="F29" s="41" t="s">
        <v>218</v>
      </c>
      <c r="G29" s="41" t="s">
        <v>219</v>
      </c>
      <c r="H29" s="50" t="s">
        <v>230</v>
      </c>
      <c r="I29" s="50" t="s">
        <v>221</v>
      </c>
      <c r="J29" s="50">
        <v>0</v>
      </c>
      <c r="K29" s="49" t="s">
        <v>231</v>
      </c>
      <c r="L29" s="117">
        <v>0.2</v>
      </c>
      <c r="M29" s="50" t="s">
        <v>178</v>
      </c>
      <c r="N29" s="50" t="s">
        <v>232</v>
      </c>
      <c r="O29" s="118">
        <v>1000</v>
      </c>
      <c r="P29" s="118">
        <v>2</v>
      </c>
      <c r="Q29" s="119">
        <v>333</v>
      </c>
      <c r="R29" s="50">
        <v>333</v>
      </c>
      <c r="S29" s="118">
        <v>332</v>
      </c>
      <c r="T29" s="118">
        <v>2</v>
      </c>
      <c r="U29" s="50">
        <f t="shared" si="6"/>
        <v>333</v>
      </c>
      <c r="X29" s="55">
        <f t="shared" si="7"/>
        <v>335</v>
      </c>
      <c r="Y29" s="118">
        <v>0</v>
      </c>
      <c r="Z29" s="50">
        <v>0</v>
      </c>
      <c r="AA29" s="55">
        <v>0</v>
      </c>
      <c r="AB29" s="37">
        <v>333</v>
      </c>
      <c r="AC29" s="74">
        <f t="shared" si="8"/>
        <v>0.2</v>
      </c>
      <c r="AD29" s="74">
        <f t="shared" si="9"/>
        <v>6.7000000000000004E-2</v>
      </c>
      <c r="AE29" s="74">
        <f t="shared" si="10"/>
        <v>1</v>
      </c>
      <c r="AF29" s="74">
        <f t="shared" si="11"/>
        <v>0.33500000000000002</v>
      </c>
    </row>
    <row r="30" spans="1:32" ht="50.1" customHeight="1" x14ac:dyDescent="0.25">
      <c r="A30" s="41" t="s">
        <v>213</v>
      </c>
      <c r="B30" s="41" t="s">
        <v>214</v>
      </c>
      <c r="C30" s="41" t="s">
        <v>215</v>
      </c>
      <c r="D30" s="41" t="s">
        <v>216</v>
      </c>
      <c r="E30" s="123" t="s">
        <v>217</v>
      </c>
      <c r="F30" s="41" t="s">
        <v>218</v>
      </c>
      <c r="G30" s="41" t="s">
        <v>219</v>
      </c>
      <c r="H30" s="50" t="s">
        <v>233</v>
      </c>
      <c r="I30" s="50" t="s">
        <v>221</v>
      </c>
      <c r="J30" s="50">
        <v>1</v>
      </c>
      <c r="K30" s="50" t="s">
        <v>234</v>
      </c>
      <c r="L30" s="117">
        <v>0.2</v>
      </c>
      <c r="M30" s="50" t="s">
        <v>178</v>
      </c>
      <c r="N30" s="50" t="s">
        <v>235</v>
      </c>
      <c r="O30" s="118">
        <v>4</v>
      </c>
      <c r="P30" s="118">
        <v>1</v>
      </c>
      <c r="Q30" s="119">
        <v>1</v>
      </c>
      <c r="R30" s="50">
        <v>1</v>
      </c>
      <c r="S30" s="118">
        <v>1</v>
      </c>
      <c r="T30" s="118">
        <v>1</v>
      </c>
      <c r="U30" s="50">
        <f t="shared" si="6"/>
        <v>0.6</v>
      </c>
      <c r="X30" s="55">
        <f t="shared" si="7"/>
        <v>1.6</v>
      </c>
      <c r="Y30" s="118">
        <v>0</v>
      </c>
      <c r="Z30" s="50">
        <v>0</v>
      </c>
      <c r="AA30" s="55">
        <v>0</v>
      </c>
      <c r="AB30" s="37">
        <v>0.6</v>
      </c>
      <c r="AC30" s="74">
        <f t="shared" si="8"/>
        <v>0.12</v>
      </c>
      <c r="AD30" s="74">
        <f t="shared" si="9"/>
        <v>8.0000000000000016E-2</v>
      </c>
      <c r="AE30" s="74">
        <f t="shared" si="10"/>
        <v>0.6</v>
      </c>
      <c r="AF30" s="74">
        <f t="shared" si="11"/>
        <v>0.4</v>
      </c>
    </row>
    <row r="31" spans="1:32" ht="50.1" customHeight="1" x14ac:dyDescent="0.25">
      <c r="A31" s="162"/>
      <c r="B31" s="162"/>
      <c r="C31" s="162"/>
      <c r="D31" s="162"/>
      <c r="E31" s="162"/>
      <c r="F31" s="237" t="s">
        <v>193</v>
      </c>
      <c r="G31" s="238"/>
      <c r="H31" s="238"/>
      <c r="I31" s="238"/>
      <c r="J31" s="238"/>
      <c r="K31" s="238"/>
      <c r="L31" s="238"/>
      <c r="M31" s="238"/>
      <c r="N31" s="238"/>
      <c r="O31" s="238"/>
      <c r="P31" s="238"/>
      <c r="Q31" s="238"/>
      <c r="R31" s="238"/>
      <c r="S31" s="238"/>
      <c r="T31" s="238"/>
      <c r="U31" s="238"/>
      <c r="V31" s="238"/>
      <c r="W31" s="238"/>
      <c r="X31" s="238"/>
      <c r="Y31" s="238"/>
      <c r="Z31" s="238"/>
      <c r="AA31" s="238"/>
      <c r="AB31" s="239"/>
      <c r="AC31" s="130">
        <f>SUM(AC26:AC30)</f>
        <v>0.92</v>
      </c>
      <c r="AD31" s="130">
        <f>SUM(AD26:AD30)</f>
        <v>0.69700000000000006</v>
      </c>
      <c r="AE31" s="130">
        <f>+AVERAGE(AE26:AE30)</f>
        <v>0.91999999999999993</v>
      </c>
      <c r="AF31" s="130">
        <f>+AVERAGE(AF26:AF30)</f>
        <v>0.69699999999999995</v>
      </c>
    </row>
    <row r="32" spans="1:32" ht="50.1" customHeight="1" x14ac:dyDescent="0.25">
      <c r="A32" s="41" t="s">
        <v>213</v>
      </c>
      <c r="B32" s="41" t="s">
        <v>214</v>
      </c>
      <c r="C32" s="41" t="s">
        <v>215</v>
      </c>
      <c r="D32" s="41" t="s">
        <v>216</v>
      </c>
      <c r="E32" s="123" t="s">
        <v>217</v>
      </c>
      <c r="F32" s="41" t="s">
        <v>236</v>
      </c>
      <c r="G32" s="41" t="s">
        <v>237</v>
      </c>
      <c r="H32" s="50" t="s">
        <v>238</v>
      </c>
      <c r="I32" s="50" t="s">
        <v>221</v>
      </c>
      <c r="J32" s="50">
        <v>0</v>
      </c>
      <c r="K32" s="49" t="s">
        <v>239</v>
      </c>
      <c r="L32" s="117">
        <v>0.3</v>
      </c>
      <c r="M32" s="50" t="s">
        <v>178</v>
      </c>
      <c r="N32" s="50" t="s">
        <v>240</v>
      </c>
      <c r="O32" s="50">
        <v>4</v>
      </c>
      <c r="P32" s="118">
        <v>1</v>
      </c>
      <c r="Q32" s="119">
        <v>1</v>
      </c>
      <c r="R32" s="50">
        <v>2</v>
      </c>
      <c r="S32" s="118">
        <v>0</v>
      </c>
      <c r="T32" s="118">
        <v>1</v>
      </c>
      <c r="U32" s="50">
        <f>Y32+Z32+AA32+AB32</f>
        <v>2</v>
      </c>
      <c r="X32" s="55">
        <v>2</v>
      </c>
      <c r="Y32" s="118">
        <v>1</v>
      </c>
      <c r="Z32" s="50">
        <v>1</v>
      </c>
      <c r="AA32" s="55">
        <v>0</v>
      </c>
      <c r="AB32" s="37">
        <v>0</v>
      </c>
      <c r="AC32" s="74">
        <f>+IF((U32/Q32)&gt;100%,100%,(U32/Q32))*L32</f>
        <v>0.3</v>
      </c>
      <c r="AD32" s="74">
        <f>+IF(((X32)/O32)&gt;100%,100%,((X32)/O32))*L32</f>
        <v>0.15</v>
      </c>
      <c r="AE32" s="74">
        <f>+IF(((U32)/Q32)&gt;100%,100%,((U32)/Q32))</f>
        <v>1</v>
      </c>
      <c r="AF32" s="74">
        <f>+IF(((X32)/O32)&gt;100%,100%,((X32))/O32)</f>
        <v>0.5</v>
      </c>
    </row>
    <row r="33" spans="1:36" ht="50.1" customHeight="1" x14ac:dyDescent="0.25">
      <c r="A33" s="41" t="s">
        <v>213</v>
      </c>
      <c r="B33" s="41" t="s">
        <v>214</v>
      </c>
      <c r="C33" s="41" t="s">
        <v>215</v>
      </c>
      <c r="D33" s="41" t="s">
        <v>216</v>
      </c>
      <c r="E33" s="123" t="s">
        <v>217</v>
      </c>
      <c r="F33" s="41" t="s">
        <v>236</v>
      </c>
      <c r="G33" s="41" t="s">
        <v>237</v>
      </c>
      <c r="H33" s="50" t="s">
        <v>241</v>
      </c>
      <c r="I33" s="50" t="s">
        <v>221</v>
      </c>
      <c r="J33" s="50">
        <v>0</v>
      </c>
      <c r="K33" s="50" t="s">
        <v>242</v>
      </c>
      <c r="L33" s="117">
        <v>0.5</v>
      </c>
      <c r="M33" s="50" t="s">
        <v>178</v>
      </c>
      <c r="N33" s="50" t="s">
        <v>243</v>
      </c>
      <c r="O33" s="50">
        <v>100</v>
      </c>
      <c r="P33" s="118">
        <v>25</v>
      </c>
      <c r="Q33" s="119">
        <v>30</v>
      </c>
      <c r="R33" s="50">
        <v>40</v>
      </c>
      <c r="S33" s="118">
        <v>5</v>
      </c>
      <c r="T33" s="118">
        <v>22</v>
      </c>
      <c r="U33" s="50">
        <f t="shared" ref="U33:U34" si="12">Y33+Z33+AA33+AB33</f>
        <v>21</v>
      </c>
      <c r="X33" s="55">
        <v>37</v>
      </c>
      <c r="Y33" s="118">
        <v>0</v>
      </c>
      <c r="Z33" s="50">
        <v>15</v>
      </c>
      <c r="AA33" s="55">
        <v>0</v>
      </c>
      <c r="AB33" s="37">
        <v>6</v>
      </c>
      <c r="AC33" s="74">
        <f t="shared" ref="AC33:AC34" si="13">+IF((U33/Q33)&gt;100%,100%,(U33/Q33))*L33</f>
        <v>0.35</v>
      </c>
      <c r="AD33" s="74">
        <f t="shared" ref="AD33:AD34" si="14">+IF(((X33)/O33)&gt;100%,100%,((X33)/O33))*L33</f>
        <v>0.185</v>
      </c>
      <c r="AE33" s="74">
        <f t="shared" ref="AE33:AE34" si="15">+IF(((U33)/Q33)&gt;100%,100%,((U33)/Q33))</f>
        <v>0.7</v>
      </c>
      <c r="AF33" s="74">
        <f t="shared" ref="AF33:AF34" si="16">+IF(((X33)/O33)&gt;100%,100%,((X33))/O33)</f>
        <v>0.37</v>
      </c>
    </row>
    <row r="34" spans="1:36" ht="50.1" customHeight="1" x14ac:dyDescent="0.25">
      <c r="A34" s="41" t="s">
        <v>213</v>
      </c>
      <c r="B34" s="41" t="s">
        <v>214</v>
      </c>
      <c r="C34" s="41" t="s">
        <v>215</v>
      </c>
      <c r="D34" s="41" t="s">
        <v>216</v>
      </c>
      <c r="E34" s="123" t="s">
        <v>217</v>
      </c>
      <c r="F34" s="41" t="s">
        <v>236</v>
      </c>
      <c r="G34" s="41" t="s">
        <v>237</v>
      </c>
      <c r="H34" s="50" t="s">
        <v>244</v>
      </c>
      <c r="I34" s="50" t="s">
        <v>221</v>
      </c>
      <c r="J34" s="50">
        <v>0</v>
      </c>
      <c r="K34" s="49" t="s">
        <v>245</v>
      </c>
      <c r="L34" s="117">
        <v>0.2</v>
      </c>
      <c r="M34" s="50" t="s">
        <v>178</v>
      </c>
      <c r="N34" s="50" t="s">
        <v>246</v>
      </c>
      <c r="O34" s="50">
        <v>4</v>
      </c>
      <c r="P34" s="118">
        <v>1</v>
      </c>
      <c r="Q34" s="119">
        <v>1</v>
      </c>
      <c r="R34" s="50">
        <v>1</v>
      </c>
      <c r="S34" s="118">
        <v>1</v>
      </c>
      <c r="T34" s="118">
        <v>1</v>
      </c>
      <c r="U34" s="50">
        <f t="shared" si="12"/>
        <v>0.70000000000000007</v>
      </c>
      <c r="X34" s="55">
        <v>1.2</v>
      </c>
      <c r="Y34" s="118">
        <v>0.1</v>
      </c>
      <c r="Z34" s="50">
        <v>0.2</v>
      </c>
      <c r="AA34" s="55">
        <v>0.3</v>
      </c>
      <c r="AB34" s="37">
        <v>0.1</v>
      </c>
      <c r="AC34" s="74">
        <f t="shared" si="13"/>
        <v>0.14000000000000001</v>
      </c>
      <c r="AD34" s="74">
        <f t="shared" si="14"/>
        <v>0.06</v>
      </c>
      <c r="AE34" s="74">
        <f t="shared" si="15"/>
        <v>0.70000000000000007</v>
      </c>
      <c r="AF34" s="74">
        <f t="shared" si="16"/>
        <v>0.3</v>
      </c>
    </row>
    <row r="35" spans="1:36" ht="50.1" customHeight="1" x14ac:dyDescent="0.25">
      <c r="A35" s="164"/>
      <c r="B35" s="164"/>
      <c r="C35" s="164"/>
      <c r="D35" s="164"/>
      <c r="E35" s="164"/>
      <c r="F35" s="240" t="s">
        <v>193</v>
      </c>
      <c r="G35" s="240"/>
      <c r="H35" s="240"/>
      <c r="I35" s="240"/>
      <c r="J35" s="240"/>
      <c r="K35" s="240"/>
      <c r="L35" s="240"/>
      <c r="M35" s="240"/>
      <c r="N35" s="240"/>
      <c r="O35" s="240"/>
      <c r="P35" s="240"/>
      <c r="Q35" s="240"/>
      <c r="R35" s="240"/>
      <c r="S35" s="240"/>
      <c r="T35" s="240"/>
      <c r="U35" s="240"/>
      <c r="V35" s="240"/>
      <c r="W35" s="240"/>
      <c r="X35" s="240"/>
      <c r="Y35" s="240"/>
      <c r="Z35" s="240"/>
      <c r="AA35" s="240"/>
      <c r="AB35" s="241"/>
      <c r="AC35" s="130">
        <f>SUM(AC32:AC34)</f>
        <v>0.78999999999999992</v>
      </c>
      <c r="AD35" s="130">
        <f>SUM(AD32:AD34)</f>
        <v>0.39499999999999996</v>
      </c>
      <c r="AE35" s="130">
        <f>+AVERAGE(AE32:AE34)</f>
        <v>0.79999999999999993</v>
      </c>
      <c r="AF35" s="133">
        <f>+AVERAGE(AF32:AF34)</f>
        <v>0.38999999999999996</v>
      </c>
    </row>
    <row r="36" spans="1:36" ht="50.1" customHeight="1" x14ac:dyDescent="0.25">
      <c r="A36" s="41" t="s">
        <v>247</v>
      </c>
      <c r="B36" s="41" t="s">
        <v>248</v>
      </c>
      <c r="C36" s="41" t="s">
        <v>215</v>
      </c>
      <c r="D36" s="41" t="s">
        <v>249</v>
      </c>
      <c r="E36" s="41" t="s">
        <v>250</v>
      </c>
      <c r="F36" s="41" t="s">
        <v>251</v>
      </c>
      <c r="G36" s="41" t="s">
        <v>252</v>
      </c>
      <c r="H36" s="50" t="s">
        <v>253</v>
      </c>
      <c r="I36" s="50" t="s">
        <v>221</v>
      </c>
      <c r="J36" s="50">
        <v>0</v>
      </c>
      <c r="K36" s="49" t="s">
        <v>254</v>
      </c>
      <c r="L36" s="117">
        <f t="shared" ref="L36" si="17">P36/O36</f>
        <v>0.25</v>
      </c>
      <c r="M36" s="50" t="s">
        <v>178</v>
      </c>
      <c r="N36" s="50" t="s">
        <v>255</v>
      </c>
      <c r="O36" s="50">
        <v>4</v>
      </c>
      <c r="P36" s="118">
        <v>1</v>
      </c>
      <c r="Q36" s="119">
        <v>1</v>
      </c>
      <c r="R36" s="50">
        <v>1</v>
      </c>
      <c r="S36" s="118">
        <v>1</v>
      </c>
      <c r="T36" s="118">
        <v>1</v>
      </c>
      <c r="U36" s="50">
        <f>Y36+Z36+AA36+AB36</f>
        <v>0.7</v>
      </c>
      <c r="X36" s="55">
        <f>+T36+U36+V36+W36</f>
        <v>1.7</v>
      </c>
      <c r="Y36" s="118">
        <v>0</v>
      </c>
      <c r="Z36" s="50">
        <v>0.7</v>
      </c>
      <c r="AA36" s="55">
        <v>0</v>
      </c>
      <c r="AB36" s="37">
        <v>0</v>
      </c>
      <c r="AC36" s="74">
        <f>+IF((U36/Q36)&gt;100%,100%,(U36/Q36))*L36</f>
        <v>0.17499999999999999</v>
      </c>
      <c r="AD36" s="74">
        <f>+IF(((X36)/O36)&gt;100%,100%,((X36)/O36))*L36</f>
        <v>0.10625</v>
      </c>
      <c r="AE36" s="74">
        <f>+IF(((U36)/Q36)&gt;100%,100%,((U36)/Q36))</f>
        <v>0.7</v>
      </c>
      <c r="AF36" s="74">
        <f>+IF(((X36)/O36)&gt;100%,100%,((X36))/O36)</f>
        <v>0.42499999999999999</v>
      </c>
    </row>
    <row r="37" spans="1:36" ht="50.1" customHeight="1" x14ac:dyDescent="0.25">
      <c r="A37" s="41" t="s">
        <v>247</v>
      </c>
      <c r="B37" s="41" t="s">
        <v>248</v>
      </c>
      <c r="C37" s="41" t="s">
        <v>215</v>
      </c>
      <c r="D37" s="41" t="s">
        <v>249</v>
      </c>
      <c r="E37" s="41" t="s">
        <v>250</v>
      </c>
      <c r="F37" s="41" t="s">
        <v>251</v>
      </c>
      <c r="G37" s="41" t="s">
        <v>252</v>
      </c>
      <c r="H37" s="50" t="s">
        <v>256</v>
      </c>
      <c r="I37" s="50" t="s">
        <v>221</v>
      </c>
      <c r="J37" s="50">
        <v>0</v>
      </c>
      <c r="K37" s="49" t="s">
        <v>257</v>
      </c>
      <c r="L37" s="117">
        <f>P37/O37</f>
        <v>0.25</v>
      </c>
      <c r="M37" s="50" t="s">
        <v>178</v>
      </c>
      <c r="N37" s="50" t="s">
        <v>258</v>
      </c>
      <c r="O37" s="50">
        <v>4</v>
      </c>
      <c r="P37" s="65">
        <v>1</v>
      </c>
      <c r="Q37" s="119">
        <v>1</v>
      </c>
      <c r="R37" s="50">
        <v>1</v>
      </c>
      <c r="S37" s="118">
        <v>1</v>
      </c>
      <c r="T37" s="118">
        <v>1</v>
      </c>
      <c r="U37" s="50">
        <f t="shared" ref="U37:U39" si="18">Y37+Z37+AA37+AB37</f>
        <v>0.95</v>
      </c>
      <c r="X37" s="55">
        <f t="shared" ref="X37:X39" si="19">+T37+U37+V37+W37</f>
        <v>1.95</v>
      </c>
      <c r="Y37" s="118">
        <v>0.1</v>
      </c>
      <c r="Z37" s="124">
        <v>0.7</v>
      </c>
      <c r="AA37" s="55">
        <v>0</v>
      </c>
      <c r="AB37" s="37">
        <v>0.15</v>
      </c>
      <c r="AC37" s="74">
        <f t="shared" ref="AC37:AC39" si="20">+IF((U37/Q37)&gt;100%,100%,(U37/Q37))*L37</f>
        <v>0.23749999999999999</v>
      </c>
      <c r="AD37" s="74">
        <f t="shared" ref="AD37:AD39" si="21">+IF(((X37)/O37)&gt;100%,100%,((X37)/O37))*L37</f>
        <v>0.121875</v>
      </c>
      <c r="AE37" s="74">
        <f t="shared" ref="AE37:AE39" si="22">+IF(((U37)/Q37)&gt;100%,100%,((U37)/Q37))</f>
        <v>0.95</v>
      </c>
      <c r="AF37" s="74">
        <f t="shared" ref="AF37:AF39" si="23">+IF(((X37)/O37)&gt;100%,100%,((X37))/O37)</f>
        <v>0.48749999999999999</v>
      </c>
    </row>
    <row r="38" spans="1:36" ht="50.1" customHeight="1" x14ac:dyDescent="0.25">
      <c r="A38" s="41" t="s">
        <v>247</v>
      </c>
      <c r="B38" s="41" t="s">
        <v>248</v>
      </c>
      <c r="C38" s="41" t="s">
        <v>215</v>
      </c>
      <c r="D38" s="41" t="s">
        <v>249</v>
      </c>
      <c r="E38" s="41" t="s">
        <v>250</v>
      </c>
      <c r="F38" s="41" t="s">
        <v>251</v>
      </c>
      <c r="G38" s="41" t="s">
        <v>252</v>
      </c>
      <c r="H38" s="50" t="s">
        <v>259</v>
      </c>
      <c r="I38" s="50" t="s">
        <v>221</v>
      </c>
      <c r="J38" s="50">
        <v>0</v>
      </c>
      <c r="K38" s="50" t="s">
        <v>260</v>
      </c>
      <c r="L38" s="117">
        <v>0.25</v>
      </c>
      <c r="M38" s="50" t="s">
        <v>178</v>
      </c>
      <c r="N38" s="50" t="s">
        <v>261</v>
      </c>
      <c r="O38" s="50">
        <v>400</v>
      </c>
      <c r="P38" s="118">
        <v>100</v>
      </c>
      <c r="Q38" s="119">
        <v>100</v>
      </c>
      <c r="R38" s="124">
        <v>0</v>
      </c>
      <c r="S38" s="118">
        <v>0</v>
      </c>
      <c r="T38" s="118">
        <v>630</v>
      </c>
      <c r="U38" s="50">
        <f t="shared" si="18"/>
        <v>74</v>
      </c>
      <c r="X38" s="55">
        <f t="shared" si="19"/>
        <v>704</v>
      </c>
      <c r="Y38" s="118">
        <v>0</v>
      </c>
      <c r="Z38" s="124">
        <v>58</v>
      </c>
      <c r="AA38" s="55">
        <v>16</v>
      </c>
      <c r="AB38" s="37">
        <v>0</v>
      </c>
      <c r="AC38" s="74">
        <f t="shared" si="20"/>
        <v>0.185</v>
      </c>
      <c r="AD38" s="74">
        <f t="shared" si="21"/>
        <v>0.25</v>
      </c>
      <c r="AE38" s="74">
        <f t="shared" si="22"/>
        <v>0.74</v>
      </c>
      <c r="AF38" s="74">
        <f>+IF(((X38)/O38)&gt;100%,100%,((X38))/O38)</f>
        <v>1</v>
      </c>
    </row>
    <row r="39" spans="1:36" ht="50.1" customHeight="1" x14ac:dyDescent="0.25">
      <c r="A39" s="41" t="s">
        <v>247</v>
      </c>
      <c r="B39" s="41" t="s">
        <v>248</v>
      </c>
      <c r="C39" s="41" t="s">
        <v>215</v>
      </c>
      <c r="D39" s="41" t="s">
        <v>249</v>
      </c>
      <c r="E39" s="41" t="s">
        <v>250</v>
      </c>
      <c r="F39" s="41" t="s">
        <v>251</v>
      </c>
      <c r="G39" s="41" t="s">
        <v>252</v>
      </c>
      <c r="H39" s="50" t="s">
        <v>262</v>
      </c>
      <c r="I39" s="50" t="s">
        <v>221</v>
      </c>
      <c r="J39" s="50">
        <v>0</v>
      </c>
      <c r="K39" s="49" t="s">
        <v>263</v>
      </c>
      <c r="L39" s="117">
        <v>0.25</v>
      </c>
      <c r="M39" s="50" t="s">
        <v>178</v>
      </c>
      <c r="N39" s="50" t="s">
        <v>240</v>
      </c>
      <c r="O39" s="118">
        <v>1</v>
      </c>
      <c r="P39" s="118">
        <v>1</v>
      </c>
      <c r="Q39" s="119">
        <v>0.5</v>
      </c>
      <c r="R39" s="50">
        <v>0</v>
      </c>
      <c r="S39" s="118">
        <v>0</v>
      </c>
      <c r="T39" s="118">
        <v>1</v>
      </c>
      <c r="U39" s="50">
        <f t="shared" si="18"/>
        <v>0.5</v>
      </c>
      <c r="X39" s="55">
        <f t="shared" si="19"/>
        <v>1.5</v>
      </c>
      <c r="Y39" s="118">
        <v>0</v>
      </c>
      <c r="Z39" s="118">
        <v>0.5</v>
      </c>
      <c r="AA39" s="55">
        <v>0</v>
      </c>
      <c r="AB39" s="37">
        <v>0</v>
      </c>
      <c r="AC39" s="74">
        <f t="shared" si="20"/>
        <v>0.25</v>
      </c>
      <c r="AD39" s="74">
        <f t="shared" si="21"/>
        <v>0.25</v>
      </c>
      <c r="AE39" s="74">
        <f t="shared" si="22"/>
        <v>1</v>
      </c>
      <c r="AF39" s="74">
        <f t="shared" si="23"/>
        <v>1</v>
      </c>
    </row>
    <row r="40" spans="1:36" ht="50.1" customHeight="1" x14ac:dyDescent="0.25">
      <c r="A40" s="131"/>
      <c r="B40" s="162"/>
      <c r="C40" s="162"/>
      <c r="D40" s="162"/>
      <c r="E40" s="162"/>
      <c r="F40" s="237" t="s">
        <v>193</v>
      </c>
      <c r="G40" s="238"/>
      <c r="H40" s="238"/>
      <c r="I40" s="238"/>
      <c r="J40" s="238"/>
      <c r="K40" s="238"/>
      <c r="L40" s="238"/>
      <c r="M40" s="238"/>
      <c r="N40" s="238"/>
      <c r="O40" s="238"/>
      <c r="P40" s="238"/>
      <c r="Q40" s="238"/>
      <c r="R40" s="238"/>
      <c r="S40" s="238"/>
      <c r="T40" s="238"/>
      <c r="U40" s="238"/>
      <c r="V40" s="238"/>
      <c r="W40" s="238"/>
      <c r="X40" s="238"/>
      <c r="Y40" s="238"/>
      <c r="Z40" s="238"/>
      <c r="AA40" s="238"/>
      <c r="AB40" s="239"/>
      <c r="AC40" s="130">
        <f>SUM(AC36:AC39)</f>
        <v>0.84749999999999992</v>
      </c>
      <c r="AD40" s="130">
        <f>SUM(AD36:AD39)</f>
        <v>0.72812500000000002</v>
      </c>
      <c r="AE40" s="130">
        <f>+AVERAGE(AE36:AE39)</f>
        <v>0.84749999999999992</v>
      </c>
      <c r="AF40" s="130">
        <f>+AVERAGE(AF36:AF39)</f>
        <v>0.72812500000000002</v>
      </c>
    </row>
    <row r="41" spans="1:36" ht="88.5" customHeight="1" x14ac:dyDescent="0.25">
      <c r="A41" s="41" t="s">
        <v>247</v>
      </c>
      <c r="B41" s="41" t="s">
        <v>264</v>
      </c>
      <c r="C41" s="41" t="s">
        <v>215</v>
      </c>
      <c r="D41" s="41" t="s">
        <v>249</v>
      </c>
      <c r="E41" s="41" t="s">
        <v>250</v>
      </c>
      <c r="F41" s="41" t="s">
        <v>265</v>
      </c>
      <c r="G41" s="41" t="s">
        <v>266</v>
      </c>
      <c r="H41" s="50" t="s">
        <v>267</v>
      </c>
      <c r="I41" s="50" t="s">
        <v>221</v>
      </c>
      <c r="J41" s="50">
        <v>0</v>
      </c>
      <c r="K41" s="53" t="s">
        <v>268</v>
      </c>
      <c r="L41" s="117">
        <v>1</v>
      </c>
      <c r="M41" s="50" t="s">
        <v>269</v>
      </c>
      <c r="N41" s="50" t="s">
        <v>235</v>
      </c>
      <c r="O41" s="50">
        <v>1</v>
      </c>
      <c r="P41" s="118">
        <v>0.6</v>
      </c>
      <c r="Q41" s="210">
        <v>0.4</v>
      </c>
      <c r="R41" s="50">
        <v>0</v>
      </c>
      <c r="S41" s="50">
        <v>0</v>
      </c>
      <c r="T41" s="118">
        <v>0.6</v>
      </c>
      <c r="U41" s="50">
        <f>Y41+Z41+AA41+AB41</f>
        <v>0.5</v>
      </c>
      <c r="X41" s="168">
        <v>0.5</v>
      </c>
      <c r="Y41" s="118">
        <v>0.4</v>
      </c>
      <c r="Z41" s="50">
        <v>0.1</v>
      </c>
      <c r="AA41" s="55">
        <v>0</v>
      </c>
      <c r="AB41" s="37">
        <v>0</v>
      </c>
      <c r="AC41" s="74">
        <f>+IF((U41/Q41)&gt;100%,100%,(U41/Q41))*L41</f>
        <v>1</v>
      </c>
      <c r="AD41" s="74">
        <f>+IF(((X41)/O41)&gt;100%,100%,((X41)/O41))*L41</f>
        <v>0.5</v>
      </c>
      <c r="AE41" s="74">
        <f>+IF(((U41)/Q41)&gt;100%,100%,((U41)/Q41))</f>
        <v>1</v>
      </c>
      <c r="AF41" s="74">
        <f>+IF(((X41)/O41)&gt;100%,100%,((X41))/O41)</f>
        <v>0.5</v>
      </c>
    </row>
    <row r="42" spans="1:36" ht="85.5" customHeight="1" x14ac:dyDescent="0.25">
      <c r="A42" s="41" t="s">
        <v>247</v>
      </c>
      <c r="B42" s="41" t="s">
        <v>264</v>
      </c>
      <c r="C42" s="41" t="s">
        <v>215</v>
      </c>
      <c r="D42" s="41" t="s">
        <v>249</v>
      </c>
      <c r="E42" s="41" t="s">
        <v>250</v>
      </c>
      <c r="F42" s="41" t="s">
        <v>265</v>
      </c>
      <c r="G42" s="41" t="s">
        <v>266</v>
      </c>
      <c r="H42" s="50" t="s">
        <v>270</v>
      </c>
      <c r="I42" s="50" t="s">
        <v>221</v>
      </c>
      <c r="J42" s="50">
        <v>0</v>
      </c>
      <c r="K42" s="118" t="s">
        <v>271</v>
      </c>
      <c r="L42" s="117">
        <v>0</v>
      </c>
      <c r="M42" s="50" t="s">
        <v>178</v>
      </c>
      <c r="N42" s="50" t="s">
        <v>272</v>
      </c>
      <c r="O42" s="50">
        <v>1</v>
      </c>
      <c r="P42" s="118">
        <v>0.25</v>
      </c>
      <c r="Q42" s="210">
        <v>0.25</v>
      </c>
      <c r="R42" s="50">
        <v>0.25</v>
      </c>
      <c r="S42" s="50">
        <v>0.25</v>
      </c>
      <c r="T42" s="118">
        <v>0</v>
      </c>
      <c r="U42" s="50">
        <f>Y42+Z42+AA42+AB42</f>
        <v>0.2</v>
      </c>
      <c r="X42" s="109">
        <f>+T42+U42+V42+W42</f>
        <v>0.2</v>
      </c>
      <c r="Y42" s="118">
        <v>0</v>
      </c>
      <c r="Z42" s="50">
        <v>0</v>
      </c>
      <c r="AA42" s="55">
        <v>0</v>
      </c>
      <c r="AB42" s="37">
        <v>0.2</v>
      </c>
      <c r="AC42" s="74">
        <f>+IF((U42/Q42)&gt;100%,100%,(U42/Q42))*L42</f>
        <v>0</v>
      </c>
      <c r="AD42" s="74">
        <f>+IF(((X42)/O42)&gt;100%,100%,((X42)/O42))*L42</f>
        <v>0</v>
      </c>
      <c r="AE42" s="74">
        <f>+IF(((U42)/Q42)&gt;100%,100%,((U42)/Q42))</f>
        <v>0.8</v>
      </c>
      <c r="AF42" s="74">
        <f>+IF(((X42)/O42)&gt;100%,100%,((X42))/O42)</f>
        <v>0.2</v>
      </c>
    </row>
    <row r="43" spans="1:36" ht="50.1" customHeight="1" x14ac:dyDescent="0.25">
      <c r="A43" s="164"/>
      <c r="B43" s="164"/>
      <c r="C43" s="164"/>
      <c r="D43" s="164"/>
      <c r="E43" s="164"/>
      <c r="F43" s="240" t="s">
        <v>193</v>
      </c>
      <c r="G43" s="240"/>
      <c r="H43" s="240"/>
      <c r="I43" s="240"/>
      <c r="J43" s="240"/>
      <c r="K43" s="240"/>
      <c r="L43" s="240"/>
      <c r="M43" s="240"/>
      <c r="N43" s="240"/>
      <c r="O43" s="240"/>
      <c r="P43" s="240"/>
      <c r="Q43" s="240"/>
      <c r="R43" s="240"/>
      <c r="S43" s="240"/>
      <c r="T43" s="240"/>
      <c r="U43" s="240"/>
      <c r="V43" s="240"/>
      <c r="W43" s="240"/>
      <c r="X43" s="240"/>
      <c r="Y43" s="240"/>
      <c r="Z43" s="240"/>
      <c r="AA43" s="240"/>
      <c r="AB43" s="241"/>
      <c r="AC43" s="130">
        <f>SUM(AC41:AC42)</f>
        <v>1</v>
      </c>
      <c r="AD43" s="130">
        <f>SUM(AD41:AD42)</f>
        <v>0.5</v>
      </c>
      <c r="AE43" s="130">
        <f>+AVERAGE(AE41:AE42)</f>
        <v>0.9</v>
      </c>
      <c r="AF43" s="130">
        <f>+AVERAGE(AF41:AF42)</f>
        <v>0.35</v>
      </c>
    </row>
    <row r="44" spans="1:36" ht="50.1" customHeight="1" x14ac:dyDescent="0.25">
      <c r="A44" s="41" t="s">
        <v>273</v>
      </c>
      <c r="B44" s="41" t="s">
        <v>274</v>
      </c>
      <c r="C44" s="41" t="s">
        <v>215</v>
      </c>
      <c r="D44" s="41" t="s">
        <v>275</v>
      </c>
      <c r="E44" s="41" t="s">
        <v>276</v>
      </c>
      <c r="F44" s="41" t="s">
        <v>277</v>
      </c>
      <c r="G44" s="41" t="s">
        <v>266</v>
      </c>
      <c r="H44" s="50" t="s">
        <v>278</v>
      </c>
      <c r="I44" s="50" t="s">
        <v>221</v>
      </c>
      <c r="J44" s="50">
        <v>1</v>
      </c>
      <c r="K44" s="49" t="s">
        <v>279</v>
      </c>
      <c r="L44" s="117">
        <v>0.25</v>
      </c>
      <c r="M44" s="50" t="s">
        <v>178</v>
      </c>
      <c r="N44" s="50" t="s">
        <v>235</v>
      </c>
      <c r="O44" s="118">
        <v>4</v>
      </c>
      <c r="P44" s="118">
        <v>1</v>
      </c>
      <c r="Q44" s="118">
        <v>1</v>
      </c>
      <c r="R44" s="118">
        <v>1</v>
      </c>
      <c r="S44" s="118">
        <v>1</v>
      </c>
      <c r="T44" s="118">
        <v>0.3</v>
      </c>
      <c r="U44" s="118">
        <f>Y44+Z44+AA44+AB44</f>
        <v>0.99999999999999989</v>
      </c>
      <c r="X44" s="55">
        <f>+T44+U44+V44+W44</f>
        <v>1.2999999999999998</v>
      </c>
      <c r="Y44" s="118">
        <v>0.1</v>
      </c>
      <c r="Z44" s="118">
        <v>0.6</v>
      </c>
      <c r="AA44" s="55">
        <v>0.2</v>
      </c>
      <c r="AB44" s="37">
        <v>0.1</v>
      </c>
      <c r="AC44" s="74">
        <f>+IF((U44/Q44)&gt;100%,100%,(U44/Q44))*L44</f>
        <v>0.24999999999999997</v>
      </c>
      <c r="AD44" s="74">
        <f>+IF(((X44)/O44)&gt;100%,100%,((X44)/O44))*L44</f>
        <v>8.1249999999999989E-2</v>
      </c>
      <c r="AE44" s="74">
        <f t="shared" ref="AE44:AE46" si="24">+IF(((U44)/Q44)&gt;100%,100%,((U44)/Q44))</f>
        <v>0.99999999999999989</v>
      </c>
      <c r="AF44" s="74">
        <f t="shared" ref="AF44:AF46" si="25">+IF(((X44)/O44)&gt;100%,100%,((X44))/O44)</f>
        <v>0.32499999999999996</v>
      </c>
    </row>
    <row r="45" spans="1:36" ht="50.1" customHeight="1" x14ac:dyDescent="0.25">
      <c r="A45" s="41" t="s">
        <v>273</v>
      </c>
      <c r="B45" s="41" t="s">
        <v>274</v>
      </c>
      <c r="C45" s="41" t="s">
        <v>215</v>
      </c>
      <c r="D45" s="41" t="s">
        <v>275</v>
      </c>
      <c r="E45" s="41" t="s">
        <v>276</v>
      </c>
      <c r="F45" s="41" t="s">
        <v>277</v>
      </c>
      <c r="G45" s="41" t="s">
        <v>266</v>
      </c>
      <c r="H45" s="50" t="s">
        <v>280</v>
      </c>
      <c r="I45" s="50" t="s">
        <v>221</v>
      </c>
      <c r="J45" s="50">
        <v>0</v>
      </c>
      <c r="K45" s="49" t="s">
        <v>281</v>
      </c>
      <c r="L45" s="117">
        <v>0.25</v>
      </c>
      <c r="M45" s="50" t="s">
        <v>269</v>
      </c>
      <c r="N45" s="50" t="s">
        <v>282</v>
      </c>
      <c r="O45" s="118">
        <v>3</v>
      </c>
      <c r="P45" s="118">
        <v>0.25</v>
      </c>
      <c r="Q45" s="118">
        <v>0.25</v>
      </c>
      <c r="R45" s="118">
        <v>1</v>
      </c>
      <c r="S45" s="118">
        <v>1</v>
      </c>
      <c r="T45" s="118">
        <v>0</v>
      </c>
      <c r="U45" s="118">
        <f>Y45+Z45+AA45+AB45</f>
        <v>0.41000000000000003</v>
      </c>
      <c r="X45" s="55">
        <f>+T45+U45+V45+W45</f>
        <v>0.41000000000000003</v>
      </c>
      <c r="Y45" s="118">
        <v>0</v>
      </c>
      <c r="Z45" s="118">
        <v>0</v>
      </c>
      <c r="AA45" s="55">
        <v>0.01</v>
      </c>
      <c r="AB45" s="37">
        <v>0.4</v>
      </c>
      <c r="AC45" s="74">
        <f t="shared" ref="AC45:AC46" si="26">+IF((U45/Q45)&gt;100%,100%,(U45/Q45))*L45</f>
        <v>0.25</v>
      </c>
      <c r="AD45" s="74">
        <f t="shared" ref="AD45:AD46" si="27">+IF(((X45)/O45)&gt;100%,100%,((X45)/O45))*L45</f>
        <v>3.4166666666666672E-2</v>
      </c>
      <c r="AE45" s="74">
        <f t="shared" si="24"/>
        <v>1</v>
      </c>
      <c r="AF45" s="74">
        <f t="shared" si="25"/>
        <v>0.13666666666666669</v>
      </c>
      <c r="AJ45" s="37" t="s">
        <v>723</v>
      </c>
    </row>
    <row r="46" spans="1:36" ht="50.1" customHeight="1" x14ac:dyDescent="0.25">
      <c r="A46" s="41" t="s">
        <v>273</v>
      </c>
      <c r="B46" s="41" t="s">
        <v>274</v>
      </c>
      <c r="C46" s="41" t="s">
        <v>215</v>
      </c>
      <c r="D46" s="41" t="s">
        <v>275</v>
      </c>
      <c r="E46" s="41" t="s">
        <v>276</v>
      </c>
      <c r="F46" s="41" t="s">
        <v>277</v>
      </c>
      <c r="G46" s="41" t="s">
        <v>266</v>
      </c>
      <c r="H46" s="50" t="s">
        <v>283</v>
      </c>
      <c r="I46" s="50" t="s">
        <v>221</v>
      </c>
      <c r="J46" s="34">
        <v>1829</v>
      </c>
      <c r="K46" s="50" t="s">
        <v>284</v>
      </c>
      <c r="L46" s="117">
        <v>0.5</v>
      </c>
      <c r="M46" s="50" t="s">
        <v>178</v>
      </c>
      <c r="N46" s="50" t="s">
        <v>285</v>
      </c>
      <c r="O46" s="118">
        <v>10000</v>
      </c>
      <c r="P46" s="118">
        <v>1000</v>
      </c>
      <c r="Q46" s="118">
        <v>3000</v>
      </c>
      <c r="R46" s="50">
        <v>3000</v>
      </c>
      <c r="S46" s="118">
        <v>3000</v>
      </c>
      <c r="T46" s="118">
        <v>2411</v>
      </c>
      <c r="U46" s="118">
        <f t="shared" ref="U46" si="28">Y46+Z46+AA46+AB46</f>
        <v>2500</v>
      </c>
      <c r="X46" s="55">
        <f t="shared" ref="X46" si="29">+T46+U46+V46+W46</f>
        <v>4911</v>
      </c>
      <c r="Y46" s="118">
        <v>0</v>
      </c>
      <c r="Z46" s="50">
        <v>0</v>
      </c>
      <c r="AA46" s="55">
        <v>1336</v>
      </c>
      <c r="AB46" s="37">
        <v>1164</v>
      </c>
      <c r="AC46" s="74">
        <f t="shared" si="26"/>
        <v>0.41666666666666669</v>
      </c>
      <c r="AD46" s="74">
        <f t="shared" si="27"/>
        <v>0.24554999999999999</v>
      </c>
      <c r="AE46" s="74">
        <f t="shared" si="24"/>
        <v>0.83333333333333337</v>
      </c>
      <c r="AF46" s="74">
        <f t="shared" si="25"/>
        <v>0.49109999999999998</v>
      </c>
    </row>
    <row r="47" spans="1:36" ht="50.1" customHeight="1" x14ac:dyDescent="0.25">
      <c r="A47" s="162"/>
      <c r="B47" s="162"/>
      <c r="C47" s="162"/>
      <c r="D47" s="162"/>
      <c r="E47" s="162"/>
      <c r="F47" s="238" t="s">
        <v>193</v>
      </c>
      <c r="G47" s="238"/>
      <c r="H47" s="238"/>
      <c r="I47" s="238"/>
      <c r="J47" s="238"/>
      <c r="K47" s="238"/>
      <c r="L47" s="238"/>
      <c r="M47" s="238"/>
      <c r="N47" s="238"/>
      <c r="O47" s="238"/>
      <c r="P47" s="238"/>
      <c r="Q47" s="238"/>
      <c r="R47" s="238"/>
      <c r="S47" s="238"/>
      <c r="T47" s="238"/>
      <c r="U47" s="238"/>
      <c r="V47" s="238"/>
      <c r="W47" s="238"/>
      <c r="X47" s="238"/>
      <c r="Y47" s="238"/>
      <c r="Z47" s="238"/>
      <c r="AA47" s="238"/>
      <c r="AB47" s="239"/>
      <c r="AC47" s="130">
        <f>SUM(AC44:AC46)</f>
        <v>0.91666666666666674</v>
      </c>
      <c r="AD47" s="130">
        <f>SUM(AD44:AD46)</f>
        <v>0.36096666666666666</v>
      </c>
      <c r="AE47" s="130">
        <f>+AVERAGE(AE44:AE46)</f>
        <v>0.94444444444444453</v>
      </c>
      <c r="AF47" s="130">
        <f>+AVERAGE(AF44:AF46)</f>
        <v>0.31758888888888887</v>
      </c>
    </row>
    <row r="48" spans="1:36" ht="50.1" customHeight="1" x14ac:dyDescent="0.25">
      <c r="A48" s="41" t="s">
        <v>286</v>
      </c>
      <c r="B48" s="41" t="s">
        <v>287</v>
      </c>
      <c r="C48" s="41" t="s">
        <v>215</v>
      </c>
      <c r="D48" s="41" t="s">
        <v>288</v>
      </c>
      <c r="E48" s="41" t="s">
        <v>289</v>
      </c>
      <c r="F48" s="41" t="s">
        <v>290</v>
      </c>
      <c r="G48" s="41" t="s">
        <v>291</v>
      </c>
      <c r="H48" s="50" t="s">
        <v>292</v>
      </c>
      <c r="I48" s="50" t="s">
        <v>221</v>
      </c>
      <c r="J48" s="50">
        <v>0</v>
      </c>
      <c r="K48" s="49" t="s">
        <v>293</v>
      </c>
      <c r="L48" s="126">
        <v>0.2</v>
      </c>
      <c r="M48" s="50" t="s">
        <v>178</v>
      </c>
      <c r="N48" s="50" t="s">
        <v>246</v>
      </c>
      <c r="O48" s="118">
        <v>4</v>
      </c>
      <c r="P48" s="118">
        <v>1</v>
      </c>
      <c r="Q48" s="118">
        <v>1</v>
      </c>
      <c r="R48" s="50">
        <v>1</v>
      </c>
      <c r="S48" s="118">
        <v>1</v>
      </c>
      <c r="T48" s="125">
        <v>0</v>
      </c>
      <c r="U48" s="50">
        <f>Y48+Z48+AA48+AB48</f>
        <v>1</v>
      </c>
      <c r="X48" s="55">
        <f>+T48+U48+V48+W48</f>
        <v>1</v>
      </c>
      <c r="Y48" s="118">
        <v>0</v>
      </c>
      <c r="Z48" s="50">
        <v>0</v>
      </c>
      <c r="AA48" s="55">
        <v>0.25</v>
      </c>
      <c r="AB48" s="37">
        <v>0.75</v>
      </c>
      <c r="AC48" s="74">
        <f>+IF((U48/Q48)&gt;100%,100%,(U48/Q48))*L48</f>
        <v>0.2</v>
      </c>
      <c r="AD48" s="74">
        <f>+IF(((X48)/O48)&gt;100%,100%,((X48)/O48))*L48</f>
        <v>0.05</v>
      </c>
      <c r="AE48" s="74">
        <f>+IF(((U48)/Q48)&gt;100%,100%,((U48)/Q48))</f>
        <v>1</v>
      </c>
      <c r="AF48" s="74">
        <f>+IF(((X48)/O48)&gt;100%,100%,((X48))/O48)</f>
        <v>0.25</v>
      </c>
    </row>
    <row r="49" spans="1:32" ht="50.1" customHeight="1" x14ac:dyDescent="0.25">
      <c r="A49" s="41" t="s">
        <v>286</v>
      </c>
      <c r="B49" s="41" t="s">
        <v>287</v>
      </c>
      <c r="C49" s="41" t="s">
        <v>215</v>
      </c>
      <c r="D49" s="41" t="s">
        <v>288</v>
      </c>
      <c r="E49" s="41" t="s">
        <v>289</v>
      </c>
      <c r="F49" s="41" t="s">
        <v>290</v>
      </c>
      <c r="G49" s="41" t="s">
        <v>291</v>
      </c>
      <c r="H49" s="50" t="s">
        <v>294</v>
      </c>
      <c r="I49" s="50" t="s">
        <v>221</v>
      </c>
      <c r="J49" s="50">
        <v>0</v>
      </c>
      <c r="K49" s="49" t="s">
        <v>295</v>
      </c>
      <c r="L49" s="126">
        <v>0.15</v>
      </c>
      <c r="M49" s="50" t="s">
        <v>178</v>
      </c>
      <c r="N49" s="50" t="s">
        <v>296</v>
      </c>
      <c r="O49" s="118">
        <v>4</v>
      </c>
      <c r="P49" s="118">
        <v>1</v>
      </c>
      <c r="Q49" s="118">
        <v>0.5</v>
      </c>
      <c r="R49" s="118">
        <v>1.5</v>
      </c>
      <c r="S49" s="118">
        <v>1</v>
      </c>
      <c r="T49" s="118">
        <v>1</v>
      </c>
      <c r="U49" s="50">
        <f t="shared" ref="U49:U53" si="30">Y49+Z49+AA49+AB49</f>
        <v>0.60000000000000009</v>
      </c>
      <c r="X49" s="55">
        <f t="shared" ref="X49:X53" si="31">+T49+U49+V49+W49</f>
        <v>1.6</v>
      </c>
      <c r="Y49" s="118">
        <v>0</v>
      </c>
      <c r="Z49" s="118">
        <v>0.3</v>
      </c>
      <c r="AA49" s="55">
        <v>0.1</v>
      </c>
      <c r="AB49" s="37">
        <v>0.2</v>
      </c>
      <c r="AC49" s="74">
        <f t="shared" ref="AC49:AC53" si="32">+IF((U49/Q49)&gt;100%,100%,(U49/Q49))*L49</f>
        <v>0.15</v>
      </c>
      <c r="AD49" s="74">
        <f t="shared" ref="AD49:AD53" si="33">+IF(((X49)/O49)&gt;100%,100%,((X49)/O49))*L49</f>
        <v>0.06</v>
      </c>
      <c r="AE49" s="74">
        <f>+IF(((U49)/Q49)&gt;100%,100%,((U49)/Q49))</f>
        <v>1</v>
      </c>
      <c r="AF49" s="74">
        <f t="shared" ref="AF49:AF53" si="34">+IF(((X49)/O49)&gt;100%,100%,((X49))/O49)</f>
        <v>0.4</v>
      </c>
    </row>
    <row r="50" spans="1:32" ht="90.75" customHeight="1" x14ac:dyDescent="0.25">
      <c r="A50" s="41" t="s">
        <v>286</v>
      </c>
      <c r="B50" s="41" t="s">
        <v>287</v>
      </c>
      <c r="C50" s="41" t="s">
        <v>215</v>
      </c>
      <c r="D50" s="41" t="s">
        <v>288</v>
      </c>
      <c r="E50" s="41" t="s">
        <v>289</v>
      </c>
      <c r="F50" s="41" t="s">
        <v>290</v>
      </c>
      <c r="G50" s="41" t="s">
        <v>291</v>
      </c>
      <c r="H50" s="50" t="s">
        <v>297</v>
      </c>
      <c r="I50" s="50" t="s">
        <v>221</v>
      </c>
      <c r="J50" s="50">
        <v>0</v>
      </c>
      <c r="K50" s="50" t="s">
        <v>298</v>
      </c>
      <c r="L50" s="126">
        <v>0.15</v>
      </c>
      <c r="M50" s="50" t="s">
        <v>178</v>
      </c>
      <c r="N50" s="50" t="s">
        <v>299</v>
      </c>
      <c r="O50" s="118">
        <v>4</v>
      </c>
      <c r="P50" s="118">
        <v>1</v>
      </c>
      <c r="Q50" s="118">
        <v>1</v>
      </c>
      <c r="R50" s="118">
        <v>1</v>
      </c>
      <c r="S50" s="118">
        <v>1</v>
      </c>
      <c r="T50" s="118">
        <v>1</v>
      </c>
      <c r="U50" s="50">
        <f t="shared" si="30"/>
        <v>1</v>
      </c>
      <c r="X50" s="55">
        <f t="shared" si="31"/>
        <v>2</v>
      </c>
      <c r="Y50" s="118">
        <v>0</v>
      </c>
      <c r="Z50" s="118">
        <v>0.3</v>
      </c>
      <c r="AA50" s="55">
        <v>0.7</v>
      </c>
      <c r="AB50" s="37">
        <v>0</v>
      </c>
      <c r="AC50" s="74">
        <f t="shared" si="32"/>
        <v>0.15</v>
      </c>
      <c r="AD50" s="74">
        <f t="shared" si="33"/>
        <v>7.4999999999999997E-2</v>
      </c>
      <c r="AE50" s="74">
        <f t="shared" ref="AE50:AE53" si="35">+IF(((U50)/Q50)&gt;100%,100%,((U50)/Q50))</f>
        <v>1</v>
      </c>
      <c r="AF50" s="74">
        <f t="shared" si="34"/>
        <v>0.5</v>
      </c>
    </row>
    <row r="51" spans="1:32" ht="71.25" customHeight="1" x14ac:dyDescent="0.25">
      <c r="A51" s="41" t="s">
        <v>286</v>
      </c>
      <c r="B51" s="41" t="s">
        <v>287</v>
      </c>
      <c r="C51" s="41" t="s">
        <v>215</v>
      </c>
      <c r="D51" s="41" t="s">
        <v>288</v>
      </c>
      <c r="E51" s="41" t="s">
        <v>289</v>
      </c>
      <c r="F51" s="41" t="s">
        <v>290</v>
      </c>
      <c r="G51" s="41" t="s">
        <v>291</v>
      </c>
      <c r="H51" s="50" t="s">
        <v>300</v>
      </c>
      <c r="I51" s="50" t="s">
        <v>221</v>
      </c>
      <c r="J51" s="34">
        <v>1500</v>
      </c>
      <c r="K51" s="49" t="s">
        <v>301</v>
      </c>
      <c r="L51" s="126">
        <v>0.25</v>
      </c>
      <c r="M51" s="50" t="s">
        <v>178</v>
      </c>
      <c r="N51" s="50" t="s">
        <v>302</v>
      </c>
      <c r="O51" s="50">
        <v>2000</v>
      </c>
      <c r="P51" s="118">
        <v>1</v>
      </c>
      <c r="Q51" s="118">
        <v>700</v>
      </c>
      <c r="R51" s="118">
        <v>700</v>
      </c>
      <c r="S51" s="118">
        <v>599</v>
      </c>
      <c r="T51" s="118">
        <v>1</v>
      </c>
      <c r="U51" s="50">
        <f t="shared" si="30"/>
        <v>846</v>
      </c>
      <c r="X51" s="55">
        <f t="shared" si="31"/>
        <v>847</v>
      </c>
      <c r="Y51" s="118">
        <v>0</v>
      </c>
      <c r="Z51" s="118">
        <v>0</v>
      </c>
      <c r="AA51" s="55">
        <v>723</v>
      </c>
      <c r="AB51" s="37">
        <v>123</v>
      </c>
      <c r="AC51" s="74">
        <f t="shared" si="32"/>
        <v>0.25</v>
      </c>
      <c r="AD51" s="74">
        <f t="shared" si="33"/>
        <v>0.105875</v>
      </c>
      <c r="AE51" s="74">
        <f t="shared" si="35"/>
        <v>1</v>
      </c>
      <c r="AF51" s="74">
        <f t="shared" si="34"/>
        <v>0.42349999999999999</v>
      </c>
    </row>
    <row r="52" spans="1:32" ht="50.1" customHeight="1" x14ac:dyDescent="0.25">
      <c r="A52" s="41" t="s">
        <v>286</v>
      </c>
      <c r="B52" s="41" t="s">
        <v>287</v>
      </c>
      <c r="C52" s="41" t="s">
        <v>215</v>
      </c>
      <c r="D52" s="41" t="s">
        <v>288</v>
      </c>
      <c r="E52" s="41" t="s">
        <v>289</v>
      </c>
      <c r="F52" s="41" t="s">
        <v>290</v>
      </c>
      <c r="G52" s="41" t="s">
        <v>291</v>
      </c>
      <c r="H52" s="50" t="s">
        <v>303</v>
      </c>
      <c r="I52" s="50" t="s">
        <v>221</v>
      </c>
      <c r="J52" s="50">
        <v>0</v>
      </c>
      <c r="K52" s="50" t="s">
        <v>304</v>
      </c>
      <c r="L52" s="126">
        <v>0.15</v>
      </c>
      <c r="M52" s="50" t="s">
        <v>269</v>
      </c>
      <c r="N52" s="50" t="s">
        <v>305</v>
      </c>
      <c r="O52" s="118">
        <v>1</v>
      </c>
      <c r="P52" s="118">
        <v>1</v>
      </c>
      <c r="Q52" s="118">
        <v>2</v>
      </c>
      <c r="R52" s="118">
        <v>0</v>
      </c>
      <c r="S52" s="118">
        <v>0</v>
      </c>
      <c r="T52" s="118">
        <v>1</v>
      </c>
      <c r="U52" s="50">
        <f t="shared" si="30"/>
        <v>1.62</v>
      </c>
      <c r="X52" s="55">
        <f t="shared" si="31"/>
        <v>2.62</v>
      </c>
      <c r="Y52" s="118">
        <v>0</v>
      </c>
      <c r="Z52" s="118">
        <v>1</v>
      </c>
      <c r="AA52" s="55">
        <v>0.5</v>
      </c>
      <c r="AB52" s="37">
        <v>0.12</v>
      </c>
      <c r="AC52" s="74">
        <f t="shared" si="32"/>
        <v>0.1215</v>
      </c>
      <c r="AD52" s="74">
        <f t="shared" si="33"/>
        <v>0.15</v>
      </c>
      <c r="AE52" s="74">
        <f t="shared" si="35"/>
        <v>0.81</v>
      </c>
      <c r="AF52" s="74">
        <f t="shared" si="34"/>
        <v>1</v>
      </c>
    </row>
    <row r="53" spans="1:32" ht="50.1" customHeight="1" x14ac:dyDescent="0.25">
      <c r="A53" s="41" t="s">
        <v>286</v>
      </c>
      <c r="B53" s="41" t="s">
        <v>287</v>
      </c>
      <c r="C53" s="41" t="s">
        <v>215</v>
      </c>
      <c r="D53" s="41" t="s">
        <v>288</v>
      </c>
      <c r="E53" s="41" t="s">
        <v>289</v>
      </c>
      <c r="F53" s="41" t="s">
        <v>290</v>
      </c>
      <c r="G53" s="41" t="s">
        <v>291</v>
      </c>
      <c r="H53" s="50" t="s">
        <v>306</v>
      </c>
      <c r="I53" s="50" t="s">
        <v>221</v>
      </c>
      <c r="J53" s="50">
        <v>0</v>
      </c>
      <c r="K53" s="50" t="s">
        <v>307</v>
      </c>
      <c r="L53" s="126">
        <v>0.1</v>
      </c>
      <c r="M53" s="50" t="s">
        <v>178</v>
      </c>
      <c r="N53" s="50" t="s">
        <v>308</v>
      </c>
      <c r="O53" s="50">
        <v>4</v>
      </c>
      <c r="P53" s="118">
        <v>0.25</v>
      </c>
      <c r="Q53" s="118">
        <v>1</v>
      </c>
      <c r="R53" s="118">
        <v>2</v>
      </c>
      <c r="S53" s="118">
        <v>0.75</v>
      </c>
      <c r="T53" s="118">
        <v>0.25</v>
      </c>
      <c r="U53" s="50">
        <f t="shared" si="30"/>
        <v>0.87</v>
      </c>
      <c r="X53" s="55">
        <f t="shared" si="31"/>
        <v>1.1200000000000001</v>
      </c>
      <c r="Y53" s="118">
        <v>0.25</v>
      </c>
      <c r="Z53" s="38">
        <v>0.25</v>
      </c>
      <c r="AA53" s="55">
        <v>0.25</v>
      </c>
      <c r="AB53" s="37">
        <v>0.12</v>
      </c>
      <c r="AC53" s="74">
        <f t="shared" si="32"/>
        <v>8.7000000000000008E-2</v>
      </c>
      <c r="AD53" s="74">
        <f t="shared" si="33"/>
        <v>2.8000000000000004E-2</v>
      </c>
      <c r="AE53" s="74">
        <f t="shared" si="35"/>
        <v>0.87</v>
      </c>
      <c r="AF53" s="74">
        <f t="shared" si="34"/>
        <v>0.28000000000000003</v>
      </c>
    </row>
    <row r="54" spans="1:32" ht="50.1" customHeight="1" x14ac:dyDescent="0.25">
      <c r="A54" s="163"/>
      <c r="B54" s="163"/>
      <c r="C54" s="163"/>
      <c r="D54" s="163"/>
      <c r="E54" s="163"/>
      <c r="F54" s="242" t="s">
        <v>193</v>
      </c>
      <c r="G54" s="242"/>
      <c r="H54" s="242"/>
      <c r="I54" s="242"/>
      <c r="J54" s="242"/>
      <c r="K54" s="242"/>
      <c r="L54" s="242"/>
      <c r="M54" s="242"/>
      <c r="N54" s="242"/>
      <c r="O54" s="242"/>
      <c r="P54" s="242"/>
      <c r="Q54" s="242"/>
      <c r="R54" s="242"/>
      <c r="S54" s="242"/>
      <c r="T54" s="242"/>
      <c r="U54" s="242"/>
      <c r="V54" s="242"/>
      <c r="W54" s="242"/>
      <c r="X54" s="242"/>
      <c r="Y54" s="242"/>
      <c r="Z54" s="242"/>
      <c r="AA54" s="242"/>
      <c r="AB54" s="243"/>
      <c r="AC54" s="130">
        <f>SUM(AC48:AC53)</f>
        <v>0.95849999999999991</v>
      </c>
      <c r="AD54" s="130">
        <f>SUM(AD48:AD53)</f>
        <v>0.46887500000000004</v>
      </c>
      <c r="AE54" s="130">
        <f>+AVERAGE(AE48:AE53)</f>
        <v>0.94666666666666677</v>
      </c>
      <c r="AF54" s="130">
        <f>+AVERAGE(AF48:AF53)</f>
        <v>0.47558333333333341</v>
      </c>
    </row>
    <row r="56" spans="1:32" ht="50.1" customHeight="1" x14ac:dyDescent="0.25">
      <c r="A56" s="131"/>
      <c r="B56" s="131"/>
      <c r="C56" s="131"/>
      <c r="D56" s="131"/>
      <c r="E56" s="131"/>
      <c r="F56" s="233" t="s">
        <v>309</v>
      </c>
      <c r="G56" s="233"/>
      <c r="H56" s="233"/>
      <c r="I56" s="233"/>
      <c r="J56" s="233"/>
      <c r="K56" s="233"/>
      <c r="L56" s="233"/>
      <c r="M56" s="233"/>
      <c r="N56" s="233"/>
      <c r="O56" s="233"/>
      <c r="P56" s="233"/>
      <c r="Q56" s="233"/>
      <c r="R56" s="233"/>
      <c r="S56" s="233"/>
      <c r="T56" s="233"/>
      <c r="U56" s="233"/>
      <c r="V56" s="233"/>
      <c r="W56" s="233"/>
      <c r="X56" s="233"/>
      <c r="Y56" s="233"/>
      <c r="Z56" s="233"/>
      <c r="AA56" s="233"/>
      <c r="AB56" s="233"/>
      <c r="AC56" s="134">
        <f>+(AC20+AC22+AC31+AC35+AC40+AC43+AC47+AC54)/8</f>
        <v>0.92686650199265419</v>
      </c>
      <c r="AD56" s="134">
        <f>+(AD20+AD22+AD31+AD35+AD40+AD43+AD47+AD54)/8</f>
        <v>0.58880823803313553</v>
      </c>
      <c r="AE56" s="134">
        <f>+(AE20+AE22+AE31+AE35+AE40+AE43+AE47+AE54)/8</f>
        <v>0.91760955754820972</v>
      </c>
      <c r="AF56" s="134">
        <f>+(AF20+AF22+AF31+AF35+AF40+AF43+AF47+AF54)/8</f>
        <v>0.56484955747758003</v>
      </c>
    </row>
  </sheetData>
  <mergeCells count="31">
    <mergeCell ref="AC13:AF13"/>
    <mergeCell ref="A5:B5"/>
    <mergeCell ref="A6:P6"/>
    <mergeCell ref="F22:AB22"/>
    <mergeCell ref="C5:P5"/>
    <mergeCell ref="A13:O13"/>
    <mergeCell ref="A7:B10"/>
    <mergeCell ref="C7:AE7"/>
    <mergeCell ref="C8:AE8"/>
    <mergeCell ref="C9:AE9"/>
    <mergeCell ref="C10:AE10"/>
    <mergeCell ref="A11:B11"/>
    <mergeCell ref="C11:AE11"/>
    <mergeCell ref="A12:AF12"/>
    <mergeCell ref="P13:S13"/>
    <mergeCell ref="T13:X13"/>
    <mergeCell ref="Y13:AB13"/>
    <mergeCell ref="A1:B4"/>
    <mergeCell ref="C1:P1"/>
    <mergeCell ref="C2:P2"/>
    <mergeCell ref="C3:P3"/>
    <mergeCell ref="C4:P4"/>
    <mergeCell ref="F56:AB56"/>
    <mergeCell ref="F20:AB20"/>
    <mergeCell ref="F25:AB25"/>
    <mergeCell ref="F35:AB35"/>
    <mergeCell ref="F40:AB40"/>
    <mergeCell ref="F43:AB43"/>
    <mergeCell ref="F47:AB47"/>
    <mergeCell ref="F54:AB54"/>
    <mergeCell ref="F31:AB31"/>
  </mergeCells>
  <dataValidations count="3">
    <dataValidation type="list" allowBlank="1" showInputMessage="1" showErrorMessage="1" sqref="M55 M57:M297" xr:uid="{00000000-0002-0000-0100-000000000000}">
      <formula1>$Q$16:$Q$17</formula1>
    </dataValidation>
    <dataValidation type="list" allowBlank="1" showInputMessage="1" showErrorMessage="1" sqref="M15:M19 M23:M24 M21 M26:M30 M48:M53 M36:M39 M32:M34 M41:M42 M44:M46" xr:uid="{00000000-0002-0000-0100-000001000000}">
      <formula1>#REF!</formula1>
    </dataValidation>
    <dataValidation type="list" allowBlank="1" showInputMessage="1" showErrorMessage="1" sqref="M56" xr:uid="{00000000-0002-0000-0100-000002000000}">
      <formula1>$AH$16:$AH$17</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71" zoomScaleNormal="71" workbookViewId="0">
      <selection activeCell="E8" sqref="E8"/>
    </sheetView>
  </sheetViews>
  <sheetFormatPr baseColWidth="10" defaultColWidth="11" defaultRowHeight="15" x14ac:dyDescent="0.25"/>
  <cols>
    <col min="1" max="1" width="20.85546875" style="100" customWidth="1"/>
    <col min="2" max="2" width="30.5703125" style="100" customWidth="1"/>
    <col min="3" max="3" width="33.5703125" style="100" customWidth="1"/>
    <col min="4" max="4" width="32" style="100" customWidth="1"/>
    <col min="5" max="6" width="28.5703125" style="100" customWidth="1"/>
    <col min="7" max="7" width="33.140625" style="100" bestFit="1" customWidth="1"/>
    <col min="8" max="8" width="33.140625" style="100" customWidth="1"/>
    <col min="9" max="9" width="34" style="100" bestFit="1" customWidth="1"/>
    <col min="10" max="10" width="30.140625" style="100" customWidth="1"/>
    <col min="11" max="11" width="23.5703125" style="100" customWidth="1"/>
    <col min="12" max="12" width="27.140625" style="100" customWidth="1"/>
    <col min="13" max="13" width="39.140625" style="100" bestFit="1" customWidth="1"/>
    <col min="14" max="14" width="54.5703125" style="100" bestFit="1" customWidth="1"/>
    <col min="15" max="15" width="0" style="100" hidden="1" customWidth="1"/>
    <col min="16" max="16384" width="11" style="100"/>
  </cols>
  <sheetData>
    <row r="1" spans="1:14" ht="22.5" customHeight="1" x14ac:dyDescent="0.25">
      <c r="A1" s="295"/>
      <c r="B1" s="295"/>
      <c r="C1" s="296" t="s">
        <v>125</v>
      </c>
      <c r="D1" s="296"/>
      <c r="E1" s="296"/>
      <c r="F1" s="296"/>
      <c r="G1" s="296"/>
      <c r="H1" s="296"/>
      <c r="I1" s="296"/>
      <c r="J1" s="296"/>
      <c r="K1" s="296"/>
      <c r="L1" s="296"/>
      <c r="M1" s="296"/>
      <c r="N1" s="177" t="s">
        <v>132</v>
      </c>
    </row>
    <row r="2" spans="1:14" ht="22.5" customHeight="1" x14ac:dyDescent="0.25">
      <c r="A2" s="295"/>
      <c r="B2" s="295"/>
      <c r="C2" s="296" t="s">
        <v>126</v>
      </c>
      <c r="D2" s="296"/>
      <c r="E2" s="296"/>
      <c r="F2" s="296"/>
      <c r="G2" s="296"/>
      <c r="H2" s="296"/>
      <c r="I2" s="296"/>
      <c r="J2" s="296"/>
      <c r="K2" s="296"/>
      <c r="L2" s="296"/>
      <c r="M2" s="296"/>
      <c r="N2" s="177" t="s">
        <v>133</v>
      </c>
    </row>
    <row r="3" spans="1:14" ht="22.5" customHeight="1" x14ac:dyDescent="0.25">
      <c r="A3" s="295"/>
      <c r="B3" s="295"/>
      <c r="C3" s="296" t="s">
        <v>127</v>
      </c>
      <c r="D3" s="296"/>
      <c r="E3" s="296"/>
      <c r="F3" s="296"/>
      <c r="G3" s="296"/>
      <c r="H3" s="296"/>
      <c r="I3" s="296"/>
      <c r="J3" s="296"/>
      <c r="K3" s="296"/>
      <c r="L3" s="296"/>
      <c r="M3" s="296"/>
      <c r="N3" s="177" t="s">
        <v>134</v>
      </c>
    </row>
    <row r="4" spans="1:14" ht="22.5" customHeight="1" x14ac:dyDescent="0.25">
      <c r="A4" s="295"/>
      <c r="B4" s="295"/>
      <c r="C4" s="296" t="s">
        <v>128</v>
      </c>
      <c r="D4" s="296"/>
      <c r="E4" s="296"/>
      <c r="F4" s="296"/>
      <c r="G4" s="296"/>
      <c r="H4" s="296"/>
      <c r="I4" s="296"/>
      <c r="J4" s="296"/>
      <c r="K4" s="296"/>
      <c r="L4" s="296"/>
      <c r="M4" s="296"/>
      <c r="N4" s="177" t="s">
        <v>310</v>
      </c>
    </row>
    <row r="5" spans="1:14" ht="26.25" customHeight="1" x14ac:dyDescent="0.25">
      <c r="A5" s="294" t="s">
        <v>311</v>
      </c>
      <c r="B5" s="294"/>
      <c r="C5" s="294"/>
      <c r="D5" s="294"/>
      <c r="E5" s="294"/>
      <c r="F5" s="294"/>
      <c r="G5" s="294"/>
      <c r="H5" s="294"/>
      <c r="I5" s="294"/>
      <c r="J5" s="294"/>
      <c r="K5" s="294"/>
      <c r="L5" s="294"/>
      <c r="M5" s="294"/>
      <c r="N5" s="294"/>
    </row>
    <row r="6" spans="1:14" ht="15" customHeight="1" x14ac:dyDescent="0.25">
      <c r="A6" s="293" t="s">
        <v>312</v>
      </c>
      <c r="B6" s="293"/>
      <c r="C6" s="293"/>
      <c r="D6" s="293"/>
      <c r="E6" s="293"/>
      <c r="F6" s="293"/>
      <c r="G6" s="293"/>
      <c r="H6" s="293"/>
      <c r="I6" s="293"/>
      <c r="J6" s="293"/>
      <c r="K6" s="293"/>
      <c r="L6" s="293"/>
      <c r="M6" s="292" t="s">
        <v>313</v>
      </c>
      <c r="N6" s="292"/>
    </row>
    <row r="7" spans="1:14" ht="14.25" customHeight="1" x14ac:dyDescent="0.25">
      <c r="A7" s="293"/>
      <c r="B7" s="293"/>
      <c r="C7" s="293"/>
      <c r="D7" s="293"/>
      <c r="E7" s="293"/>
      <c r="F7" s="293"/>
      <c r="G7" s="293"/>
      <c r="H7" s="293"/>
      <c r="I7" s="293"/>
      <c r="J7" s="293"/>
      <c r="K7" s="293"/>
      <c r="L7" s="293"/>
      <c r="M7" s="292"/>
      <c r="N7" s="292"/>
    </row>
    <row r="8" spans="1:14" s="99" customFormat="1" ht="66.75" customHeight="1" x14ac:dyDescent="0.25">
      <c r="A8" s="178" t="s">
        <v>10</v>
      </c>
      <c r="B8" s="178" t="s">
        <v>314</v>
      </c>
      <c r="C8" s="178" t="s">
        <v>315</v>
      </c>
      <c r="D8" s="178" t="s">
        <v>316</v>
      </c>
      <c r="E8" s="178" t="s">
        <v>42</v>
      </c>
      <c r="F8" s="178" t="s">
        <v>44</v>
      </c>
      <c r="G8" s="178" t="s">
        <v>46</v>
      </c>
      <c r="H8" s="178" t="s">
        <v>48</v>
      </c>
      <c r="I8" s="178" t="s">
        <v>50</v>
      </c>
      <c r="J8" s="178" t="s">
        <v>52</v>
      </c>
      <c r="K8" s="178" t="s">
        <v>317</v>
      </c>
      <c r="L8" s="178" t="s">
        <v>56</v>
      </c>
      <c r="M8" s="178" t="s">
        <v>60</v>
      </c>
      <c r="N8" s="178" t="s">
        <v>62</v>
      </c>
    </row>
    <row r="9" spans="1:14" ht="30" customHeight="1" x14ac:dyDescent="0.25">
      <c r="A9" s="49" t="s">
        <v>318</v>
      </c>
      <c r="B9" s="49" t="s">
        <v>319</v>
      </c>
      <c r="C9" s="49" t="s">
        <v>320</v>
      </c>
      <c r="D9" s="49" t="s">
        <v>321</v>
      </c>
      <c r="E9" s="49" t="s">
        <v>322</v>
      </c>
      <c r="F9" s="176" t="s">
        <v>323</v>
      </c>
      <c r="G9" s="103" t="s">
        <v>324</v>
      </c>
      <c r="H9" s="103" t="s">
        <v>325</v>
      </c>
      <c r="I9" s="51" t="s">
        <v>326</v>
      </c>
      <c r="J9" s="51" t="s">
        <v>327</v>
      </c>
      <c r="K9" s="51" t="s">
        <v>328</v>
      </c>
      <c r="L9" s="51" t="s">
        <v>329</v>
      </c>
      <c r="M9" s="103" t="s">
        <v>330</v>
      </c>
      <c r="N9" s="103" t="s">
        <v>331</v>
      </c>
    </row>
    <row r="10" spans="1:14" ht="30" customHeight="1" x14ac:dyDescent="0.25">
      <c r="A10" s="49" t="s">
        <v>318</v>
      </c>
      <c r="B10" s="49" t="s">
        <v>319</v>
      </c>
      <c r="C10" s="49" t="s">
        <v>320</v>
      </c>
      <c r="D10" s="49" t="s">
        <v>321</v>
      </c>
      <c r="E10" s="49" t="s">
        <v>322</v>
      </c>
      <c r="F10" s="176" t="s">
        <v>323</v>
      </c>
      <c r="G10" s="103" t="s">
        <v>332</v>
      </c>
      <c r="H10" s="103" t="s">
        <v>325</v>
      </c>
      <c r="I10" s="51" t="s">
        <v>326</v>
      </c>
      <c r="J10" s="51" t="s">
        <v>327</v>
      </c>
      <c r="K10" s="51" t="s">
        <v>328</v>
      </c>
      <c r="L10" s="51" t="s">
        <v>329</v>
      </c>
      <c r="M10" s="103" t="s">
        <v>330</v>
      </c>
      <c r="N10" s="103" t="s">
        <v>331</v>
      </c>
    </row>
    <row r="11" spans="1:14" ht="30" customHeight="1" x14ac:dyDescent="0.25">
      <c r="A11" s="49" t="s">
        <v>318</v>
      </c>
      <c r="B11" s="49" t="s">
        <v>319</v>
      </c>
      <c r="C11" s="49" t="s">
        <v>320</v>
      </c>
      <c r="D11" s="49" t="s">
        <v>321</v>
      </c>
      <c r="E11" s="49" t="s">
        <v>322</v>
      </c>
      <c r="F11" s="176" t="s">
        <v>323</v>
      </c>
      <c r="G11" s="103" t="s">
        <v>333</v>
      </c>
      <c r="H11" s="103" t="s">
        <v>325</v>
      </c>
      <c r="I11" s="51" t="s">
        <v>326</v>
      </c>
      <c r="J11" s="51" t="s">
        <v>327</v>
      </c>
      <c r="K11" s="51" t="s">
        <v>328</v>
      </c>
      <c r="L11" s="51" t="s">
        <v>329</v>
      </c>
      <c r="M11" s="103" t="s">
        <v>330</v>
      </c>
      <c r="N11" s="103" t="s">
        <v>331</v>
      </c>
    </row>
    <row r="12" spans="1:14" ht="30" customHeight="1" x14ac:dyDescent="0.25">
      <c r="A12" s="49" t="s">
        <v>318</v>
      </c>
      <c r="B12" s="49" t="s">
        <v>319</v>
      </c>
      <c r="C12" s="49" t="s">
        <v>320</v>
      </c>
      <c r="D12" s="49" t="s">
        <v>321</v>
      </c>
      <c r="E12" s="49" t="s">
        <v>322</v>
      </c>
      <c r="F12" s="176" t="s">
        <v>323</v>
      </c>
      <c r="G12" s="103" t="s">
        <v>334</v>
      </c>
      <c r="H12" s="103" t="s">
        <v>325</v>
      </c>
      <c r="I12" s="51" t="s">
        <v>326</v>
      </c>
      <c r="J12" s="51" t="s">
        <v>327</v>
      </c>
      <c r="K12" s="51" t="s">
        <v>328</v>
      </c>
      <c r="L12" s="51" t="s">
        <v>329</v>
      </c>
      <c r="M12" s="103" t="s">
        <v>330</v>
      </c>
      <c r="N12" s="103" t="s">
        <v>331</v>
      </c>
    </row>
    <row r="13" spans="1:14" ht="30" customHeight="1" x14ac:dyDescent="0.25">
      <c r="A13" s="49" t="s">
        <v>318</v>
      </c>
      <c r="B13" s="49" t="s">
        <v>319</v>
      </c>
      <c r="C13" s="49" t="s">
        <v>320</v>
      </c>
      <c r="D13" s="49" t="s">
        <v>321</v>
      </c>
      <c r="E13" s="49" t="s">
        <v>322</v>
      </c>
      <c r="F13" s="176" t="s">
        <v>323</v>
      </c>
      <c r="G13" s="103" t="s">
        <v>335</v>
      </c>
      <c r="H13" s="103" t="s">
        <v>325</v>
      </c>
      <c r="I13" s="51" t="s">
        <v>326</v>
      </c>
      <c r="J13" s="51" t="s">
        <v>327</v>
      </c>
      <c r="K13" s="51" t="s">
        <v>328</v>
      </c>
      <c r="L13" s="51" t="s">
        <v>329</v>
      </c>
      <c r="M13" s="103" t="s">
        <v>330</v>
      </c>
      <c r="N13" s="103" t="s">
        <v>331</v>
      </c>
    </row>
    <row r="14" spans="1:14" ht="30" customHeight="1" x14ac:dyDescent="0.25">
      <c r="A14" s="49" t="s">
        <v>318</v>
      </c>
      <c r="B14" s="49" t="s">
        <v>336</v>
      </c>
      <c r="C14" s="49" t="s">
        <v>337</v>
      </c>
      <c r="D14" s="49" t="s">
        <v>338</v>
      </c>
      <c r="E14" s="49" t="s">
        <v>339</v>
      </c>
      <c r="F14" s="103" t="s">
        <v>340</v>
      </c>
      <c r="G14" s="49" t="s">
        <v>341</v>
      </c>
      <c r="H14" s="49" t="s">
        <v>342</v>
      </c>
      <c r="I14" s="51" t="s">
        <v>326</v>
      </c>
      <c r="J14" s="51" t="s">
        <v>327</v>
      </c>
      <c r="K14" s="51" t="s">
        <v>328</v>
      </c>
      <c r="L14" s="89" t="s">
        <v>329</v>
      </c>
      <c r="M14" s="54" t="s">
        <v>343</v>
      </c>
      <c r="N14" s="54" t="s">
        <v>344</v>
      </c>
    </row>
    <row r="15" spans="1:14" ht="30" customHeight="1" x14ac:dyDescent="0.25">
      <c r="A15" s="49" t="s">
        <v>318</v>
      </c>
      <c r="B15" s="49" t="s">
        <v>336</v>
      </c>
      <c r="C15" s="49" t="s">
        <v>337</v>
      </c>
      <c r="D15" s="49" t="s">
        <v>338</v>
      </c>
      <c r="E15" s="49" t="s">
        <v>339</v>
      </c>
      <c r="F15" s="103" t="s">
        <v>340</v>
      </c>
      <c r="G15" s="49" t="s">
        <v>341</v>
      </c>
      <c r="H15" s="49" t="s">
        <v>342</v>
      </c>
      <c r="I15" s="51" t="s">
        <v>326</v>
      </c>
      <c r="J15" s="51" t="s">
        <v>327</v>
      </c>
      <c r="K15" s="51" t="s">
        <v>328</v>
      </c>
      <c r="L15" s="89" t="s">
        <v>329</v>
      </c>
      <c r="M15" s="54" t="s">
        <v>343</v>
      </c>
      <c r="N15" s="54" t="s">
        <v>344</v>
      </c>
    </row>
    <row r="16" spans="1:14" ht="30" customHeight="1" x14ac:dyDescent="0.25">
      <c r="A16" s="49" t="s">
        <v>318</v>
      </c>
      <c r="B16" s="49" t="s">
        <v>336</v>
      </c>
      <c r="C16" s="49" t="s">
        <v>337</v>
      </c>
      <c r="D16" s="49" t="s">
        <v>338</v>
      </c>
      <c r="E16" s="49" t="s">
        <v>339</v>
      </c>
      <c r="F16" s="103" t="s">
        <v>340</v>
      </c>
      <c r="G16" s="49" t="s">
        <v>341</v>
      </c>
      <c r="H16" s="49" t="s">
        <v>342</v>
      </c>
      <c r="I16" s="51" t="s">
        <v>326</v>
      </c>
      <c r="J16" s="51" t="s">
        <v>327</v>
      </c>
      <c r="K16" s="51" t="s">
        <v>328</v>
      </c>
      <c r="L16" s="89" t="s">
        <v>329</v>
      </c>
      <c r="M16" s="54" t="s">
        <v>343</v>
      </c>
      <c r="N16" s="54" t="s">
        <v>344</v>
      </c>
    </row>
    <row r="17" spans="1:14" ht="30" customHeight="1" x14ac:dyDescent="0.25">
      <c r="A17" s="103" t="s">
        <v>202</v>
      </c>
      <c r="B17" s="49" t="s">
        <v>319</v>
      </c>
      <c r="C17" s="49" t="s">
        <v>320</v>
      </c>
      <c r="D17" s="175" t="s">
        <v>345</v>
      </c>
      <c r="E17" s="49" t="s">
        <v>346</v>
      </c>
      <c r="F17" s="103" t="s">
        <v>347</v>
      </c>
      <c r="G17" s="49" t="s">
        <v>206</v>
      </c>
      <c r="H17" s="103" t="s">
        <v>348</v>
      </c>
      <c r="I17" s="51" t="s">
        <v>326</v>
      </c>
      <c r="J17" s="51" t="s">
        <v>327</v>
      </c>
      <c r="K17" s="51" t="s">
        <v>328</v>
      </c>
      <c r="L17" s="51" t="s">
        <v>329</v>
      </c>
      <c r="M17" s="49" t="s">
        <v>349</v>
      </c>
      <c r="N17" s="49" t="s">
        <v>350</v>
      </c>
    </row>
    <row r="18" spans="1:14" ht="30" customHeight="1" x14ac:dyDescent="0.25">
      <c r="A18" s="103" t="s">
        <v>202</v>
      </c>
      <c r="B18" s="49" t="s">
        <v>319</v>
      </c>
      <c r="C18" s="49" t="s">
        <v>320</v>
      </c>
      <c r="D18" s="175" t="s">
        <v>345</v>
      </c>
      <c r="E18" s="49" t="s">
        <v>346</v>
      </c>
      <c r="F18" s="103" t="s">
        <v>347</v>
      </c>
      <c r="G18" s="49" t="s">
        <v>211</v>
      </c>
      <c r="H18" s="103" t="s">
        <v>348</v>
      </c>
      <c r="I18" s="51" t="s">
        <v>326</v>
      </c>
      <c r="J18" s="51" t="s">
        <v>327</v>
      </c>
      <c r="K18" s="51" t="s">
        <v>328</v>
      </c>
      <c r="L18" s="51" t="s">
        <v>329</v>
      </c>
      <c r="M18" s="49" t="s">
        <v>349</v>
      </c>
      <c r="N18" s="49" t="s">
        <v>350</v>
      </c>
    </row>
    <row r="19" spans="1:14" ht="30" customHeight="1" x14ac:dyDescent="0.25">
      <c r="A19" s="49" t="s">
        <v>217</v>
      </c>
      <c r="B19" s="49" t="s">
        <v>319</v>
      </c>
      <c r="C19" s="49" t="s">
        <v>351</v>
      </c>
      <c r="D19" s="49" t="s">
        <v>352</v>
      </c>
      <c r="E19" s="49" t="s">
        <v>353</v>
      </c>
      <c r="F19" s="49" t="s">
        <v>354</v>
      </c>
      <c r="G19" s="49" t="s">
        <v>355</v>
      </c>
      <c r="H19" s="49" t="s">
        <v>356</v>
      </c>
      <c r="I19" s="49" t="s">
        <v>326</v>
      </c>
      <c r="J19" s="49" t="s">
        <v>357</v>
      </c>
      <c r="K19" s="51" t="s">
        <v>328</v>
      </c>
      <c r="L19" s="49" t="s">
        <v>358</v>
      </c>
      <c r="M19" s="49" t="s">
        <v>359</v>
      </c>
      <c r="N19" s="49" t="s">
        <v>360</v>
      </c>
    </row>
    <row r="20" spans="1:14" ht="30" customHeight="1" x14ac:dyDescent="0.25">
      <c r="A20" s="49" t="s">
        <v>217</v>
      </c>
      <c r="B20" s="49" t="s">
        <v>319</v>
      </c>
      <c r="C20" s="49" t="s">
        <v>361</v>
      </c>
      <c r="D20" s="49" t="s">
        <v>352</v>
      </c>
      <c r="E20" s="49" t="s">
        <v>353</v>
      </c>
      <c r="F20" s="49" t="s">
        <v>354</v>
      </c>
      <c r="G20" s="49" t="s">
        <v>362</v>
      </c>
      <c r="H20" s="49" t="s">
        <v>363</v>
      </c>
      <c r="I20" s="49" t="s">
        <v>326</v>
      </c>
      <c r="J20" s="49" t="s">
        <v>357</v>
      </c>
      <c r="K20" s="51" t="s">
        <v>328</v>
      </c>
      <c r="L20" s="49" t="s">
        <v>358</v>
      </c>
      <c r="M20" s="49" t="s">
        <v>359</v>
      </c>
      <c r="N20" s="49" t="s">
        <v>360</v>
      </c>
    </row>
    <row r="21" spans="1:14" ht="30" customHeight="1" x14ac:dyDescent="0.25">
      <c r="A21" s="49" t="s">
        <v>250</v>
      </c>
      <c r="B21" s="49" t="s">
        <v>319</v>
      </c>
      <c r="C21" s="49" t="s">
        <v>351</v>
      </c>
      <c r="D21" s="49" t="s">
        <v>352</v>
      </c>
      <c r="E21" s="49" t="s">
        <v>353</v>
      </c>
      <c r="F21" s="49" t="s">
        <v>354</v>
      </c>
      <c r="G21" s="49" t="s">
        <v>355</v>
      </c>
      <c r="H21" s="49" t="s">
        <v>356</v>
      </c>
      <c r="I21" s="49" t="s">
        <v>326</v>
      </c>
      <c r="J21" s="49" t="s">
        <v>357</v>
      </c>
      <c r="K21" s="51" t="s">
        <v>328</v>
      </c>
      <c r="L21" s="49" t="s">
        <v>358</v>
      </c>
      <c r="M21" s="49" t="s">
        <v>359</v>
      </c>
      <c r="N21" s="49" t="s">
        <v>360</v>
      </c>
    </row>
    <row r="22" spans="1:14" ht="30" customHeight="1" x14ac:dyDescent="0.25">
      <c r="A22" s="49" t="s">
        <v>250</v>
      </c>
      <c r="B22" s="49" t="s">
        <v>319</v>
      </c>
      <c r="C22" s="49" t="s">
        <v>361</v>
      </c>
      <c r="D22" s="49" t="s">
        <v>352</v>
      </c>
      <c r="E22" s="49" t="s">
        <v>353</v>
      </c>
      <c r="F22" s="49" t="s">
        <v>354</v>
      </c>
      <c r="G22" s="49" t="s">
        <v>362</v>
      </c>
      <c r="H22" s="49" t="s">
        <v>363</v>
      </c>
      <c r="I22" s="49" t="s">
        <v>326</v>
      </c>
      <c r="J22" s="49" t="s">
        <v>357</v>
      </c>
      <c r="K22" s="51" t="s">
        <v>328</v>
      </c>
      <c r="L22" s="49" t="s">
        <v>358</v>
      </c>
      <c r="M22" s="49" t="s">
        <v>359</v>
      </c>
      <c r="N22" s="49" t="s">
        <v>360</v>
      </c>
    </row>
    <row r="23" spans="1:14" ht="30" customHeight="1" x14ac:dyDescent="0.25">
      <c r="A23" s="49" t="s">
        <v>276</v>
      </c>
      <c r="B23" s="49" t="s">
        <v>319</v>
      </c>
      <c r="C23" s="49" t="s">
        <v>351</v>
      </c>
      <c r="D23" s="49" t="s">
        <v>352</v>
      </c>
      <c r="E23" s="49" t="s">
        <v>353</v>
      </c>
      <c r="F23" s="49" t="s">
        <v>354</v>
      </c>
      <c r="G23" s="49" t="s">
        <v>355</v>
      </c>
      <c r="H23" s="49" t="s">
        <v>356</v>
      </c>
      <c r="I23" s="49" t="s">
        <v>326</v>
      </c>
      <c r="J23" s="49" t="s">
        <v>357</v>
      </c>
      <c r="K23" s="51" t="s">
        <v>328</v>
      </c>
      <c r="L23" s="49" t="s">
        <v>358</v>
      </c>
      <c r="M23" s="49" t="s">
        <v>359</v>
      </c>
      <c r="N23" s="49" t="s">
        <v>360</v>
      </c>
    </row>
    <row r="24" spans="1:14" ht="30" customHeight="1" x14ac:dyDescent="0.25">
      <c r="A24" s="49" t="s">
        <v>276</v>
      </c>
      <c r="B24" s="49" t="s">
        <v>319</v>
      </c>
      <c r="C24" s="49" t="s">
        <v>361</v>
      </c>
      <c r="D24" s="49" t="s">
        <v>352</v>
      </c>
      <c r="E24" s="49" t="s">
        <v>353</v>
      </c>
      <c r="F24" s="49" t="s">
        <v>354</v>
      </c>
      <c r="G24" s="49" t="s">
        <v>362</v>
      </c>
      <c r="H24" s="49" t="s">
        <v>363</v>
      </c>
      <c r="I24" s="49" t="s">
        <v>326</v>
      </c>
      <c r="J24" s="49" t="s">
        <v>357</v>
      </c>
      <c r="K24" s="51" t="s">
        <v>328</v>
      </c>
      <c r="L24" s="49" t="s">
        <v>358</v>
      </c>
      <c r="M24" s="49" t="s">
        <v>359</v>
      </c>
      <c r="N24" s="49" t="s">
        <v>360</v>
      </c>
    </row>
    <row r="25" spans="1:14" ht="30" customHeight="1" x14ac:dyDescent="0.25">
      <c r="A25" s="49" t="s">
        <v>289</v>
      </c>
      <c r="B25" s="49" t="s">
        <v>319</v>
      </c>
      <c r="C25" s="49" t="s">
        <v>351</v>
      </c>
      <c r="D25" s="49" t="s">
        <v>352</v>
      </c>
      <c r="E25" s="49" t="s">
        <v>353</v>
      </c>
      <c r="F25" s="49" t="s">
        <v>354</v>
      </c>
      <c r="G25" s="49" t="s">
        <v>355</v>
      </c>
      <c r="H25" s="49" t="s">
        <v>356</v>
      </c>
      <c r="I25" s="49" t="s">
        <v>326</v>
      </c>
      <c r="J25" s="49" t="s">
        <v>357</v>
      </c>
      <c r="K25" s="51" t="s">
        <v>328</v>
      </c>
      <c r="L25" s="49" t="s">
        <v>358</v>
      </c>
      <c r="M25" s="49" t="s">
        <v>359</v>
      </c>
      <c r="N25" s="49" t="s">
        <v>360</v>
      </c>
    </row>
    <row r="26" spans="1:14" ht="30" customHeight="1" x14ac:dyDescent="0.25">
      <c r="A26" s="49" t="s">
        <v>289</v>
      </c>
      <c r="B26" s="49" t="s">
        <v>319</v>
      </c>
      <c r="C26" s="49" t="s">
        <v>361</v>
      </c>
      <c r="D26" s="49" t="s">
        <v>352</v>
      </c>
      <c r="E26" s="49" t="s">
        <v>353</v>
      </c>
      <c r="F26" s="49" t="s">
        <v>354</v>
      </c>
      <c r="G26" s="49" t="s">
        <v>362</v>
      </c>
      <c r="H26" s="49" t="s">
        <v>363</v>
      </c>
      <c r="I26" s="49" t="s">
        <v>326</v>
      </c>
      <c r="J26" s="49" t="s">
        <v>357</v>
      </c>
      <c r="K26" s="51" t="s">
        <v>328</v>
      </c>
      <c r="L26" s="49" t="s">
        <v>358</v>
      </c>
      <c r="M26" s="49" t="s">
        <v>359</v>
      </c>
      <c r="N26" s="49" t="s">
        <v>360</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27:K80" xr:uid="{00000000-0002-0000-0200-000000000000}">
      <formula1>#REF!</formula1>
    </dataValidation>
    <dataValidation type="list" allowBlank="1" showInputMessage="1" showErrorMessage="1" sqref="K9:K26" xr:uid="{00000000-0002-0000-0200-000001000000}">
      <formula1>$O$10:$O$13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12"/>
  <sheetViews>
    <sheetView topLeftCell="AA1" zoomScale="68" zoomScaleNormal="68" workbookViewId="0">
      <pane ySplit="8" topLeftCell="A107" activePane="bottomLeft" state="frozen"/>
      <selection pane="bottomLeft" activeCell="S13" sqref="S13"/>
    </sheetView>
  </sheetViews>
  <sheetFormatPr baseColWidth="10" defaultColWidth="10.85546875" defaultRowHeight="54.95" customHeight="1" x14ac:dyDescent="0.25"/>
  <cols>
    <col min="1" max="1" width="27.42578125" style="51" customWidth="1"/>
    <col min="2" max="2" width="33.85546875" style="51" customWidth="1"/>
    <col min="3" max="3" width="27.42578125" style="51" customWidth="1"/>
    <col min="4" max="4" width="26.140625" style="51" bestFit="1" customWidth="1"/>
    <col min="5" max="5" width="34.5703125" style="51" customWidth="1"/>
    <col min="6" max="6" width="36.5703125" style="51" customWidth="1"/>
    <col min="7" max="7" width="28.28515625" style="51" customWidth="1"/>
    <col min="8" max="8" width="33.5703125" style="51" customWidth="1"/>
    <col min="9" max="10" width="31.85546875" style="51" customWidth="1"/>
    <col min="11" max="11" width="45.140625" style="51" customWidth="1"/>
    <col min="12" max="12" width="26" style="51" customWidth="1"/>
    <col min="13" max="13" width="23.7109375" style="55" customWidth="1"/>
    <col min="14" max="16" width="36.140625" style="55" customWidth="1"/>
    <col min="17" max="17" width="28.140625" style="55" customWidth="1"/>
    <col min="18" max="18" width="30.28515625" style="55" customWidth="1"/>
    <col min="19" max="19" width="29.28515625" style="55" customWidth="1"/>
    <col min="20" max="20" width="36.140625" style="74" customWidth="1"/>
    <col min="21" max="21" width="21.140625" style="51" customWidth="1"/>
    <col min="22" max="22" width="21.5703125" style="51" customWidth="1"/>
    <col min="23" max="23" width="20.85546875" style="51" customWidth="1"/>
    <col min="24" max="24" width="29" style="55" customWidth="1"/>
    <col min="25" max="25" width="31.5703125" style="51" customWidth="1"/>
    <col min="26" max="26" width="32.85546875" style="51" customWidth="1"/>
    <col min="27" max="27" width="29" style="51" customWidth="1"/>
    <col min="28" max="28" width="44.5703125" style="51" customWidth="1"/>
    <col min="29" max="29" width="31.140625" style="51" customWidth="1"/>
    <col min="30" max="30" width="36.140625" style="51" customWidth="1"/>
    <col min="31" max="31" width="37" style="36" customWidth="1"/>
    <col min="32" max="32" width="29.42578125" style="51" customWidth="1"/>
    <col min="33" max="33" width="27.140625" style="51" customWidth="1"/>
    <col min="34" max="34" width="33.140625" style="51" customWidth="1"/>
    <col min="35" max="35" width="34.42578125" style="51" customWidth="1"/>
    <col min="36" max="36" width="35" style="51" customWidth="1"/>
    <col min="37" max="37" width="34.28515625" style="51" customWidth="1"/>
    <col min="38" max="38" width="38.28515625" style="51" customWidth="1"/>
    <col min="39" max="39" width="35.7109375" style="51" customWidth="1"/>
    <col min="40" max="40" width="26.5703125" style="51" customWidth="1"/>
    <col min="41" max="41" width="30.7109375" style="51" customWidth="1"/>
    <col min="42" max="42" width="39.28515625" style="51" customWidth="1"/>
    <col min="43" max="43" width="32.85546875" style="51" customWidth="1"/>
    <col min="44" max="44" width="36.7109375" style="51" customWidth="1"/>
    <col min="45" max="45" width="29.42578125" style="51" customWidth="1"/>
    <col min="46" max="46" width="48.7109375" style="51" customWidth="1"/>
    <col min="47" max="47" width="31.42578125" style="51" customWidth="1"/>
    <col min="48" max="48" width="36.5703125" style="51" customWidth="1"/>
    <col min="49" max="49" width="21" style="51" customWidth="1"/>
    <col min="50" max="50" width="50.28515625" style="204" customWidth="1"/>
    <col min="51" max="51" width="27.140625" style="191" customWidth="1"/>
    <col min="52" max="52" width="50.42578125" style="204" customWidth="1"/>
    <col min="53" max="53" width="30.7109375" style="191" customWidth="1"/>
    <col min="54" max="54" width="43.42578125" style="51" customWidth="1"/>
    <col min="55" max="55" width="25.5703125" style="51" customWidth="1"/>
    <col min="56" max="56" width="43.42578125" style="51" customWidth="1"/>
    <col min="57" max="57" width="26.28515625" style="51" customWidth="1"/>
    <col min="58" max="58" width="40.5703125" style="51" customWidth="1"/>
    <col min="59" max="59" width="10.85546875" style="51" customWidth="1"/>
    <col min="60" max="60" width="12.140625" style="51" customWidth="1"/>
    <col min="61" max="62" width="10.85546875" style="51" customWidth="1"/>
    <col min="63" max="16384" width="10.85546875" style="51"/>
  </cols>
  <sheetData>
    <row r="1" spans="1:58" ht="35.1" hidden="1" customHeight="1" x14ac:dyDescent="0.25">
      <c r="A1" s="296" t="s">
        <v>364</v>
      </c>
      <c r="B1" s="296"/>
      <c r="C1" s="296" t="s">
        <v>125</v>
      </c>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30" t="s">
        <v>132</v>
      </c>
      <c r="BF1" s="30"/>
    </row>
    <row r="2" spans="1:58" ht="35.1" hidden="1" customHeight="1" x14ac:dyDescent="0.25">
      <c r="A2" s="296"/>
      <c r="B2" s="296"/>
      <c r="C2" s="296" t="s">
        <v>126</v>
      </c>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30" t="s">
        <v>133</v>
      </c>
      <c r="BF2" s="30"/>
    </row>
    <row r="3" spans="1:58" ht="35.1" hidden="1" customHeight="1" x14ac:dyDescent="0.25">
      <c r="A3" s="296"/>
      <c r="B3" s="296"/>
      <c r="C3" s="296" t="s">
        <v>127</v>
      </c>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30" t="s">
        <v>134</v>
      </c>
      <c r="BF3" s="30"/>
    </row>
    <row r="4" spans="1:58" ht="35.1" hidden="1" customHeight="1" x14ac:dyDescent="0.25">
      <c r="A4" s="296"/>
      <c r="B4" s="296"/>
      <c r="C4" s="296" t="s">
        <v>128</v>
      </c>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30" t="s">
        <v>365</v>
      </c>
      <c r="BF4" s="30"/>
    </row>
    <row r="5" spans="1:58" ht="35.1" hidden="1" customHeight="1" x14ac:dyDescent="0.25">
      <c r="A5" s="294" t="s">
        <v>311</v>
      </c>
      <c r="B5" s="294"/>
      <c r="C5" s="294" t="s">
        <v>366</v>
      </c>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44"/>
    </row>
    <row r="6" spans="1:58" ht="35.1" hidden="1" customHeight="1" x14ac:dyDescent="0.25">
      <c r="A6" s="319" t="s">
        <v>367</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293" t="s">
        <v>368</v>
      </c>
      <c r="AD6" s="293"/>
      <c r="AE6" s="293"/>
      <c r="AF6" s="293"/>
      <c r="AG6" s="293"/>
      <c r="AH6" s="293"/>
      <c r="AI6" s="319" t="s">
        <v>369</v>
      </c>
      <c r="AJ6" s="319"/>
      <c r="AK6" s="319"/>
      <c r="AL6" s="319"/>
      <c r="AM6" s="319"/>
      <c r="AN6" s="319"/>
      <c r="AO6" s="319"/>
      <c r="AP6" s="319"/>
      <c r="AQ6" s="319"/>
      <c r="AR6" s="319"/>
      <c r="AS6" s="319"/>
      <c r="AT6" s="319"/>
      <c r="AU6" s="319"/>
      <c r="AV6" s="319"/>
      <c r="AW6" s="319"/>
      <c r="AX6" s="319"/>
      <c r="AY6" s="319"/>
      <c r="AZ6" s="319"/>
      <c r="BA6" s="319"/>
      <c r="BB6" s="319"/>
      <c r="BC6" s="319"/>
      <c r="BD6" s="319"/>
      <c r="BE6" s="319"/>
      <c r="BF6" s="45"/>
    </row>
    <row r="7" spans="1:58" ht="35.1" hidden="1" customHeight="1" x14ac:dyDescent="0.25">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293"/>
      <c r="AD7" s="293"/>
      <c r="AE7" s="293"/>
      <c r="AF7" s="293"/>
      <c r="AG7" s="293"/>
      <c r="AH7" s="293"/>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45"/>
    </row>
    <row r="8" spans="1:58" s="55" customFormat="1" ht="80.25" customHeight="1" x14ac:dyDescent="0.25">
      <c r="A8" s="15" t="s">
        <v>10</v>
      </c>
      <c r="B8" s="15" t="s">
        <v>145</v>
      </c>
      <c r="C8" s="15" t="s">
        <v>14</v>
      </c>
      <c r="D8" s="15" t="s">
        <v>370</v>
      </c>
      <c r="E8" s="15" t="s">
        <v>65</v>
      </c>
      <c r="F8" s="15" t="s">
        <v>67</v>
      </c>
      <c r="G8" s="15" t="s">
        <v>69</v>
      </c>
      <c r="H8" s="15" t="s">
        <v>371</v>
      </c>
      <c r="I8" s="15" t="s">
        <v>73</v>
      </c>
      <c r="J8" s="39" t="s">
        <v>372</v>
      </c>
      <c r="K8" s="33" t="s">
        <v>373</v>
      </c>
      <c r="L8" s="33" t="s">
        <v>79</v>
      </c>
      <c r="M8" s="33" t="s">
        <v>81</v>
      </c>
      <c r="N8" s="15" t="s">
        <v>374</v>
      </c>
      <c r="O8" s="1" t="s">
        <v>375</v>
      </c>
      <c r="P8" s="1" t="s">
        <v>376</v>
      </c>
      <c r="Q8" s="1" t="s">
        <v>377</v>
      </c>
      <c r="R8" s="1" t="s">
        <v>378</v>
      </c>
      <c r="S8" s="1" t="s">
        <v>379</v>
      </c>
      <c r="T8" s="77" t="s">
        <v>380</v>
      </c>
      <c r="U8" s="33" t="s">
        <v>381</v>
      </c>
      <c r="V8" s="33" t="s">
        <v>382</v>
      </c>
      <c r="W8" s="15" t="s">
        <v>89</v>
      </c>
      <c r="X8" s="15" t="s">
        <v>91</v>
      </c>
      <c r="Y8" s="15" t="s">
        <v>93</v>
      </c>
      <c r="Z8" s="15" t="s">
        <v>95</v>
      </c>
      <c r="AA8" s="15" t="s">
        <v>97</v>
      </c>
      <c r="AB8" s="15" t="s">
        <v>99</v>
      </c>
      <c r="AC8" s="1" t="s">
        <v>102</v>
      </c>
      <c r="AD8" s="1" t="s">
        <v>383</v>
      </c>
      <c r="AE8" s="78" t="s">
        <v>106</v>
      </c>
      <c r="AF8" s="1" t="s">
        <v>108</v>
      </c>
      <c r="AG8" s="1" t="s">
        <v>110</v>
      </c>
      <c r="AH8" s="1" t="s">
        <v>112</v>
      </c>
      <c r="AI8" s="15" t="s">
        <v>115</v>
      </c>
      <c r="AJ8" s="15" t="s">
        <v>384</v>
      </c>
      <c r="AK8" s="15" t="s">
        <v>385</v>
      </c>
      <c r="AL8" s="15" t="s">
        <v>386</v>
      </c>
      <c r="AM8" s="15" t="s">
        <v>387</v>
      </c>
      <c r="AN8" s="15" t="s">
        <v>119</v>
      </c>
      <c r="AO8" s="15" t="s">
        <v>121</v>
      </c>
      <c r="AP8" s="15" t="s">
        <v>388</v>
      </c>
      <c r="AQ8" s="15" t="s">
        <v>389</v>
      </c>
      <c r="AR8" s="15" t="s">
        <v>390</v>
      </c>
      <c r="AS8" s="15" t="s">
        <v>391</v>
      </c>
      <c r="AT8" s="15" t="s">
        <v>392</v>
      </c>
      <c r="AU8" s="15" t="s">
        <v>393</v>
      </c>
      <c r="AV8" s="15" t="s">
        <v>394</v>
      </c>
      <c r="AW8" s="15" t="s">
        <v>395</v>
      </c>
      <c r="AX8" s="202" t="s">
        <v>396</v>
      </c>
      <c r="AY8" s="189" t="s">
        <v>397</v>
      </c>
      <c r="AZ8" s="202" t="s">
        <v>398</v>
      </c>
      <c r="BA8" s="189" t="s">
        <v>399</v>
      </c>
      <c r="BB8" s="39" t="s">
        <v>400</v>
      </c>
      <c r="BC8" s="39" t="s">
        <v>401</v>
      </c>
      <c r="BD8" s="39" t="s">
        <v>402</v>
      </c>
      <c r="BE8" s="15" t="s">
        <v>403</v>
      </c>
      <c r="BF8" s="15" t="s">
        <v>404</v>
      </c>
    </row>
    <row r="9" spans="1:58" ht="54.95" customHeight="1" x14ac:dyDescent="0.25">
      <c r="A9" s="52" t="s">
        <v>171</v>
      </c>
      <c r="B9" s="53" t="s">
        <v>172</v>
      </c>
      <c r="C9" s="59" t="s">
        <v>405</v>
      </c>
      <c r="D9" s="53" t="s">
        <v>406</v>
      </c>
      <c r="E9" s="53" t="s">
        <v>172</v>
      </c>
      <c r="F9" s="333">
        <v>2024130010108</v>
      </c>
      <c r="G9" s="53" t="s">
        <v>407</v>
      </c>
      <c r="H9" s="53" t="s">
        <v>408</v>
      </c>
      <c r="I9" s="53" t="s">
        <v>409</v>
      </c>
      <c r="J9" s="64">
        <v>0.2</v>
      </c>
      <c r="K9" s="49" t="s">
        <v>410</v>
      </c>
      <c r="L9" s="51" t="s">
        <v>411</v>
      </c>
      <c r="M9" s="49" t="s">
        <v>412</v>
      </c>
      <c r="N9" s="65">
        <v>1</v>
      </c>
      <c r="O9" s="55">
        <v>0.25</v>
      </c>
      <c r="P9" s="66">
        <v>0.5</v>
      </c>
      <c r="Q9" s="66">
        <v>0.25</v>
      </c>
      <c r="R9" s="55">
        <v>0.12</v>
      </c>
      <c r="S9" s="55">
        <f>+O9+P9+Q9+R9</f>
        <v>1.1200000000000001</v>
      </c>
      <c r="T9" s="56">
        <f>+IF((S9/N9)&gt;100%,100%,(S9/N9))</f>
        <v>1</v>
      </c>
      <c r="U9" s="51" t="s">
        <v>413</v>
      </c>
      <c r="V9" s="51" t="s">
        <v>414</v>
      </c>
      <c r="W9" s="51">
        <v>150</v>
      </c>
      <c r="X9" s="67">
        <v>1059626</v>
      </c>
      <c r="Y9" s="49" t="s">
        <v>415</v>
      </c>
      <c r="Z9" s="51" t="s">
        <v>416</v>
      </c>
      <c r="AA9" s="46" t="s">
        <v>417</v>
      </c>
      <c r="AB9" s="46" t="s">
        <v>418</v>
      </c>
      <c r="AC9" s="51" t="s">
        <v>419</v>
      </c>
      <c r="AD9" s="49" t="s">
        <v>420</v>
      </c>
      <c r="AE9" s="68">
        <v>5584603285</v>
      </c>
      <c r="AF9" s="51" t="s">
        <v>421</v>
      </c>
      <c r="AG9" s="51" t="s">
        <v>422</v>
      </c>
      <c r="AH9" s="51" t="s">
        <v>413</v>
      </c>
      <c r="AI9" s="303">
        <v>10750968911</v>
      </c>
      <c r="AJ9" s="303">
        <v>10750968912</v>
      </c>
      <c r="AK9" s="303">
        <v>13150968911</v>
      </c>
      <c r="AL9" s="316">
        <v>13150968912</v>
      </c>
      <c r="AM9" s="316">
        <v>11037968912</v>
      </c>
      <c r="AN9" s="57" t="s">
        <v>423</v>
      </c>
      <c r="AO9" s="50" t="s">
        <v>424</v>
      </c>
      <c r="AP9" s="330">
        <v>4546571000</v>
      </c>
      <c r="AQ9" s="331">
        <f>AP9/AJ9</f>
        <v>0.42289872077717716</v>
      </c>
      <c r="AR9" s="330">
        <v>226060000</v>
      </c>
      <c r="AS9" s="331">
        <f>+AR9/AJ9</f>
        <v>2.1026942022655901E-2</v>
      </c>
      <c r="AT9" s="301">
        <v>7886792859</v>
      </c>
      <c r="AU9" s="302">
        <f>AT9/AK9</f>
        <v>0.59971192330955703</v>
      </c>
      <c r="AV9" s="301">
        <v>2447865000</v>
      </c>
      <c r="AW9" s="302">
        <f>+AV9/AK9</f>
        <v>0.18613571490937883</v>
      </c>
      <c r="AX9" s="320">
        <v>8448056859</v>
      </c>
      <c r="AY9" s="323">
        <f>AX9/AL9</f>
        <v>0.64239045164887543</v>
      </c>
      <c r="AZ9" s="320">
        <v>5188603993</v>
      </c>
      <c r="BA9" s="323">
        <f>AZ9/AL9</f>
        <v>0.39454157543217222</v>
      </c>
      <c r="BB9" s="326">
        <v>10574695569</v>
      </c>
      <c r="BC9" s="358">
        <f>BB9/AM9</f>
        <v>0.95802911326409435</v>
      </c>
      <c r="BD9" s="326">
        <v>10499460643</v>
      </c>
      <c r="BE9" s="368">
        <f>BD9/AM9</f>
        <v>0.95121310149600469</v>
      </c>
      <c r="BF9" s="49" t="s">
        <v>425</v>
      </c>
    </row>
    <row r="10" spans="1:58" ht="54.95" customHeight="1" x14ac:dyDescent="0.25">
      <c r="A10" s="52" t="s">
        <v>171</v>
      </c>
      <c r="B10" s="53" t="s">
        <v>172</v>
      </c>
      <c r="C10" s="59" t="s">
        <v>405</v>
      </c>
      <c r="D10" s="53" t="s">
        <v>426</v>
      </c>
      <c r="E10" s="53" t="s">
        <v>172</v>
      </c>
      <c r="F10" s="334"/>
      <c r="G10" s="53" t="s">
        <v>407</v>
      </c>
      <c r="H10" s="53" t="s">
        <v>427</v>
      </c>
      <c r="I10" s="53" t="s">
        <v>428</v>
      </c>
      <c r="J10" s="35">
        <v>0.2</v>
      </c>
      <c r="K10" s="49" t="s">
        <v>410</v>
      </c>
      <c r="L10" s="51" t="s">
        <v>411</v>
      </c>
      <c r="M10" s="49" t="s">
        <v>412</v>
      </c>
      <c r="N10" s="65">
        <v>1</v>
      </c>
      <c r="O10" s="55">
        <v>0.25</v>
      </c>
      <c r="P10" s="66">
        <v>0.5</v>
      </c>
      <c r="Q10" s="66">
        <v>0.25</v>
      </c>
      <c r="R10" s="55">
        <v>0.12</v>
      </c>
      <c r="S10" s="55">
        <f>+O10+P10+Q10+R10</f>
        <v>1.1200000000000001</v>
      </c>
      <c r="T10" s="56">
        <f>+IF((S10/N10)&gt;100%,100%,(S10/N10))</f>
        <v>1</v>
      </c>
      <c r="U10" s="51" t="s">
        <v>413</v>
      </c>
      <c r="V10" s="51" t="s">
        <v>414</v>
      </c>
      <c r="W10" s="51">
        <v>150</v>
      </c>
      <c r="X10" s="67">
        <v>1059626</v>
      </c>
      <c r="Y10" s="49" t="s">
        <v>415</v>
      </c>
      <c r="Z10" s="51" t="s">
        <v>416</v>
      </c>
      <c r="AA10" s="46" t="s">
        <v>417</v>
      </c>
      <c r="AB10" s="46" t="s">
        <v>418</v>
      </c>
      <c r="AC10" s="51" t="s">
        <v>419</v>
      </c>
      <c r="AD10" s="49" t="s">
        <v>420</v>
      </c>
      <c r="AE10" s="68">
        <v>5584603285</v>
      </c>
      <c r="AF10" s="51" t="s">
        <v>429</v>
      </c>
      <c r="AG10" s="51" t="s">
        <v>422</v>
      </c>
      <c r="AH10" s="51" t="s">
        <v>413</v>
      </c>
      <c r="AI10" s="303"/>
      <c r="AJ10" s="303"/>
      <c r="AK10" s="303"/>
      <c r="AL10" s="316"/>
      <c r="AM10" s="316"/>
      <c r="AN10" s="57" t="s">
        <v>423</v>
      </c>
      <c r="AO10" s="50" t="s">
        <v>424</v>
      </c>
      <c r="AP10" s="330"/>
      <c r="AQ10" s="331"/>
      <c r="AR10" s="330"/>
      <c r="AS10" s="331"/>
      <c r="AT10" s="301"/>
      <c r="AU10" s="302"/>
      <c r="AV10" s="301"/>
      <c r="AW10" s="302"/>
      <c r="AX10" s="321"/>
      <c r="AY10" s="324"/>
      <c r="AZ10" s="321"/>
      <c r="BA10" s="324"/>
      <c r="BB10" s="327"/>
      <c r="BC10" s="359"/>
      <c r="BD10" s="327"/>
      <c r="BE10" s="369"/>
      <c r="BF10" s="49" t="s">
        <v>425</v>
      </c>
    </row>
    <row r="11" spans="1:58" ht="54.95" customHeight="1" x14ac:dyDescent="0.25">
      <c r="A11" s="52" t="s">
        <v>171</v>
      </c>
      <c r="B11" s="53" t="s">
        <v>172</v>
      </c>
      <c r="C11" s="59" t="s">
        <v>405</v>
      </c>
      <c r="D11" s="53" t="s">
        <v>430</v>
      </c>
      <c r="E11" s="53" t="s">
        <v>172</v>
      </c>
      <c r="F11" s="334"/>
      <c r="G11" s="53" t="s">
        <v>407</v>
      </c>
      <c r="H11" s="53" t="s">
        <v>431</v>
      </c>
      <c r="I11" s="53" t="s">
        <v>432</v>
      </c>
      <c r="J11" s="35">
        <v>0.2</v>
      </c>
      <c r="K11" s="49" t="s">
        <v>433</v>
      </c>
      <c r="L11" s="51" t="s">
        <v>411</v>
      </c>
      <c r="M11" s="49" t="s">
        <v>412</v>
      </c>
      <c r="N11" s="55">
        <v>70</v>
      </c>
      <c r="O11" s="55">
        <v>20</v>
      </c>
      <c r="P11" s="55">
        <v>62</v>
      </c>
      <c r="Q11" s="61">
        <v>8</v>
      </c>
      <c r="R11" s="55">
        <v>10</v>
      </c>
      <c r="S11" s="55">
        <f t="shared" ref="S11:S13" si="0">+O11+P11+Q11+R11</f>
        <v>100</v>
      </c>
      <c r="T11" s="56">
        <f t="shared" ref="T11:T13" si="1">+IF((S11/N11)&gt;100%,100%,(S11/N11))</f>
        <v>1</v>
      </c>
      <c r="U11" s="51" t="s">
        <v>413</v>
      </c>
      <c r="V11" s="51" t="s">
        <v>414</v>
      </c>
      <c r="W11" s="51">
        <v>150</v>
      </c>
      <c r="X11" s="67">
        <v>1059626</v>
      </c>
      <c r="Y11" s="49" t="s">
        <v>415</v>
      </c>
      <c r="Z11" s="51" t="s">
        <v>416</v>
      </c>
      <c r="AA11" s="46" t="s">
        <v>434</v>
      </c>
      <c r="AB11" s="46" t="s">
        <v>435</v>
      </c>
      <c r="AC11" s="51" t="s">
        <v>419</v>
      </c>
      <c r="AD11" s="49" t="s">
        <v>420</v>
      </c>
      <c r="AE11" s="68">
        <v>3201737893</v>
      </c>
      <c r="AF11" s="51" t="s">
        <v>436</v>
      </c>
      <c r="AG11" s="51" t="s">
        <v>437</v>
      </c>
      <c r="AH11" s="51" t="s">
        <v>413</v>
      </c>
      <c r="AI11" s="303"/>
      <c r="AJ11" s="303"/>
      <c r="AK11" s="303"/>
      <c r="AL11" s="316"/>
      <c r="AM11" s="316"/>
      <c r="AN11" s="57" t="s">
        <v>423</v>
      </c>
      <c r="AO11" s="50" t="s">
        <v>424</v>
      </c>
      <c r="AP11" s="330"/>
      <c r="AQ11" s="331"/>
      <c r="AR11" s="330"/>
      <c r="AS11" s="331"/>
      <c r="AT11" s="301"/>
      <c r="AU11" s="302"/>
      <c r="AV11" s="301"/>
      <c r="AW11" s="302"/>
      <c r="AX11" s="321"/>
      <c r="AY11" s="324"/>
      <c r="AZ11" s="321"/>
      <c r="BA11" s="324"/>
      <c r="BB11" s="327"/>
      <c r="BC11" s="359"/>
      <c r="BD11" s="327"/>
      <c r="BE11" s="369"/>
      <c r="BF11" s="49" t="s">
        <v>438</v>
      </c>
    </row>
    <row r="12" spans="1:58" ht="54.95" customHeight="1" x14ac:dyDescent="0.25">
      <c r="A12" s="52" t="s">
        <v>171</v>
      </c>
      <c r="B12" s="53" t="s">
        <v>172</v>
      </c>
      <c r="C12" s="59" t="s">
        <v>405</v>
      </c>
      <c r="D12" s="53" t="s">
        <v>439</v>
      </c>
      <c r="E12" s="53" t="s">
        <v>172</v>
      </c>
      <c r="F12" s="334"/>
      <c r="G12" s="53" t="s">
        <v>407</v>
      </c>
      <c r="H12" s="53" t="s">
        <v>440</v>
      </c>
      <c r="I12" s="53" t="s">
        <v>441</v>
      </c>
      <c r="J12" s="35">
        <v>0.2</v>
      </c>
      <c r="K12" s="49" t="s">
        <v>442</v>
      </c>
      <c r="L12" s="51" t="s">
        <v>411</v>
      </c>
      <c r="M12" s="49" t="s">
        <v>412</v>
      </c>
      <c r="N12" s="65">
        <v>50</v>
      </c>
      <c r="O12" s="55">
        <v>0</v>
      </c>
      <c r="P12" s="55">
        <v>0</v>
      </c>
      <c r="Q12" s="61">
        <v>20</v>
      </c>
      <c r="R12" s="55">
        <v>40</v>
      </c>
      <c r="S12" s="55">
        <f t="shared" si="0"/>
        <v>60</v>
      </c>
      <c r="T12" s="56">
        <f t="shared" si="1"/>
        <v>1</v>
      </c>
      <c r="U12" s="51" t="s">
        <v>413</v>
      </c>
      <c r="V12" s="51" t="s">
        <v>414</v>
      </c>
      <c r="W12" s="51">
        <v>150</v>
      </c>
      <c r="X12" s="67">
        <v>1059626</v>
      </c>
      <c r="Y12" s="49" t="s">
        <v>415</v>
      </c>
      <c r="Z12" s="51" t="s">
        <v>416</v>
      </c>
      <c r="AA12" s="46" t="s">
        <v>434</v>
      </c>
      <c r="AB12" s="46" t="s">
        <v>435</v>
      </c>
      <c r="AC12" s="51" t="s">
        <v>419</v>
      </c>
      <c r="AD12" s="49" t="s">
        <v>443</v>
      </c>
      <c r="AE12" s="68">
        <f>1426518921+2400000000</f>
        <v>3826518921</v>
      </c>
      <c r="AF12" s="51" t="s">
        <v>429</v>
      </c>
      <c r="AG12" s="51" t="s">
        <v>422</v>
      </c>
      <c r="AH12" s="51" t="s">
        <v>413</v>
      </c>
      <c r="AI12" s="303"/>
      <c r="AJ12" s="303"/>
      <c r="AK12" s="303"/>
      <c r="AL12" s="316"/>
      <c r="AM12" s="316"/>
      <c r="AN12" s="57" t="s">
        <v>423</v>
      </c>
      <c r="AO12" s="50" t="s">
        <v>424</v>
      </c>
      <c r="AP12" s="330"/>
      <c r="AQ12" s="331"/>
      <c r="AR12" s="330"/>
      <c r="AS12" s="331"/>
      <c r="AT12" s="301"/>
      <c r="AU12" s="302"/>
      <c r="AV12" s="301"/>
      <c r="AW12" s="302"/>
      <c r="AX12" s="321"/>
      <c r="AY12" s="324"/>
      <c r="AZ12" s="321"/>
      <c r="BA12" s="324"/>
      <c r="BB12" s="327"/>
      <c r="BC12" s="359"/>
      <c r="BD12" s="327"/>
      <c r="BE12" s="369"/>
      <c r="BF12" s="49" t="s">
        <v>438</v>
      </c>
    </row>
    <row r="13" spans="1:58" ht="54.95" customHeight="1" x14ac:dyDescent="0.25">
      <c r="A13" s="52" t="s">
        <v>171</v>
      </c>
      <c r="B13" s="53" t="s">
        <v>172</v>
      </c>
      <c r="C13" s="59" t="s">
        <v>405</v>
      </c>
      <c r="D13" s="53" t="s">
        <v>192</v>
      </c>
      <c r="E13" s="53" t="s">
        <v>172</v>
      </c>
      <c r="F13" s="335"/>
      <c r="G13" s="53" t="s">
        <v>407</v>
      </c>
      <c r="H13" s="53" t="s">
        <v>444</v>
      </c>
      <c r="I13" s="53" t="s">
        <v>445</v>
      </c>
      <c r="J13" s="35">
        <v>0.2</v>
      </c>
      <c r="K13" s="49" t="s">
        <v>446</v>
      </c>
      <c r="L13" s="51" t="s">
        <v>411</v>
      </c>
      <c r="M13" s="49" t="s">
        <v>412</v>
      </c>
      <c r="N13" s="55">
        <v>2</v>
      </c>
      <c r="O13" s="55">
        <v>1</v>
      </c>
      <c r="P13" s="55">
        <v>1.5</v>
      </c>
      <c r="Q13" s="183">
        <v>0.3</v>
      </c>
      <c r="R13" s="55">
        <v>1.2</v>
      </c>
      <c r="S13" s="55">
        <f t="shared" si="0"/>
        <v>4</v>
      </c>
      <c r="T13" s="56">
        <f t="shared" si="1"/>
        <v>1</v>
      </c>
      <c r="U13" s="51" t="s">
        <v>413</v>
      </c>
      <c r="V13" s="51" t="s">
        <v>414</v>
      </c>
      <c r="W13" s="51">
        <v>150</v>
      </c>
      <c r="X13" s="67">
        <v>1059626</v>
      </c>
      <c r="Y13" s="49" t="s">
        <v>415</v>
      </c>
      <c r="Z13" s="51" t="s">
        <v>416</v>
      </c>
      <c r="AA13" s="46" t="s">
        <v>434</v>
      </c>
      <c r="AB13" s="46" t="s">
        <v>435</v>
      </c>
      <c r="AC13" s="51" t="s">
        <v>419</v>
      </c>
      <c r="AD13" s="49" t="s">
        <v>420</v>
      </c>
      <c r="AE13" s="68">
        <v>538108812</v>
      </c>
      <c r="AF13" s="51" t="s">
        <v>436</v>
      </c>
      <c r="AG13" s="51" t="s">
        <v>437</v>
      </c>
      <c r="AH13" s="51" t="s">
        <v>413</v>
      </c>
      <c r="AI13" s="303"/>
      <c r="AJ13" s="303"/>
      <c r="AK13" s="303"/>
      <c r="AL13" s="316"/>
      <c r="AM13" s="316"/>
      <c r="AN13" s="57" t="s">
        <v>423</v>
      </c>
      <c r="AO13" s="50" t="s">
        <v>424</v>
      </c>
      <c r="AP13" s="330"/>
      <c r="AQ13" s="331"/>
      <c r="AR13" s="330"/>
      <c r="AS13" s="331"/>
      <c r="AT13" s="301"/>
      <c r="AU13" s="302"/>
      <c r="AV13" s="301"/>
      <c r="AW13" s="302"/>
      <c r="AX13" s="322"/>
      <c r="AY13" s="325"/>
      <c r="AZ13" s="322"/>
      <c r="BA13" s="325"/>
      <c r="BB13" s="328"/>
      <c r="BC13" s="360"/>
      <c r="BD13" s="328"/>
      <c r="BE13" s="370"/>
      <c r="BF13" s="49" t="s">
        <v>447</v>
      </c>
    </row>
    <row r="14" spans="1:58" s="55" customFormat="1" ht="54.95" customHeight="1" x14ac:dyDescent="0.25">
      <c r="A14" s="332" t="s">
        <v>448</v>
      </c>
      <c r="B14" s="332"/>
      <c r="C14" s="332"/>
      <c r="D14" s="332"/>
      <c r="E14" s="332"/>
      <c r="F14" s="332"/>
      <c r="G14" s="332"/>
      <c r="H14" s="332"/>
      <c r="I14" s="332"/>
      <c r="J14" s="332"/>
      <c r="K14" s="332"/>
      <c r="L14" s="332"/>
      <c r="M14" s="332"/>
      <c r="N14" s="332"/>
      <c r="O14" s="332"/>
      <c r="P14" s="332"/>
      <c r="Q14" s="332"/>
      <c r="R14" s="332"/>
      <c r="S14" s="332"/>
      <c r="T14" s="136">
        <f>+AVERAGE(T9:T13)</f>
        <v>1</v>
      </c>
      <c r="U14" s="137"/>
      <c r="V14" s="137"/>
      <c r="W14" s="137"/>
      <c r="X14" s="143"/>
      <c r="Y14" s="137"/>
      <c r="Z14" s="137"/>
      <c r="AA14" s="139"/>
      <c r="AB14" s="139"/>
      <c r="AC14" s="137"/>
      <c r="AD14" s="137"/>
      <c r="AE14" s="140">
        <f>SUM(AE9:AE13)</f>
        <v>18735572196</v>
      </c>
      <c r="AF14" s="137"/>
      <c r="AG14" s="137"/>
      <c r="AH14" s="137"/>
      <c r="AI14" s="154">
        <v>10750968912</v>
      </c>
      <c r="AJ14" s="154">
        <f>AJ9</f>
        <v>10750968912</v>
      </c>
      <c r="AK14" s="142">
        <f>AK9</f>
        <v>13150968911</v>
      </c>
      <c r="AL14" s="142">
        <f>AL9</f>
        <v>13150968912</v>
      </c>
      <c r="AM14" s="142">
        <f>AM9</f>
        <v>11037968912</v>
      </c>
      <c r="AN14" s="155"/>
      <c r="AO14" s="143"/>
      <c r="AP14" s="156">
        <f t="shared" ref="AP14:AW14" si="2">SUM(AP9)</f>
        <v>4546571000</v>
      </c>
      <c r="AQ14" s="157">
        <f t="shared" si="2"/>
        <v>0.42289872077717716</v>
      </c>
      <c r="AR14" s="156">
        <f t="shared" si="2"/>
        <v>226060000</v>
      </c>
      <c r="AS14" s="158">
        <f t="shared" si="2"/>
        <v>2.1026942022655901E-2</v>
      </c>
      <c r="AT14" s="141">
        <f t="shared" si="2"/>
        <v>7886792859</v>
      </c>
      <c r="AU14" s="144">
        <f>AT14/AK14</f>
        <v>0.59971192330955703</v>
      </c>
      <c r="AV14" s="141">
        <f t="shared" si="2"/>
        <v>2447865000</v>
      </c>
      <c r="AW14" s="144">
        <f t="shared" si="2"/>
        <v>0.18613571490937883</v>
      </c>
      <c r="AX14" s="203">
        <f t="shared" ref="AX14:BE14" si="3">AX9</f>
        <v>8448056859</v>
      </c>
      <c r="AY14" s="190">
        <f t="shared" si="3"/>
        <v>0.64239045164887543</v>
      </c>
      <c r="AZ14" s="203">
        <f t="shared" si="3"/>
        <v>5188603993</v>
      </c>
      <c r="BA14" s="190">
        <f t="shared" si="3"/>
        <v>0.39454157543217222</v>
      </c>
      <c r="BB14" s="108">
        <f t="shared" si="3"/>
        <v>10574695569</v>
      </c>
      <c r="BC14" s="225">
        <f t="shared" si="3"/>
        <v>0.95802911326409435</v>
      </c>
      <c r="BD14" s="108">
        <f t="shared" si="3"/>
        <v>10499460643</v>
      </c>
      <c r="BE14" s="214">
        <f t="shared" si="3"/>
        <v>0.95121310149600469</v>
      </c>
      <c r="BF14" s="137"/>
    </row>
    <row r="15" spans="1:58" ht="54.95" customHeight="1" x14ac:dyDescent="0.25">
      <c r="A15" s="50" t="s">
        <v>194</v>
      </c>
      <c r="B15" s="50" t="s">
        <v>195</v>
      </c>
      <c r="C15" s="61" t="s">
        <v>449</v>
      </c>
      <c r="D15" s="50" t="s">
        <v>199</v>
      </c>
      <c r="E15" s="50" t="s">
        <v>450</v>
      </c>
      <c r="F15" s="336">
        <v>2024130010030</v>
      </c>
      <c r="G15" s="69" t="s">
        <v>451</v>
      </c>
      <c r="H15" s="50" t="s">
        <v>452</v>
      </c>
      <c r="I15" s="50" t="s">
        <v>453</v>
      </c>
      <c r="J15" s="70">
        <v>1</v>
      </c>
      <c r="K15" s="224" t="s">
        <v>741</v>
      </c>
      <c r="L15" s="55" t="s">
        <v>411</v>
      </c>
      <c r="M15" s="55" t="s">
        <v>179</v>
      </c>
      <c r="N15" s="55">
        <v>1</v>
      </c>
      <c r="O15" s="55">
        <v>0.25</v>
      </c>
      <c r="P15" s="66">
        <v>0.5</v>
      </c>
      <c r="Q15" s="185">
        <v>0.5</v>
      </c>
      <c r="R15" s="55">
        <v>0.12</v>
      </c>
      <c r="S15" s="66">
        <f>+O15+P15+Q15+R15</f>
        <v>1.37</v>
      </c>
      <c r="T15" s="56">
        <f>+IF((S15/N15)&gt;100%,100%,(S15/N15))</f>
        <v>1</v>
      </c>
      <c r="U15" s="51" t="s">
        <v>413</v>
      </c>
      <c r="V15" s="51" t="s">
        <v>454</v>
      </c>
      <c r="W15" s="51">
        <v>150</v>
      </c>
      <c r="X15" s="71">
        <v>1059626</v>
      </c>
      <c r="Y15" s="51" t="s">
        <v>415</v>
      </c>
      <c r="Z15" s="51" t="s">
        <v>416</v>
      </c>
      <c r="AA15" s="49" t="s">
        <v>455</v>
      </c>
      <c r="AB15" s="46" t="s">
        <v>456</v>
      </c>
      <c r="AC15" s="51" t="s">
        <v>419</v>
      </c>
      <c r="AD15" s="50" t="s">
        <v>457</v>
      </c>
      <c r="AE15" s="314">
        <v>4087675000</v>
      </c>
      <c r="AF15" s="51" t="s">
        <v>421</v>
      </c>
      <c r="AG15" s="51" t="s">
        <v>437</v>
      </c>
      <c r="AH15" s="51" t="s">
        <v>413</v>
      </c>
      <c r="AI15" s="313">
        <v>4999999999</v>
      </c>
      <c r="AJ15" s="303">
        <v>10399999999</v>
      </c>
      <c r="AK15" s="303">
        <v>10399999999</v>
      </c>
      <c r="AL15" s="316">
        <v>10399999999</v>
      </c>
      <c r="AM15" s="316">
        <v>9994999999</v>
      </c>
      <c r="AN15" s="57" t="s">
        <v>458</v>
      </c>
      <c r="AO15" s="50" t="s">
        <v>459</v>
      </c>
      <c r="AP15" s="303">
        <v>4087675000</v>
      </c>
      <c r="AQ15" s="300">
        <f>+AP15/AJ15</f>
        <v>0.39304567311471594</v>
      </c>
      <c r="AR15" s="303">
        <v>0</v>
      </c>
      <c r="AS15" s="300">
        <f>+AR15/AJ15</f>
        <v>0</v>
      </c>
      <c r="AT15" s="301">
        <v>6719613056</v>
      </c>
      <c r="AU15" s="302">
        <f>+AT15/AK15</f>
        <v>0.64611664006212655</v>
      </c>
      <c r="AV15" s="301">
        <v>416573190</v>
      </c>
      <c r="AW15" s="302">
        <f>+AV15/AK15</f>
        <v>4.0055114426928377E-2</v>
      </c>
      <c r="AX15" s="301">
        <v>6719613056</v>
      </c>
      <c r="AY15" s="302">
        <f>AX15/AL15</f>
        <v>0.64611664006212655</v>
      </c>
      <c r="AZ15" s="301">
        <v>3236359266.54</v>
      </c>
      <c r="BA15" s="302">
        <f>AZ15/AL15</f>
        <v>0.31118839104338347</v>
      </c>
      <c r="BB15" s="326">
        <v>9919604456</v>
      </c>
      <c r="BC15" s="358">
        <f>BB15/AM15</f>
        <v>0.99245667403626381</v>
      </c>
      <c r="BD15" s="326">
        <v>9176390819.6200008</v>
      </c>
      <c r="BE15" s="368">
        <f>BD15/AM15</f>
        <v>0.91809813111936955</v>
      </c>
    </row>
    <row r="16" spans="1:58" ht="54.95" customHeight="1" x14ac:dyDescent="0.25">
      <c r="A16" s="50" t="s">
        <v>194</v>
      </c>
      <c r="B16" s="50" t="s">
        <v>195</v>
      </c>
      <c r="C16" s="61" t="s">
        <v>449</v>
      </c>
      <c r="D16" s="50" t="s">
        <v>199</v>
      </c>
      <c r="E16" s="50" t="s">
        <v>450</v>
      </c>
      <c r="F16" s="337"/>
      <c r="G16" s="69" t="s">
        <v>451</v>
      </c>
      <c r="H16" s="50" t="s">
        <v>452</v>
      </c>
      <c r="I16" s="50" t="s">
        <v>453</v>
      </c>
      <c r="J16" s="70">
        <v>1</v>
      </c>
      <c r="K16" s="223" t="s">
        <v>460</v>
      </c>
      <c r="L16" s="55" t="s">
        <v>411</v>
      </c>
      <c r="M16" s="55" t="s">
        <v>179</v>
      </c>
      <c r="N16" s="55">
        <v>1</v>
      </c>
      <c r="O16" s="55">
        <v>0.25</v>
      </c>
      <c r="P16" s="66">
        <v>0.5</v>
      </c>
      <c r="Q16" s="185">
        <v>0.5</v>
      </c>
      <c r="R16" s="55">
        <v>0.12</v>
      </c>
      <c r="S16" s="66">
        <f>+O15+P16+Q16+R16</f>
        <v>1.37</v>
      </c>
      <c r="T16" s="56">
        <f t="shared" ref="T16:T31" si="4">+IF((S16/N16)&gt;100%,100%,(S16/N16))</f>
        <v>1</v>
      </c>
      <c r="U16" s="51" t="s">
        <v>413</v>
      </c>
      <c r="V16" s="51" t="s">
        <v>454</v>
      </c>
      <c r="W16" s="51">
        <v>150</v>
      </c>
      <c r="X16" s="71">
        <v>1059626</v>
      </c>
      <c r="Y16" s="51" t="s">
        <v>415</v>
      </c>
      <c r="Z16" s="51" t="s">
        <v>416</v>
      </c>
      <c r="AA16" s="49" t="s">
        <v>455</v>
      </c>
      <c r="AB16" s="46" t="s">
        <v>456</v>
      </c>
      <c r="AC16" s="51" t="s">
        <v>419</v>
      </c>
      <c r="AD16" s="50" t="s">
        <v>457</v>
      </c>
      <c r="AE16" s="314"/>
      <c r="AF16" s="51" t="s">
        <v>421</v>
      </c>
      <c r="AG16" s="51" t="s">
        <v>437</v>
      </c>
      <c r="AH16" s="51" t="s">
        <v>461</v>
      </c>
      <c r="AI16" s="313"/>
      <c r="AJ16" s="303"/>
      <c r="AK16" s="303"/>
      <c r="AL16" s="316"/>
      <c r="AM16" s="316"/>
      <c r="AN16" s="57" t="s">
        <v>458</v>
      </c>
      <c r="AO16" s="50" t="s">
        <v>459</v>
      </c>
      <c r="AP16" s="303"/>
      <c r="AQ16" s="300"/>
      <c r="AR16" s="303"/>
      <c r="AS16" s="300"/>
      <c r="AT16" s="301"/>
      <c r="AU16" s="302"/>
      <c r="AV16" s="301"/>
      <c r="AW16" s="302"/>
      <c r="AX16" s="301"/>
      <c r="AY16" s="302"/>
      <c r="AZ16" s="301"/>
      <c r="BA16" s="302"/>
      <c r="BB16" s="327"/>
      <c r="BC16" s="359"/>
      <c r="BD16" s="327"/>
      <c r="BE16" s="369"/>
    </row>
    <row r="17" spans="1:58" ht="54.95" customHeight="1" x14ac:dyDescent="0.25">
      <c r="A17" s="50" t="s">
        <v>194</v>
      </c>
      <c r="B17" s="50" t="s">
        <v>195</v>
      </c>
      <c r="C17" s="61" t="s">
        <v>449</v>
      </c>
      <c r="D17" s="50" t="s">
        <v>199</v>
      </c>
      <c r="E17" s="50" t="s">
        <v>450</v>
      </c>
      <c r="F17" s="337"/>
      <c r="G17" s="69" t="s">
        <v>451</v>
      </c>
      <c r="H17" s="50" t="s">
        <v>452</v>
      </c>
      <c r="I17" s="50" t="s">
        <v>453</v>
      </c>
      <c r="J17" s="70">
        <v>1</v>
      </c>
      <c r="K17" s="223" t="s">
        <v>462</v>
      </c>
      <c r="L17" s="55" t="s">
        <v>411</v>
      </c>
      <c r="M17" s="55" t="s">
        <v>179</v>
      </c>
      <c r="N17" s="55">
        <v>1</v>
      </c>
      <c r="O17" s="55">
        <v>0.25</v>
      </c>
      <c r="P17" s="66">
        <v>0.5</v>
      </c>
      <c r="Q17" s="185">
        <v>0.5</v>
      </c>
      <c r="R17" s="55">
        <v>0.12</v>
      </c>
      <c r="S17" s="66">
        <f>+O15+P17+Q17+R17</f>
        <v>1.37</v>
      </c>
      <c r="T17" s="56">
        <f t="shared" si="4"/>
        <v>1</v>
      </c>
      <c r="U17" s="51" t="s">
        <v>413</v>
      </c>
      <c r="V17" s="51" t="s">
        <v>454</v>
      </c>
      <c r="W17" s="51">
        <v>150</v>
      </c>
      <c r="X17" s="71">
        <v>1059626</v>
      </c>
      <c r="Y17" s="51" t="s">
        <v>415</v>
      </c>
      <c r="Z17" s="51" t="s">
        <v>416</v>
      </c>
      <c r="AA17" s="49" t="s">
        <v>455</v>
      </c>
      <c r="AB17" s="46" t="s">
        <v>456</v>
      </c>
      <c r="AC17" s="51" t="s">
        <v>419</v>
      </c>
      <c r="AD17" s="50" t="s">
        <v>457</v>
      </c>
      <c r="AE17" s="314"/>
      <c r="AF17" s="51" t="s">
        <v>421</v>
      </c>
      <c r="AG17" s="51" t="s">
        <v>437</v>
      </c>
      <c r="AH17" s="51" t="s">
        <v>463</v>
      </c>
      <c r="AI17" s="313"/>
      <c r="AJ17" s="303"/>
      <c r="AK17" s="303"/>
      <c r="AL17" s="316"/>
      <c r="AM17" s="316"/>
      <c r="AN17" s="57" t="s">
        <v>458</v>
      </c>
      <c r="AO17" s="50" t="s">
        <v>459</v>
      </c>
      <c r="AP17" s="303"/>
      <c r="AQ17" s="300"/>
      <c r="AR17" s="303"/>
      <c r="AS17" s="300"/>
      <c r="AT17" s="301"/>
      <c r="AU17" s="302"/>
      <c r="AV17" s="301"/>
      <c r="AW17" s="302"/>
      <c r="AX17" s="301"/>
      <c r="AY17" s="302"/>
      <c r="AZ17" s="301"/>
      <c r="BA17" s="302"/>
      <c r="BB17" s="327"/>
      <c r="BC17" s="359"/>
      <c r="BD17" s="327"/>
      <c r="BE17" s="369"/>
    </row>
    <row r="18" spans="1:58" ht="54.95" customHeight="1" x14ac:dyDescent="0.25">
      <c r="A18" s="50" t="s">
        <v>194</v>
      </c>
      <c r="B18" s="50" t="s">
        <v>195</v>
      </c>
      <c r="C18" s="61" t="s">
        <v>449</v>
      </c>
      <c r="D18" s="50" t="s">
        <v>199</v>
      </c>
      <c r="E18" s="50" t="s">
        <v>450</v>
      </c>
      <c r="F18" s="337"/>
      <c r="G18" s="69" t="s">
        <v>451</v>
      </c>
      <c r="H18" s="50" t="s">
        <v>452</v>
      </c>
      <c r="I18" s="50" t="s">
        <v>453</v>
      </c>
      <c r="J18" s="70">
        <v>1</v>
      </c>
      <c r="K18" s="223" t="s">
        <v>464</v>
      </c>
      <c r="L18" s="55" t="s">
        <v>411</v>
      </c>
      <c r="M18" s="55" t="s">
        <v>179</v>
      </c>
      <c r="N18" s="55">
        <v>1</v>
      </c>
      <c r="O18" s="55">
        <v>0.25</v>
      </c>
      <c r="P18" s="66">
        <v>0.5</v>
      </c>
      <c r="Q18" s="185">
        <v>0.5</v>
      </c>
      <c r="R18" s="55">
        <v>0.12</v>
      </c>
      <c r="S18" s="66">
        <f>+O15+P18+Q18+R18</f>
        <v>1.37</v>
      </c>
      <c r="T18" s="56">
        <f t="shared" si="4"/>
        <v>1</v>
      </c>
      <c r="U18" s="51" t="s">
        <v>413</v>
      </c>
      <c r="V18" s="51" t="s">
        <v>454</v>
      </c>
      <c r="W18" s="51">
        <v>150</v>
      </c>
      <c r="X18" s="71">
        <v>1059626</v>
      </c>
      <c r="Y18" s="51" t="s">
        <v>415</v>
      </c>
      <c r="Z18" s="51" t="s">
        <v>416</v>
      </c>
      <c r="AA18" s="49" t="s">
        <v>455</v>
      </c>
      <c r="AB18" s="46" t="s">
        <v>456</v>
      </c>
      <c r="AC18" s="51" t="s">
        <v>419</v>
      </c>
      <c r="AD18" s="50" t="s">
        <v>457</v>
      </c>
      <c r="AE18" s="314"/>
      <c r="AF18" s="51" t="s">
        <v>421</v>
      </c>
      <c r="AG18" s="51" t="s">
        <v>437</v>
      </c>
      <c r="AH18" s="51" t="s">
        <v>465</v>
      </c>
      <c r="AI18" s="313"/>
      <c r="AJ18" s="303"/>
      <c r="AK18" s="303"/>
      <c r="AL18" s="316"/>
      <c r="AM18" s="316"/>
      <c r="AN18" s="57" t="s">
        <v>458</v>
      </c>
      <c r="AO18" s="50" t="s">
        <v>459</v>
      </c>
      <c r="AP18" s="303"/>
      <c r="AQ18" s="300"/>
      <c r="AR18" s="303"/>
      <c r="AS18" s="300"/>
      <c r="AT18" s="301"/>
      <c r="AU18" s="302"/>
      <c r="AV18" s="301"/>
      <c r="AW18" s="302"/>
      <c r="AX18" s="301"/>
      <c r="AY18" s="302"/>
      <c r="AZ18" s="301"/>
      <c r="BA18" s="302"/>
      <c r="BB18" s="327"/>
      <c r="BC18" s="359"/>
      <c r="BD18" s="327"/>
      <c r="BE18" s="369"/>
    </row>
    <row r="19" spans="1:58" ht="54.95" customHeight="1" x14ac:dyDescent="0.25">
      <c r="A19" s="50" t="s">
        <v>194</v>
      </c>
      <c r="B19" s="50" t="s">
        <v>195</v>
      </c>
      <c r="C19" s="61" t="s">
        <v>449</v>
      </c>
      <c r="D19" s="50" t="s">
        <v>199</v>
      </c>
      <c r="E19" s="50" t="s">
        <v>450</v>
      </c>
      <c r="F19" s="337"/>
      <c r="G19" s="69" t="s">
        <v>451</v>
      </c>
      <c r="H19" s="50" t="s">
        <v>452</v>
      </c>
      <c r="I19" s="50" t="s">
        <v>453</v>
      </c>
      <c r="J19" s="70">
        <v>1</v>
      </c>
      <c r="K19" s="223" t="s">
        <v>466</v>
      </c>
      <c r="L19" s="55" t="s">
        <v>411</v>
      </c>
      <c r="M19" s="55" t="s">
        <v>179</v>
      </c>
      <c r="N19" s="55">
        <v>1</v>
      </c>
      <c r="O19" s="55">
        <v>0.25</v>
      </c>
      <c r="P19" s="66">
        <v>0.5</v>
      </c>
      <c r="Q19" s="185">
        <v>0.25</v>
      </c>
      <c r="R19" s="55">
        <v>0.12</v>
      </c>
      <c r="S19" s="66">
        <f t="shared" ref="S19:S26" si="5">+O19+P19+Q19+R19</f>
        <v>1.1200000000000001</v>
      </c>
      <c r="T19" s="56">
        <f t="shared" si="4"/>
        <v>1</v>
      </c>
      <c r="U19" s="51" t="s">
        <v>413</v>
      </c>
      <c r="V19" s="51" t="s">
        <v>454</v>
      </c>
      <c r="W19" s="51">
        <v>150</v>
      </c>
      <c r="X19" s="71">
        <v>1059626</v>
      </c>
      <c r="Y19" s="51" t="s">
        <v>415</v>
      </c>
      <c r="Z19" s="51" t="s">
        <v>416</v>
      </c>
      <c r="AA19" s="49" t="s">
        <v>455</v>
      </c>
      <c r="AB19" s="46" t="s">
        <v>456</v>
      </c>
      <c r="AC19" s="51" t="s">
        <v>419</v>
      </c>
      <c r="AD19" s="50" t="s">
        <v>457</v>
      </c>
      <c r="AE19" s="314"/>
      <c r="AF19" s="51" t="s">
        <v>421</v>
      </c>
      <c r="AG19" s="51" t="s">
        <v>437</v>
      </c>
      <c r="AH19" s="51" t="s">
        <v>467</v>
      </c>
      <c r="AI19" s="313"/>
      <c r="AJ19" s="303"/>
      <c r="AK19" s="303"/>
      <c r="AL19" s="316"/>
      <c r="AM19" s="316"/>
      <c r="AN19" s="57" t="s">
        <v>458</v>
      </c>
      <c r="AO19" s="50" t="s">
        <v>459</v>
      </c>
      <c r="AP19" s="303"/>
      <c r="AQ19" s="300"/>
      <c r="AR19" s="303"/>
      <c r="AS19" s="300"/>
      <c r="AT19" s="301"/>
      <c r="AU19" s="302"/>
      <c r="AV19" s="301"/>
      <c r="AW19" s="302"/>
      <c r="AX19" s="301"/>
      <c r="AY19" s="302"/>
      <c r="AZ19" s="301"/>
      <c r="BA19" s="302"/>
      <c r="BB19" s="327"/>
      <c r="BC19" s="359"/>
      <c r="BD19" s="327"/>
      <c r="BE19" s="369"/>
    </row>
    <row r="20" spans="1:58" ht="54.95" customHeight="1" x14ac:dyDescent="0.25">
      <c r="A20" s="50" t="s">
        <v>194</v>
      </c>
      <c r="B20" s="50" t="s">
        <v>195</v>
      </c>
      <c r="C20" s="61" t="s">
        <v>449</v>
      </c>
      <c r="D20" s="50" t="s">
        <v>199</v>
      </c>
      <c r="E20" s="50" t="s">
        <v>450</v>
      </c>
      <c r="F20" s="337"/>
      <c r="G20" s="69" t="s">
        <v>451</v>
      </c>
      <c r="H20" s="50" t="s">
        <v>452</v>
      </c>
      <c r="I20" s="50" t="s">
        <v>453</v>
      </c>
      <c r="J20" s="70">
        <v>1</v>
      </c>
      <c r="K20" s="223" t="s">
        <v>468</v>
      </c>
      <c r="L20" s="55" t="s">
        <v>411</v>
      </c>
      <c r="M20" s="55" t="s">
        <v>179</v>
      </c>
      <c r="N20" s="55">
        <v>1</v>
      </c>
      <c r="O20" s="55">
        <v>0.25</v>
      </c>
      <c r="P20" s="66">
        <v>0.5</v>
      </c>
      <c r="Q20" s="185">
        <v>0.25</v>
      </c>
      <c r="R20" s="55">
        <v>0.12</v>
      </c>
      <c r="S20" s="66">
        <f>+O15+P20+Q20+R20</f>
        <v>1.1200000000000001</v>
      </c>
      <c r="T20" s="56">
        <f t="shared" si="4"/>
        <v>1</v>
      </c>
      <c r="U20" s="51" t="s">
        <v>413</v>
      </c>
      <c r="V20" s="51" t="s">
        <v>454</v>
      </c>
      <c r="W20" s="51">
        <v>150</v>
      </c>
      <c r="X20" s="71">
        <v>1059626</v>
      </c>
      <c r="Y20" s="51" t="s">
        <v>415</v>
      </c>
      <c r="Z20" s="51" t="s">
        <v>416</v>
      </c>
      <c r="AA20" s="49" t="s">
        <v>455</v>
      </c>
      <c r="AB20" s="46" t="s">
        <v>456</v>
      </c>
      <c r="AC20" s="51" t="s">
        <v>419</v>
      </c>
      <c r="AD20" s="50" t="s">
        <v>457</v>
      </c>
      <c r="AE20" s="314"/>
      <c r="AF20" s="51" t="s">
        <v>421</v>
      </c>
      <c r="AG20" s="51" t="s">
        <v>437</v>
      </c>
      <c r="AH20" s="51" t="s">
        <v>469</v>
      </c>
      <c r="AI20" s="313"/>
      <c r="AJ20" s="303"/>
      <c r="AK20" s="303"/>
      <c r="AL20" s="316"/>
      <c r="AM20" s="316"/>
      <c r="AN20" s="57" t="s">
        <v>458</v>
      </c>
      <c r="AO20" s="50" t="s">
        <v>459</v>
      </c>
      <c r="AP20" s="303"/>
      <c r="AQ20" s="300"/>
      <c r="AR20" s="303"/>
      <c r="AS20" s="300"/>
      <c r="AT20" s="301"/>
      <c r="AU20" s="302"/>
      <c r="AV20" s="301"/>
      <c r="AW20" s="302"/>
      <c r="AX20" s="301"/>
      <c r="AY20" s="302"/>
      <c r="AZ20" s="301"/>
      <c r="BA20" s="302"/>
      <c r="BB20" s="327"/>
      <c r="BC20" s="359"/>
      <c r="BD20" s="327"/>
      <c r="BE20" s="369"/>
    </row>
    <row r="21" spans="1:58" ht="54.95" customHeight="1" x14ac:dyDescent="0.25">
      <c r="A21" s="50" t="s">
        <v>194</v>
      </c>
      <c r="B21" s="50" t="s">
        <v>195</v>
      </c>
      <c r="C21" s="61" t="s">
        <v>449</v>
      </c>
      <c r="D21" s="50" t="s">
        <v>199</v>
      </c>
      <c r="E21" s="50" t="s">
        <v>450</v>
      </c>
      <c r="F21" s="337"/>
      <c r="G21" s="69" t="s">
        <v>451</v>
      </c>
      <c r="H21" s="50" t="s">
        <v>470</v>
      </c>
      <c r="I21" s="50" t="s">
        <v>471</v>
      </c>
      <c r="J21" s="70">
        <v>1</v>
      </c>
      <c r="K21" s="125" t="s">
        <v>472</v>
      </c>
      <c r="L21" s="55" t="s">
        <v>473</v>
      </c>
      <c r="M21" s="55" t="s">
        <v>474</v>
      </c>
      <c r="N21" s="55">
        <v>2</v>
      </c>
      <c r="O21" s="66">
        <v>0</v>
      </c>
      <c r="P21" s="66">
        <v>1</v>
      </c>
      <c r="Q21" s="185">
        <v>0.3</v>
      </c>
      <c r="R21" s="55">
        <v>0.7</v>
      </c>
      <c r="S21" s="66">
        <f t="shared" si="5"/>
        <v>2</v>
      </c>
      <c r="T21" s="56">
        <f t="shared" si="4"/>
        <v>1</v>
      </c>
      <c r="U21" s="51" t="s">
        <v>413</v>
      </c>
      <c r="V21" s="51" t="s">
        <v>469</v>
      </c>
      <c r="W21" s="51">
        <v>150</v>
      </c>
      <c r="X21" s="71">
        <v>1059626</v>
      </c>
      <c r="Y21" s="51" t="s">
        <v>415</v>
      </c>
      <c r="Z21" s="51" t="s">
        <v>416</v>
      </c>
      <c r="AA21" s="49" t="s">
        <v>455</v>
      </c>
      <c r="AB21" s="46" t="s">
        <v>456</v>
      </c>
      <c r="AC21" s="51" t="s">
        <v>419</v>
      </c>
      <c r="AD21" s="50" t="s">
        <v>475</v>
      </c>
      <c r="AE21" s="314">
        <v>1288392432</v>
      </c>
      <c r="AF21" s="51" t="s">
        <v>476</v>
      </c>
      <c r="AG21" s="51" t="s">
        <v>437</v>
      </c>
      <c r="AH21" s="51" t="s">
        <v>465</v>
      </c>
      <c r="AI21" s="313"/>
      <c r="AJ21" s="303"/>
      <c r="AK21" s="303"/>
      <c r="AL21" s="316"/>
      <c r="AM21" s="316"/>
      <c r="AN21" s="57" t="s">
        <v>458</v>
      </c>
      <c r="AO21" s="50" t="s">
        <v>459</v>
      </c>
      <c r="AP21" s="303"/>
      <c r="AQ21" s="300"/>
      <c r="AR21" s="303"/>
      <c r="AS21" s="300"/>
      <c r="AT21" s="301"/>
      <c r="AU21" s="302"/>
      <c r="AV21" s="301"/>
      <c r="AW21" s="302"/>
      <c r="AX21" s="301"/>
      <c r="AY21" s="302"/>
      <c r="AZ21" s="301"/>
      <c r="BA21" s="302"/>
      <c r="BB21" s="327"/>
      <c r="BC21" s="359"/>
      <c r="BD21" s="327"/>
      <c r="BE21" s="369"/>
    </row>
    <row r="22" spans="1:58" ht="54.95" customHeight="1" x14ac:dyDescent="0.25">
      <c r="A22" s="50" t="s">
        <v>194</v>
      </c>
      <c r="B22" s="50" t="s">
        <v>195</v>
      </c>
      <c r="C22" s="61" t="s">
        <v>449</v>
      </c>
      <c r="D22" s="50" t="s">
        <v>199</v>
      </c>
      <c r="E22" s="50" t="s">
        <v>450</v>
      </c>
      <c r="F22" s="337"/>
      <c r="G22" s="69" t="s">
        <v>451</v>
      </c>
      <c r="H22" s="50" t="s">
        <v>470</v>
      </c>
      <c r="I22" s="50" t="s">
        <v>471</v>
      </c>
      <c r="J22" s="70">
        <v>1</v>
      </c>
      <c r="K22" s="125" t="s">
        <v>477</v>
      </c>
      <c r="L22" s="55" t="s">
        <v>411</v>
      </c>
      <c r="M22" s="55" t="s">
        <v>474</v>
      </c>
      <c r="N22" s="55">
        <v>2</v>
      </c>
      <c r="O22" s="66">
        <v>0</v>
      </c>
      <c r="P22" s="66">
        <v>1</v>
      </c>
      <c r="Q22" s="185">
        <v>0.3</v>
      </c>
      <c r="R22" s="55">
        <v>0.7</v>
      </c>
      <c r="S22" s="66">
        <f t="shared" si="5"/>
        <v>2</v>
      </c>
      <c r="T22" s="56">
        <f t="shared" si="4"/>
        <v>1</v>
      </c>
      <c r="U22" s="51" t="s">
        <v>413</v>
      </c>
      <c r="V22" s="51" t="s">
        <v>469</v>
      </c>
      <c r="W22" s="51">
        <v>150</v>
      </c>
      <c r="X22" s="71">
        <v>1059626</v>
      </c>
      <c r="Y22" s="51" t="s">
        <v>415</v>
      </c>
      <c r="Z22" s="51" t="s">
        <v>416</v>
      </c>
      <c r="AA22" s="49" t="s">
        <v>455</v>
      </c>
      <c r="AB22" s="46" t="s">
        <v>456</v>
      </c>
      <c r="AC22" s="51" t="s">
        <v>419</v>
      </c>
      <c r="AD22" s="50" t="s">
        <v>475</v>
      </c>
      <c r="AE22" s="314"/>
      <c r="AF22" s="51" t="s">
        <v>476</v>
      </c>
      <c r="AG22" s="51" t="s">
        <v>437</v>
      </c>
      <c r="AH22" s="51" t="s">
        <v>467</v>
      </c>
      <c r="AI22" s="313"/>
      <c r="AJ22" s="303"/>
      <c r="AK22" s="303"/>
      <c r="AL22" s="316"/>
      <c r="AM22" s="316"/>
      <c r="AN22" s="57" t="s">
        <v>458</v>
      </c>
      <c r="AO22" s="50" t="s">
        <v>459</v>
      </c>
      <c r="AP22" s="303"/>
      <c r="AQ22" s="300"/>
      <c r="AR22" s="303"/>
      <c r="AS22" s="300"/>
      <c r="AT22" s="301"/>
      <c r="AU22" s="302"/>
      <c r="AV22" s="301"/>
      <c r="AW22" s="302"/>
      <c r="AX22" s="301"/>
      <c r="AY22" s="302"/>
      <c r="AZ22" s="301"/>
      <c r="BA22" s="302"/>
      <c r="BB22" s="327"/>
      <c r="BC22" s="359"/>
      <c r="BD22" s="327"/>
      <c r="BE22" s="369"/>
    </row>
    <row r="23" spans="1:58" ht="54.95" customHeight="1" x14ac:dyDescent="0.25">
      <c r="A23" s="50" t="s">
        <v>194</v>
      </c>
      <c r="B23" s="50" t="s">
        <v>195</v>
      </c>
      <c r="C23" s="61" t="s">
        <v>449</v>
      </c>
      <c r="D23" s="50" t="s">
        <v>199</v>
      </c>
      <c r="E23" s="50" t="s">
        <v>450</v>
      </c>
      <c r="F23" s="337"/>
      <c r="G23" s="69" t="s">
        <v>451</v>
      </c>
      <c r="H23" s="50" t="s">
        <v>470</v>
      </c>
      <c r="I23" s="50" t="s">
        <v>471</v>
      </c>
      <c r="J23" s="70">
        <v>1</v>
      </c>
      <c r="K23" s="125" t="s">
        <v>478</v>
      </c>
      <c r="L23" s="55" t="s">
        <v>411</v>
      </c>
      <c r="M23" s="55" t="s">
        <v>474</v>
      </c>
      <c r="N23" s="55">
        <v>2</v>
      </c>
      <c r="O23" s="66">
        <v>0</v>
      </c>
      <c r="P23" s="66">
        <v>1</v>
      </c>
      <c r="Q23" s="185">
        <v>0.3</v>
      </c>
      <c r="R23" s="55">
        <v>0.7</v>
      </c>
      <c r="S23" s="66">
        <f t="shared" si="5"/>
        <v>2</v>
      </c>
      <c r="T23" s="56">
        <f t="shared" si="4"/>
        <v>1</v>
      </c>
      <c r="U23" s="51" t="s">
        <v>413</v>
      </c>
      <c r="V23" s="51" t="s">
        <v>469</v>
      </c>
      <c r="W23" s="51">
        <v>150</v>
      </c>
      <c r="X23" s="71">
        <v>1059626</v>
      </c>
      <c r="Y23" s="51" t="s">
        <v>415</v>
      </c>
      <c r="Z23" s="51" t="s">
        <v>416</v>
      </c>
      <c r="AA23" s="49" t="s">
        <v>455</v>
      </c>
      <c r="AB23" s="46" t="s">
        <v>456</v>
      </c>
      <c r="AC23" s="51" t="s">
        <v>419</v>
      </c>
      <c r="AD23" s="50" t="s">
        <v>475</v>
      </c>
      <c r="AE23" s="314"/>
      <c r="AF23" s="51" t="s">
        <v>476</v>
      </c>
      <c r="AG23" s="51" t="s">
        <v>437</v>
      </c>
      <c r="AH23" s="51" t="s">
        <v>469</v>
      </c>
      <c r="AI23" s="313"/>
      <c r="AJ23" s="303"/>
      <c r="AK23" s="303"/>
      <c r="AL23" s="316"/>
      <c r="AM23" s="316"/>
      <c r="AN23" s="57" t="s">
        <v>458</v>
      </c>
      <c r="AO23" s="50" t="s">
        <v>459</v>
      </c>
      <c r="AP23" s="303"/>
      <c r="AQ23" s="300"/>
      <c r="AR23" s="303"/>
      <c r="AS23" s="300"/>
      <c r="AT23" s="301"/>
      <c r="AU23" s="302"/>
      <c r="AV23" s="301"/>
      <c r="AW23" s="302"/>
      <c r="AX23" s="301"/>
      <c r="AY23" s="302"/>
      <c r="AZ23" s="301"/>
      <c r="BA23" s="302"/>
      <c r="BB23" s="327"/>
      <c r="BC23" s="359"/>
      <c r="BD23" s="327"/>
      <c r="BE23" s="369"/>
    </row>
    <row r="24" spans="1:58" ht="54.95" customHeight="1" x14ac:dyDescent="0.25">
      <c r="A24" s="50" t="s">
        <v>194</v>
      </c>
      <c r="B24" s="50" t="s">
        <v>195</v>
      </c>
      <c r="C24" s="61" t="s">
        <v>449</v>
      </c>
      <c r="D24" s="50" t="s">
        <v>199</v>
      </c>
      <c r="E24" s="50" t="s">
        <v>450</v>
      </c>
      <c r="F24" s="337"/>
      <c r="G24" s="69" t="s">
        <v>451</v>
      </c>
      <c r="H24" s="50" t="s">
        <v>470</v>
      </c>
      <c r="I24" s="50" t="s">
        <v>471</v>
      </c>
      <c r="J24" s="70">
        <v>1</v>
      </c>
      <c r="K24" s="125" t="s">
        <v>479</v>
      </c>
      <c r="L24" s="55" t="s">
        <v>473</v>
      </c>
      <c r="M24" s="55" t="s">
        <v>474</v>
      </c>
      <c r="N24" s="55">
        <v>2</v>
      </c>
      <c r="O24" s="66">
        <v>0</v>
      </c>
      <c r="P24" s="66">
        <v>1</v>
      </c>
      <c r="Q24" s="185">
        <v>0.3</v>
      </c>
      <c r="R24" s="55">
        <v>0.35</v>
      </c>
      <c r="S24" s="66">
        <f t="shared" si="5"/>
        <v>1.65</v>
      </c>
      <c r="T24" s="56">
        <f t="shared" si="4"/>
        <v>0.82499999999999996</v>
      </c>
      <c r="U24" s="51" t="s">
        <v>413</v>
      </c>
      <c r="V24" s="51" t="s">
        <v>469</v>
      </c>
      <c r="W24" s="51">
        <v>150</v>
      </c>
      <c r="X24" s="71">
        <v>1059626</v>
      </c>
      <c r="Y24" s="51" t="s">
        <v>415</v>
      </c>
      <c r="Z24" s="51" t="s">
        <v>416</v>
      </c>
      <c r="AA24" s="49" t="s">
        <v>455</v>
      </c>
      <c r="AB24" s="46" t="s">
        <v>456</v>
      </c>
      <c r="AC24" s="51" t="s">
        <v>419</v>
      </c>
      <c r="AD24" s="50" t="s">
        <v>475</v>
      </c>
      <c r="AE24" s="314"/>
      <c r="AF24" s="51" t="s">
        <v>476</v>
      </c>
      <c r="AG24" s="51" t="s">
        <v>437</v>
      </c>
      <c r="AH24" s="51" t="s">
        <v>480</v>
      </c>
      <c r="AI24" s="313"/>
      <c r="AJ24" s="303"/>
      <c r="AK24" s="303"/>
      <c r="AL24" s="316"/>
      <c r="AM24" s="316"/>
      <c r="AN24" s="57" t="s">
        <v>458</v>
      </c>
      <c r="AO24" s="50" t="s">
        <v>459</v>
      </c>
      <c r="AP24" s="303"/>
      <c r="AQ24" s="300"/>
      <c r="AR24" s="303"/>
      <c r="AS24" s="300"/>
      <c r="AT24" s="301"/>
      <c r="AU24" s="302"/>
      <c r="AV24" s="301"/>
      <c r="AW24" s="302"/>
      <c r="AX24" s="301"/>
      <c r="AY24" s="302"/>
      <c r="AZ24" s="301"/>
      <c r="BA24" s="302"/>
      <c r="BB24" s="327"/>
      <c r="BC24" s="359"/>
      <c r="BD24" s="327"/>
      <c r="BE24" s="369"/>
    </row>
    <row r="25" spans="1:58" ht="54.95" customHeight="1" x14ac:dyDescent="0.25">
      <c r="A25" s="50" t="s">
        <v>194</v>
      </c>
      <c r="B25" s="50" t="s">
        <v>195</v>
      </c>
      <c r="C25" s="61" t="s">
        <v>449</v>
      </c>
      <c r="D25" s="50" t="s">
        <v>199</v>
      </c>
      <c r="E25" s="50" t="s">
        <v>450</v>
      </c>
      <c r="F25" s="337"/>
      <c r="G25" s="69" t="s">
        <v>451</v>
      </c>
      <c r="H25" s="50" t="s">
        <v>470</v>
      </c>
      <c r="I25" s="50" t="s">
        <v>471</v>
      </c>
      <c r="J25" s="70">
        <v>2</v>
      </c>
      <c r="K25" s="221" t="s">
        <v>739</v>
      </c>
      <c r="L25" s="55" t="s">
        <v>473</v>
      </c>
      <c r="M25" s="55" t="s">
        <v>474</v>
      </c>
      <c r="N25" s="55">
        <v>2</v>
      </c>
      <c r="O25" s="66">
        <v>0</v>
      </c>
      <c r="P25" s="66">
        <v>1</v>
      </c>
      <c r="Q25" s="185">
        <v>0.3</v>
      </c>
      <c r="R25" s="55">
        <v>0.65</v>
      </c>
      <c r="S25" s="66">
        <f t="shared" si="5"/>
        <v>1.9500000000000002</v>
      </c>
      <c r="T25" s="56">
        <f t="shared" si="4"/>
        <v>0.97500000000000009</v>
      </c>
      <c r="X25" s="71"/>
      <c r="AA25" s="49"/>
      <c r="AB25" s="46"/>
      <c r="AD25" s="50"/>
      <c r="AE25" s="314"/>
      <c r="AI25" s="313"/>
      <c r="AJ25" s="303"/>
      <c r="AK25" s="303"/>
      <c r="AL25" s="316"/>
      <c r="AM25" s="316"/>
      <c r="AN25" s="57"/>
      <c r="AO25" s="50"/>
      <c r="AP25" s="303"/>
      <c r="AQ25" s="300"/>
      <c r="AR25" s="303"/>
      <c r="AS25" s="300"/>
      <c r="AT25" s="301"/>
      <c r="AU25" s="302"/>
      <c r="AV25" s="301"/>
      <c r="AW25" s="302"/>
      <c r="AX25" s="301"/>
      <c r="AY25" s="302"/>
      <c r="AZ25" s="301"/>
      <c r="BA25" s="302"/>
      <c r="BB25" s="327"/>
      <c r="BC25" s="359"/>
      <c r="BD25" s="327"/>
      <c r="BE25" s="369"/>
    </row>
    <row r="26" spans="1:58" ht="54.95" customHeight="1" x14ac:dyDescent="0.25">
      <c r="A26" s="50" t="s">
        <v>194</v>
      </c>
      <c r="B26" s="50" t="s">
        <v>195</v>
      </c>
      <c r="C26" s="61" t="s">
        <v>449</v>
      </c>
      <c r="D26" s="50" t="s">
        <v>199</v>
      </c>
      <c r="E26" s="50" t="s">
        <v>450</v>
      </c>
      <c r="F26" s="337"/>
      <c r="G26" s="69" t="s">
        <v>451</v>
      </c>
      <c r="H26" s="50" t="s">
        <v>470</v>
      </c>
      <c r="I26" s="50" t="s">
        <v>471</v>
      </c>
      <c r="J26" s="70">
        <v>1</v>
      </c>
      <c r="K26" s="125" t="s">
        <v>481</v>
      </c>
      <c r="L26" s="55" t="s">
        <v>411</v>
      </c>
      <c r="M26" s="55" t="s">
        <v>474</v>
      </c>
      <c r="N26" s="55">
        <v>2</v>
      </c>
      <c r="O26" s="66">
        <v>0</v>
      </c>
      <c r="P26" s="66">
        <v>1</v>
      </c>
      <c r="Q26" s="185">
        <v>0.3</v>
      </c>
      <c r="R26" s="55">
        <v>0</v>
      </c>
      <c r="S26" s="66">
        <f t="shared" si="5"/>
        <v>1.3</v>
      </c>
      <c r="T26" s="56">
        <f t="shared" si="4"/>
        <v>0.65</v>
      </c>
      <c r="U26" s="51" t="s">
        <v>413</v>
      </c>
      <c r="V26" s="51" t="s">
        <v>469</v>
      </c>
      <c r="W26" s="51">
        <v>150</v>
      </c>
      <c r="X26" s="71">
        <v>1059626</v>
      </c>
      <c r="Y26" s="51" t="s">
        <v>415</v>
      </c>
      <c r="Z26" s="51" t="s">
        <v>416</v>
      </c>
      <c r="AA26" s="49" t="s">
        <v>455</v>
      </c>
      <c r="AB26" s="46" t="s">
        <v>456</v>
      </c>
      <c r="AC26" s="51" t="s">
        <v>419</v>
      </c>
      <c r="AD26" s="50" t="s">
        <v>475</v>
      </c>
      <c r="AE26" s="314"/>
      <c r="AF26" s="51" t="s">
        <v>476</v>
      </c>
      <c r="AG26" s="51" t="s">
        <v>437</v>
      </c>
      <c r="AH26" s="51" t="s">
        <v>482</v>
      </c>
      <c r="AI26" s="313"/>
      <c r="AJ26" s="303"/>
      <c r="AK26" s="303"/>
      <c r="AL26" s="316"/>
      <c r="AM26" s="316"/>
      <c r="AN26" s="57" t="s">
        <v>458</v>
      </c>
      <c r="AO26" s="50" t="s">
        <v>459</v>
      </c>
      <c r="AP26" s="303"/>
      <c r="AQ26" s="300"/>
      <c r="AR26" s="303"/>
      <c r="AS26" s="300"/>
      <c r="AT26" s="301"/>
      <c r="AU26" s="302"/>
      <c r="AV26" s="301"/>
      <c r="AW26" s="302"/>
      <c r="AX26" s="301"/>
      <c r="AY26" s="302"/>
      <c r="AZ26" s="301"/>
      <c r="BA26" s="302"/>
      <c r="BB26" s="327"/>
      <c r="BC26" s="359"/>
      <c r="BD26" s="327"/>
      <c r="BE26" s="369"/>
    </row>
    <row r="27" spans="1:58" ht="54.95" customHeight="1" x14ac:dyDescent="0.25">
      <c r="A27" s="50" t="s">
        <v>194</v>
      </c>
      <c r="B27" s="50" t="s">
        <v>195</v>
      </c>
      <c r="C27" s="61" t="s">
        <v>449</v>
      </c>
      <c r="D27" s="50" t="s">
        <v>199</v>
      </c>
      <c r="E27" s="50" t="s">
        <v>450</v>
      </c>
      <c r="F27" s="337"/>
      <c r="G27" s="69" t="s">
        <v>451</v>
      </c>
      <c r="H27" s="50" t="s">
        <v>483</v>
      </c>
      <c r="I27" s="50" t="s">
        <v>484</v>
      </c>
      <c r="J27" s="70">
        <v>1</v>
      </c>
      <c r="K27" s="50" t="s">
        <v>719</v>
      </c>
      <c r="L27" s="55" t="s">
        <v>411</v>
      </c>
      <c r="M27" s="55" t="s">
        <v>486</v>
      </c>
      <c r="N27" s="62" t="s">
        <v>487</v>
      </c>
      <c r="O27" s="66">
        <v>0</v>
      </c>
      <c r="P27" s="66">
        <v>0</v>
      </c>
      <c r="Q27" s="55">
        <v>0</v>
      </c>
      <c r="R27" s="55">
        <v>0</v>
      </c>
      <c r="S27" s="66">
        <f t="shared" ref="S27:S31" si="6">+O27+P27+Q27+R27</f>
        <v>0</v>
      </c>
      <c r="T27" s="56">
        <f t="shared" si="4"/>
        <v>0</v>
      </c>
      <c r="U27" s="51" t="s">
        <v>413</v>
      </c>
      <c r="V27" s="51" t="s">
        <v>454</v>
      </c>
      <c r="W27" s="51">
        <v>150</v>
      </c>
      <c r="X27" s="71">
        <v>1059626</v>
      </c>
      <c r="Y27" s="51" t="s">
        <v>415</v>
      </c>
      <c r="Z27" s="51" t="s">
        <v>416</v>
      </c>
      <c r="AA27" s="49" t="s">
        <v>455</v>
      </c>
      <c r="AB27" s="46" t="s">
        <v>456</v>
      </c>
      <c r="AC27" s="51" t="s">
        <v>419</v>
      </c>
      <c r="AD27" s="50" t="s">
        <v>488</v>
      </c>
      <c r="AE27" s="72">
        <v>1300000000</v>
      </c>
      <c r="AF27" s="51" t="s">
        <v>436</v>
      </c>
      <c r="AG27" s="51" t="s">
        <v>422</v>
      </c>
      <c r="AH27" s="51" t="s">
        <v>465</v>
      </c>
      <c r="AI27" s="313"/>
      <c r="AJ27" s="303"/>
      <c r="AK27" s="303"/>
      <c r="AL27" s="316"/>
      <c r="AM27" s="316"/>
      <c r="AN27" s="57" t="s">
        <v>458</v>
      </c>
      <c r="AO27" s="50" t="s">
        <v>459</v>
      </c>
      <c r="AP27" s="303"/>
      <c r="AQ27" s="300"/>
      <c r="AR27" s="303"/>
      <c r="AS27" s="300"/>
      <c r="AT27" s="301"/>
      <c r="AU27" s="302"/>
      <c r="AV27" s="301"/>
      <c r="AW27" s="302"/>
      <c r="AX27" s="301"/>
      <c r="AY27" s="302"/>
      <c r="AZ27" s="301"/>
      <c r="BA27" s="302"/>
      <c r="BB27" s="327"/>
      <c r="BC27" s="359"/>
      <c r="BD27" s="327"/>
      <c r="BE27" s="369"/>
    </row>
    <row r="28" spans="1:58" ht="54.95" customHeight="1" x14ac:dyDescent="0.25">
      <c r="A28" s="50" t="s">
        <v>194</v>
      </c>
      <c r="B28" s="50" t="s">
        <v>195</v>
      </c>
      <c r="C28" s="61" t="s">
        <v>449</v>
      </c>
      <c r="D28" s="50" t="s">
        <v>199</v>
      </c>
      <c r="E28" s="50" t="s">
        <v>450</v>
      </c>
      <c r="F28" s="337"/>
      <c r="G28" s="69" t="s">
        <v>451</v>
      </c>
      <c r="H28" s="50" t="s">
        <v>483</v>
      </c>
      <c r="I28" s="50" t="s">
        <v>484</v>
      </c>
      <c r="J28" s="70">
        <v>1</v>
      </c>
      <c r="K28" s="50" t="s">
        <v>720</v>
      </c>
      <c r="L28" s="55"/>
      <c r="N28" s="222" t="s">
        <v>487</v>
      </c>
      <c r="O28" s="66">
        <v>0</v>
      </c>
      <c r="P28" s="66">
        <v>0</v>
      </c>
      <c r="Q28" s="55">
        <v>1.5</v>
      </c>
      <c r="R28" s="55">
        <v>2</v>
      </c>
      <c r="S28" s="66">
        <f t="shared" si="6"/>
        <v>3.5</v>
      </c>
      <c r="T28" s="56">
        <f t="shared" si="4"/>
        <v>1</v>
      </c>
      <c r="U28" s="51" t="s">
        <v>413</v>
      </c>
      <c r="V28" s="51" t="s">
        <v>454</v>
      </c>
      <c r="W28" s="51">
        <v>150</v>
      </c>
      <c r="X28" s="71">
        <v>1059626</v>
      </c>
      <c r="Y28" s="51" t="s">
        <v>415</v>
      </c>
      <c r="Z28" s="51" t="s">
        <v>416</v>
      </c>
      <c r="AA28" s="49" t="s">
        <v>455</v>
      </c>
      <c r="AB28" s="46" t="s">
        <v>456</v>
      </c>
      <c r="AC28" s="51" t="s">
        <v>419</v>
      </c>
      <c r="AD28" s="50" t="s">
        <v>488</v>
      </c>
      <c r="AE28" s="72"/>
      <c r="AI28" s="313"/>
      <c r="AJ28" s="303"/>
      <c r="AK28" s="303"/>
      <c r="AL28" s="316"/>
      <c r="AM28" s="316"/>
      <c r="AN28" s="57" t="s">
        <v>458</v>
      </c>
      <c r="AO28" s="50" t="s">
        <v>459</v>
      </c>
      <c r="AP28" s="303"/>
      <c r="AQ28" s="300"/>
      <c r="AR28" s="303"/>
      <c r="AS28" s="300"/>
      <c r="AT28" s="301"/>
      <c r="AU28" s="302"/>
      <c r="AV28" s="301"/>
      <c r="AW28" s="302"/>
      <c r="AX28" s="301"/>
      <c r="AY28" s="302"/>
      <c r="AZ28" s="301"/>
      <c r="BA28" s="302"/>
      <c r="BB28" s="327"/>
      <c r="BC28" s="359"/>
      <c r="BD28" s="327"/>
      <c r="BE28" s="369"/>
    </row>
    <row r="29" spans="1:58" ht="54.95" customHeight="1" x14ac:dyDescent="0.25">
      <c r="A29" s="50" t="s">
        <v>194</v>
      </c>
      <c r="B29" s="50" t="s">
        <v>195</v>
      </c>
      <c r="C29" s="61" t="s">
        <v>449</v>
      </c>
      <c r="D29" s="50" t="s">
        <v>199</v>
      </c>
      <c r="E29" s="50" t="s">
        <v>450</v>
      </c>
      <c r="F29" s="337"/>
      <c r="G29" s="69" t="s">
        <v>451</v>
      </c>
      <c r="H29" s="50" t="s">
        <v>483</v>
      </c>
      <c r="I29" s="50" t="s">
        <v>484</v>
      </c>
      <c r="J29" s="70">
        <v>1</v>
      </c>
      <c r="K29" s="50" t="s">
        <v>721</v>
      </c>
      <c r="L29" s="55"/>
      <c r="N29" s="62">
        <v>2</v>
      </c>
      <c r="O29" s="66">
        <v>0</v>
      </c>
      <c r="P29" s="66">
        <v>0</v>
      </c>
      <c r="Q29" s="55">
        <v>1.5</v>
      </c>
      <c r="R29" s="55">
        <v>0</v>
      </c>
      <c r="S29" s="66">
        <f t="shared" si="6"/>
        <v>1.5</v>
      </c>
      <c r="T29" s="56">
        <f t="shared" si="4"/>
        <v>0.75</v>
      </c>
      <c r="U29" s="51" t="s">
        <v>413</v>
      </c>
      <c r="V29" s="51" t="s">
        <v>454</v>
      </c>
      <c r="W29" s="51">
        <v>150</v>
      </c>
      <c r="X29" s="71">
        <v>1059626</v>
      </c>
      <c r="Y29" s="51" t="s">
        <v>415</v>
      </c>
      <c r="Z29" s="51" t="s">
        <v>416</v>
      </c>
      <c r="AA29" s="49" t="s">
        <v>455</v>
      </c>
      <c r="AB29" s="46" t="s">
        <v>456</v>
      </c>
      <c r="AC29" s="51" t="s">
        <v>419</v>
      </c>
      <c r="AD29" s="50" t="s">
        <v>488</v>
      </c>
      <c r="AE29" s="72"/>
      <c r="AI29" s="313"/>
      <c r="AJ29" s="303"/>
      <c r="AK29" s="303"/>
      <c r="AL29" s="316"/>
      <c r="AM29" s="316"/>
      <c r="AN29" s="57" t="s">
        <v>458</v>
      </c>
      <c r="AO29" s="50" t="s">
        <v>459</v>
      </c>
      <c r="AP29" s="303"/>
      <c r="AQ29" s="300"/>
      <c r="AR29" s="303"/>
      <c r="AS29" s="300"/>
      <c r="AT29" s="301"/>
      <c r="AU29" s="302"/>
      <c r="AV29" s="301"/>
      <c r="AW29" s="302"/>
      <c r="AX29" s="301"/>
      <c r="AY29" s="302"/>
      <c r="AZ29" s="301"/>
      <c r="BA29" s="302"/>
      <c r="BB29" s="327"/>
      <c r="BC29" s="359"/>
      <c r="BD29" s="327"/>
      <c r="BE29" s="369"/>
    </row>
    <row r="30" spans="1:58" ht="54.95" customHeight="1" x14ac:dyDescent="0.25">
      <c r="A30" s="50" t="s">
        <v>194</v>
      </c>
      <c r="B30" s="50" t="s">
        <v>195</v>
      </c>
      <c r="C30" s="61" t="s">
        <v>449</v>
      </c>
      <c r="D30" s="50" t="s">
        <v>199</v>
      </c>
      <c r="E30" s="50" t="s">
        <v>450</v>
      </c>
      <c r="F30" s="337"/>
      <c r="G30" s="69" t="s">
        <v>451</v>
      </c>
      <c r="H30" s="50" t="s">
        <v>483</v>
      </c>
      <c r="I30" s="50" t="s">
        <v>484</v>
      </c>
      <c r="J30" s="70">
        <v>1</v>
      </c>
      <c r="K30" s="50" t="s">
        <v>722</v>
      </c>
      <c r="L30" s="55"/>
      <c r="N30" s="62">
        <v>2</v>
      </c>
      <c r="O30" s="66">
        <v>0</v>
      </c>
      <c r="P30" s="66">
        <v>0</v>
      </c>
      <c r="Q30" s="55">
        <v>0</v>
      </c>
      <c r="R30" s="55">
        <v>2</v>
      </c>
      <c r="S30" s="66">
        <f t="shared" si="6"/>
        <v>2</v>
      </c>
      <c r="T30" s="56">
        <f t="shared" si="4"/>
        <v>1</v>
      </c>
      <c r="U30" s="51" t="s">
        <v>413</v>
      </c>
      <c r="V30" s="51" t="s">
        <v>454</v>
      </c>
      <c r="W30" s="51">
        <v>150</v>
      </c>
      <c r="X30" s="71">
        <v>1059626</v>
      </c>
      <c r="Y30" s="51" t="s">
        <v>415</v>
      </c>
      <c r="Z30" s="51" t="s">
        <v>416</v>
      </c>
      <c r="AA30" s="49" t="s">
        <v>455</v>
      </c>
      <c r="AB30" s="46" t="s">
        <v>456</v>
      </c>
      <c r="AC30" s="51" t="s">
        <v>419</v>
      </c>
      <c r="AD30" s="50" t="s">
        <v>488</v>
      </c>
      <c r="AE30" s="72"/>
      <c r="AI30" s="313"/>
      <c r="AJ30" s="303"/>
      <c r="AK30" s="303"/>
      <c r="AL30" s="316"/>
      <c r="AM30" s="316"/>
      <c r="AN30" s="57" t="s">
        <v>458</v>
      </c>
      <c r="AO30" s="50" t="s">
        <v>459</v>
      </c>
      <c r="AP30" s="303"/>
      <c r="AQ30" s="300"/>
      <c r="AR30" s="303"/>
      <c r="AS30" s="300"/>
      <c r="AT30" s="301"/>
      <c r="AU30" s="302"/>
      <c r="AV30" s="301"/>
      <c r="AW30" s="302"/>
      <c r="AX30" s="301"/>
      <c r="AY30" s="302"/>
      <c r="AZ30" s="301"/>
      <c r="BA30" s="302"/>
      <c r="BB30" s="327"/>
      <c r="BC30" s="359"/>
      <c r="BD30" s="327"/>
      <c r="BE30" s="369"/>
    </row>
    <row r="31" spans="1:58" ht="54.95" customHeight="1" x14ac:dyDescent="0.25">
      <c r="A31" s="50" t="s">
        <v>194</v>
      </c>
      <c r="B31" s="50" t="s">
        <v>195</v>
      </c>
      <c r="C31" s="61" t="s">
        <v>449</v>
      </c>
      <c r="D31" s="50" t="s">
        <v>199</v>
      </c>
      <c r="E31" s="50" t="s">
        <v>450</v>
      </c>
      <c r="F31" s="338"/>
      <c r="G31" s="69" t="s">
        <v>451</v>
      </c>
      <c r="H31" s="50" t="s">
        <v>483</v>
      </c>
      <c r="I31" s="50" t="s">
        <v>484</v>
      </c>
      <c r="J31" s="70">
        <v>1</v>
      </c>
      <c r="K31" s="50" t="s">
        <v>485</v>
      </c>
      <c r="L31" s="55" t="s">
        <v>411</v>
      </c>
      <c r="M31" s="55" t="s">
        <v>486</v>
      </c>
      <c r="N31" s="62" t="s">
        <v>487</v>
      </c>
      <c r="O31" s="66">
        <v>0</v>
      </c>
      <c r="P31" s="66">
        <v>1</v>
      </c>
      <c r="Q31" s="55">
        <v>0.5</v>
      </c>
      <c r="R31" s="55">
        <v>0.5</v>
      </c>
      <c r="S31" s="66">
        <f t="shared" si="6"/>
        <v>2</v>
      </c>
      <c r="T31" s="56">
        <f t="shared" si="4"/>
        <v>1</v>
      </c>
      <c r="U31" s="51" t="s">
        <v>413</v>
      </c>
      <c r="V31" s="51" t="s">
        <v>454</v>
      </c>
      <c r="W31" s="51">
        <v>150</v>
      </c>
      <c r="X31" s="71">
        <v>1059626</v>
      </c>
      <c r="Y31" s="51" t="s">
        <v>415</v>
      </c>
      <c r="Z31" s="51" t="s">
        <v>416</v>
      </c>
      <c r="AA31" s="49" t="s">
        <v>455</v>
      </c>
      <c r="AB31" s="46" t="s">
        <v>456</v>
      </c>
      <c r="AC31" s="51" t="s">
        <v>419</v>
      </c>
      <c r="AD31" s="50" t="s">
        <v>488</v>
      </c>
      <c r="AE31" s="72">
        <v>1300000000</v>
      </c>
      <c r="AF31" s="51" t="s">
        <v>436</v>
      </c>
      <c r="AG31" s="51" t="s">
        <v>422</v>
      </c>
      <c r="AH31" s="51" t="s">
        <v>465</v>
      </c>
      <c r="AI31" s="313"/>
      <c r="AJ31" s="303"/>
      <c r="AK31" s="303"/>
      <c r="AL31" s="316"/>
      <c r="AM31" s="316"/>
      <c r="AN31" s="57" t="s">
        <v>458</v>
      </c>
      <c r="AO31" s="50" t="s">
        <v>459</v>
      </c>
      <c r="AP31" s="303"/>
      <c r="AQ31" s="300"/>
      <c r="AR31" s="303"/>
      <c r="AS31" s="300"/>
      <c r="AT31" s="301"/>
      <c r="AU31" s="302"/>
      <c r="AV31" s="301"/>
      <c r="AW31" s="302"/>
      <c r="AX31" s="301"/>
      <c r="AY31" s="302"/>
      <c r="AZ31" s="301"/>
      <c r="BA31" s="302"/>
      <c r="BB31" s="328"/>
      <c r="BC31" s="360"/>
      <c r="BD31" s="328"/>
      <c r="BE31" s="370"/>
    </row>
    <row r="32" spans="1:58" ht="54.95" customHeight="1" x14ac:dyDescent="0.2">
      <c r="A32" s="306" t="s">
        <v>489</v>
      </c>
      <c r="B32" s="306"/>
      <c r="C32" s="306"/>
      <c r="D32" s="306"/>
      <c r="E32" s="306"/>
      <c r="F32" s="306"/>
      <c r="G32" s="306"/>
      <c r="H32" s="306"/>
      <c r="I32" s="306"/>
      <c r="J32" s="306"/>
      <c r="K32" s="306"/>
      <c r="L32" s="306"/>
      <c r="M32" s="306"/>
      <c r="N32" s="306"/>
      <c r="O32" s="306"/>
      <c r="P32" s="306"/>
      <c r="Q32" s="306"/>
      <c r="R32" s="306"/>
      <c r="S32" s="306"/>
      <c r="T32" s="136">
        <f>+AVERAGE(T15:T31)</f>
        <v>0.89411764705882346</v>
      </c>
      <c r="U32" s="137"/>
      <c r="V32" s="137"/>
      <c r="W32" s="137"/>
      <c r="X32" s="143"/>
      <c r="Y32" s="137"/>
      <c r="Z32" s="137"/>
      <c r="AA32" s="138"/>
      <c r="AB32" s="139"/>
      <c r="AC32" s="137"/>
      <c r="AD32" s="137"/>
      <c r="AE32" s="140">
        <f>SUM(AE15:AE31)</f>
        <v>7976067432</v>
      </c>
      <c r="AF32" s="137"/>
      <c r="AG32" s="137"/>
      <c r="AH32" s="137"/>
      <c r="AI32" s="141">
        <f>AI15</f>
        <v>4999999999</v>
      </c>
      <c r="AJ32" s="142">
        <f>AJ15</f>
        <v>10399999999</v>
      </c>
      <c r="AK32" s="142">
        <f>AK15</f>
        <v>10399999999</v>
      </c>
      <c r="AL32" s="142">
        <f>AL15</f>
        <v>10399999999</v>
      </c>
      <c r="AM32" s="142">
        <f>AM15</f>
        <v>9994999999</v>
      </c>
      <c r="AN32" s="142"/>
      <c r="AO32" s="143"/>
      <c r="AP32" s="142">
        <f>SUM(AP15)</f>
        <v>4087675000</v>
      </c>
      <c r="AQ32" s="144">
        <f>SUM(AQ15)</f>
        <v>0.39304567311471594</v>
      </c>
      <c r="AR32" s="142">
        <f>SUM(AR15)</f>
        <v>0</v>
      </c>
      <c r="AS32" s="144">
        <f>SUM(AS15)</f>
        <v>0</v>
      </c>
      <c r="AT32" s="141">
        <f>SUM(AT15)</f>
        <v>6719613056</v>
      </c>
      <c r="AU32" s="144">
        <f>AT32/AK32</f>
        <v>0.64611664006212655</v>
      </c>
      <c r="AV32" s="141">
        <f>SUM(AV15)</f>
        <v>416573190</v>
      </c>
      <c r="AW32" s="144">
        <f>SUM(AW15)</f>
        <v>4.0055114426928377E-2</v>
      </c>
      <c r="AX32" s="203">
        <f t="shared" ref="AX32:BE32" si="7">AX15</f>
        <v>6719613056</v>
      </c>
      <c r="AY32" s="190">
        <f t="shared" si="7"/>
        <v>0.64611664006212655</v>
      </c>
      <c r="AZ32" s="203">
        <f t="shared" si="7"/>
        <v>3236359266.54</v>
      </c>
      <c r="BA32" s="190">
        <f t="shared" si="7"/>
        <v>0.31118839104338347</v>
      </c>
      <c r="BB32" s="108">
        <f t="shared" si="7"/>
        <v>9919604456</v>
      </c>
      <c r="BC32" s="35">
        <f t="shared" si="7"/>
        <v>0.99245667403626381</v>
      </c>
      <c r="BD32" s="108">
        <f t="shared" si="7"/>
        <v>9176390819.6200008</v>
      </c>
      <c r="BE32" s="214">
        <f t="shared" si="7"/>
        <v>0.91809813111936955</v>
      </c>
      <c r="BF32" s="137"/>
    </row>
    <row r="33" spans="1:58" ht="54.95" customHeight="1" x14ac:dyDescent="0.25">
      <c r="A33" s="79" t="s">
        <v>202</v>
      </c>
      <c r="B33" s="50" t="s">
        <v>203</v>
      </c>
      <c r="C33" s="61" t="s">
        <v>204</v>
      </c>
      <c r="D33" s="50" t="s">
        <v>206</v>
      </c>
      <c r="E33" s="50" t="s">
        <v>203</v>
      </c>
      <c r="F33" s="61">
        <v>2024130010132</v>
      </c>
      <c r="G33" s="50" t="s">
        <v>490</v>
      </c>
      <c r="H33" s="50" t="s">
        <v>491</v>
      </c>
      <c r="I33" s="50" t="s">
        <v>492</v>
      </c>
      <c r="J33" s="70">
        <v>0.5</v>
      </c>
      <c r="K33" s="40" t="s">
        <v>208</v>
      </c>
      <c r="L33" s="55" t="s">
        <v>411</v>
      </c>
      <c r="M33" s="50" t="s">
        <v>208</v>
      </c>
      <c r="N33" s="50" t="s">
        <v>208</v>
      </c>
      <c r="O33" s="50" t="s">
        <v>208</v>
      </c>
      <c r="P33" s="50" t="s">
        <v>208</v>
      </c>
      <c r="S33" s="55" t="e">
        <f>+O33+P33+Q33+R33</f>
        <v>#VALUE!</v>
      </c>
      <c r="T33" s="63">
        <v>0</v>
      </c>
      <c r="U33" s="55" t="s">
        <v>413</v>
      </c>
      <c r="V33" s="55" t="s">
        <v>454</v>
      </c>
      <c r="W33" s="55" t="s">
        <v>208</v>
      </c>
      <c r="X33" s="50" t="s">
        <v>493</v>
      </c>
      <c r="Y33" s="50" t="s">
        <v>415</v>
      </c>
      <c r="Z33" s="50" t="s">
        <v>494</v>
      </c>
      <c r="AA33" s="79" t="s">
        <v>349</v>
      </c>
      <c r="AB33" s="79" t="s">
        <v>495</v>
      </c>
      <c r="AC33" s="55" t="s">
        <v>419</v>
      </c>
      <c r="AD33" s="55" t="s">
        <v>208</v>
      </c>
      <c r="AE33" s="42">
        <v>0</v>
      </c>
      <c r="AF33" s="51" t="s">
        <v>496</v>
      </c>
      <c r="AG33" s="51" t="s">
        <v>496</v>
      </c>
      <c r="AH33" s="51" t="s">
        <v>496</v>
      </c>
      <c r="AI33" s="58">
        <v>1</v>
      </c>
      <c r="AJ33" s="58">
        <v>1</v>
      </c>
      <c r="AK33" s="58">
        <v>1</v>
      </c>
      <c r="AL33" s="47"/>
      <c r="AM33" s="58">
        <v>1</v>
      </c>
      <c r="AN33" s="50" t="s">
        <v>208</v>
      </c>
      <c r="AO33" s="50" t="s">
        <v>724</v>
      </c>
      <c r="AP33" s="303">
        <v>0</v>
      </c>
      <c r="AQ33" s="300">
        <v>0</v>
      </c>
      <c r="AR33" s="303">
        <v>0</v>
      </c>
      <c r="AS33" s="300">
        <v>0</v>
      </c>
      <c r="AT33" s="317">
        <v>0</v>
      </c>
      <c r="AU33" s="300">
        <v>0.1</v>
      </c>
      <c r="AV33" s="312">
        <v>0</v>
      </c>
      <c r="AW33" s="311">
        <v>0</v>
      </c>
      <c r="AX33" s="317"/>
      <c r="AY33" s="300"/>
      <c r="AZ33" s="317"/>
      <c r="BA33" s="300"/>
      <c r="BE33" s="55"/>
      <c r="BF33" s="50" t="s">
        <v>497</v>
      </c>
    </row>
    <row r="34" spans="1:58" ht="54.95" customHeight="1" x14ac:dyDescent="0.25">
      <c r="A34" s="79" t="s">
        <v>202</v>
      </c>
      <c r="B34" s="50" t="s">
        <v>203</v>
      </c>
      <c r="C34" s="61" t="s">
        <v>204</v>
      </c>
      <c r="D34" s="50" t="s">
        <v>498</v>
      </c>
      <c r="E34" s="50" t="s">
        <v>203</v>
      </c>
      <c r="F34" s="61">
        <v>2024130010132</v>
      </c>
      <c r="G34" s="50" t="s">
        <v>490</v>
      </c>
      <c r="H34" s="50" t="s">
        <v>491</v>
      </c>
      <c r="I34" s="50" t="s">
        <v>499</v>
      </c>
      <c r="J34" s="70">
        <v>0.5</v>
      </c>
      <c r="K34" s="55" t="s">
        <v>208</v>
      </c>
      <c r="L34" s="55" t="s">
        <v>411</v>
      </c>
      <c r="M34" s="50" t="s">
        <v>208</v>
      </c>
      <c r="N34" s="50" t="s">
        <v>208</v>
      </c>
      <c r="O34" s="50" t="s">
        <v>208</v>
      </c>
      <c r="P34" s="50" t="s">
        <v>208</v>
      </c>
      <c r="S34" s="55" t="e">
        <f>+O34+P34+Q34+R34</f>
        <v>#VALUE!</v>
      </c>
      <c r="T34" s="63">
        <v>0</v>
      </c>
      <c r="U34" s="55" t="s">
        <v>413</v>
      </c>
      <c r="V34" s="55" t="s">
        <v>454</v>
      </c>
      <c r="W34" s="55" t="s">
        <v>208</v>
      </c>
      <c r="X34" s="50" t="s">
        <v>500</v>
      </c>
      <c r="Y34" s="50" t="s">
        <v>415</v>
      </c>
      <c r="Z34" s="50" t="s">
        <v>494</v>
      </c>
      <c r="AA34" s="79" t="s">
        <v>349</v>
      </c>
      <c r="AB34" s="79" t="s">
        <v>495</v>
      </c>
      <c r="AC34" s="55" t="s">
        <v>419</v>
      </c>
      <c r="AD34" s="55" t="s">
        <v>208</v>
      </c>
      <c r="AE34" s="55">
        <v>0</v>
      </c>
      <c r="AF34" s="51" t="s">
        <v>496</v>
      </c>
      <c r="AG34" s="51" t="s">
        <v>496</v>
      </c>
      <c r="AH34" s="51" t="s">
        <v>496</v>
      </c>
      <c r="AI34" s="58">
        <v>1</v>
      </c>
      <c r="AJ34" s="58">
        <v>1</v>
      </c>
      <c r="AK34" s="58">
        <v>1</v>
      </c>
      <c r="AL34" s="55"/>
      <c r="AM34" s="55"/>
      <c r="AN34" s="50" t="s">
        <v>208</v>
      </c>
      <c r="AO34" s="50" t="s">
        <v>724</v>
      </c>
      <c r="AP34" s="303"/>
      <c r="AQ34" s="300"/>
      <c r="AR34" s="303"/>
      <c r="AS34" s="300"/>
      <c r="AT34" s="317"/>
      <c r="AU34" s="310"/>
      <c r="AV34" s="312"/>
      <c r="AW34" s="312"/>
      <c r="AX34" s="317"/>
      <c r="AY34" s="300"/>
      <c r="AZ34" s="317"/>
      <c r="BA34" s="300"/>
      <c r="BE34" s="55"/>
      <c r="BF34" s="50" t="s">
        <v>497</v>
      </c>
    </row>
    <row r="35" spans="1:58" ht="54.95" customHeight="1" x14ac:dyDescent="0.25">
      <c r="A35" s="306" t="s">
        <v>501</v>
      </c>
      <c r="B35" s="306"/>
      <c r="C35" s="306"/>
      <c r="D35" s="306"/>
      <c r="E35" s="306"/>
      <c r="F35" s="306"/>
      <c r="G35" s="306"/>
      <c r="H35" s="306"/>
      <c r="I35" s="306"/>
      <c r="J35" s="306"/>
      <c r="K35" s="306"/>
      <c r="L35" s="306"/>
      <c r="M35" s="306"/>
      <c r="N35" s="306"/>
      <c r="O35" s="306"/>
      <c r="P35" s="306"/>
      <c r="Q35" s="306"/>
      <c r="R35" s="306"/>
      <c r="S35" s="306"/>
      <c r="T35" s="136">
        <f>+AVERAGE(T33:T34)</f>
        <v>0</v>
      </c>
      <c r="U35" s="137"/>
      <c r="V35" s="137"/>
      <c r="W35" s="137"/>
      <c r="X35" s="143"/>
      <c r="Y35" s="137"/>
      <c r="Z35" s="137"/>
      <c r="AA35" s="139"/>
      <c r="AB35" s="139"/>
      <c r="AC35" s="137"/>
      <c r="AD35" s="137"/>
      <c r="AE35" s="140">
        <f>SUM(AE33:AE34)</f>
        <v>0</v>
      </c>
      <c r="AF35" s="137"/>
      <c r="AG35" s="137"/>
      <c r="AH35" s="137"/>
      <c r="AI35" s="142"/>
      <c r="AJ35" s="142">
        <f>AJ34</f>
        <v>1</v>
      </c>
      <c r="AK35" s="159">
        <v>1</v>
      </c>
      <c r="AL35" s="142"/>
      <c r="AM35" s="142">
        <f>AM33</f>
        <v>1</v>
      </c>
      <c r="AN35" s="142"/>
      <c r="AO35" s="143"/>
      <c r="AP35" s="148">
        <v>0</v>
      </c>
      <c r="AQ35" s="145">
        <f t="shared" ref="AQ35:BA35" si="8">SUM(AQ33)</f>
        <v>0</v>
      </c>
      <c r="AR35" s="146">
        <f t="shared" si="8"/>
        <v>0</v>
      </c>
      <c r="AS35" s="145">
        <f t="shared" si="8"/>
        <v>0</v>
      </c>
      <c r="AT35" s="141">
        <f>AT33</f>
        <v>0</v>
      </c>
      <c r="AU35" s="144">
        <f t="shared" si="8"/>
        <v>0.1</v>
      </c>
      <c r="AV35" s="147">
        <f t="shared" si="8"/>
        <v>0</v>
      </c>
      <c r="AW35" s="144">
        <f t="shared" si="8"/>
        <v>0</v>
      </c>
      <c r="AX35" s="148">
        <f t="shared" si="8"/>
        <v>0</v>
      </c>
      <c r="AY35" s="144">
        <f t="shared" si="8"/>
        <v>0</v>
      </c>
      <c r="AZ35" s="148">
        <f t="shared" si="8"/>
        <v>0</v>
      </c>
      <c r="BA35" s="144">
        <f t="shared" si="8"/>
        <v>0</v>
      </c>
      <c r="BE35" s="137"/>
      <c r="BF35" s="137"/>
    </row>
    <row r="36" spans="1:58" ht="54.95" customHeight="1" x14ac:dyDescent="0.25">
      <c r="A36" s="60" t="s">
        <v>217</v>
      </c>
      <c r="B36" s="50" t="s">
        <v>502</v>
      </c>
      <c r="C36" s="50" t="s">
        <v>219</v>
      </c>
      <c r="D36" s="50" t="s">
        <v>503</v>
      </c>
      <c r="E36" s="50" t="s">
        <v>504</v>
      </c>
      <c r="F36" s="339">
        <v>2024130010073</v>
      </c>
      <c r="G36" s="50" t="s">
        <v>505</v>
      </c>
      <c r="H36" s="50" t="s">
        <v>506</v>
      </c>
      <c r="I36" s="50" t="s">
        <v>507</v>
      </c>
      <c r="J36" s="315">
        <v>0.2</v>
      </c>
      <c r="K36" s="50" t="s">
        <v>508</v>
      </c>
      <c r="L36" s="55" t="s">
        <v>411</v>
      </c>
      <c r="M36" s="50" t="s">
        <v>223</v>
      </c>
      <c r="N36" s="66">
        <v>1</v>
      </c>
      <c r="O36" s="84">
        <v>0.9</v>
      </c>
      <c r="P36" s="84">
        <v>1</v>
      </c>
      <c r="Q36" s="55">
        <v>0</v>
      </c>
      <c r="R36" s="55">
        <v>0</v>
      </c>
      <c r="S36" s="66">
        <f>+O36+P36+Q36+R36</f>
        <v>1.9</v>
      </c>
      <c r="T36" s="63">
        <f t="shared" ref="T36:T50" si="9">+IF((S36/N36)&gt;100%,100%,(S36/N36))</f>
        <v>1</v>
      </c>
      <c r="U36" s="55" t="s">
        <v>413</v>
      </c>
      <c r="V36" s="55" t="s">
        <v>454</v>
      </c>
      <c r="W36" s="55">
        <v>365</v>
      </c>
      <c r="X36" s="50">
        <v>250</v>
      </c>
      <c r="Y36" s="50" t="s">
        <v>415</v>
      </c>
      <c r="Z36" s="55" t="s">
        <v>416</v>
      </c>
      <c r="AA36" s="50" t="s">
        <v>509</v>
      </c>
      <c r="AB36" s="50" t="s">
        <v>510</v>
      </c>
      <c r="AC36" s="50" t="s">
        <v>419</v>
      </c>
      <c r="AD36" s="50" t="s">
        <v>511</v>
      </c>
      <c r="AE36" s="318">
        <v>220400000</v>
      </c>
      <c r="AF36" s="55" t="s">
        <v>476</v>
      </c>
      <c r="AG36" s="55" t="s">
        <v>437</v>
      </c>
      <c r="AH36" s="55" t="s">
        <v>467</v>
      </c>
      <c r="AI36" s="317">
        <v>1300000000</v>
      </c>
      <c r="AJ36" s="317">
        <v>1300000000</v>
      </c>
      <c r="AK36" s="329">
        <v>1300000000</v>
      </c>
      <c r="AL36" s="316">
        <v>1300000000</v>
      </c>
      <c r="AM36" s="316">
        <v>1300000000</v>
      </c>
      <c r="AN36" s="48" t="s">
        <v>512</v>
      </c>
      <c r="AO36" s="82" t="s">
        <v>725</v>
      </c>
      <c r="AP36" s="317">
        <v>0</v>
      </c>
      <c r="AQ36" s="300">
        <f>+AP36/AJ36</f>
        <v>0</v>
      </c>
      <c r="AR36" s="317">
        <v>0</v>
      </c>
      <c r="AS36" s="300">
        <f>+AR36/AJ36</f>
        <v>0</v>
      </c>
      <c r="AT36" s="317">
        <v>126088154</v>
      </c>
      <c r="AU36" s="300">
        <f>+AT36/AK36</f>
        <v>9.6990887692307695E-2</v>
      </c>
      <c r="AV36" s="317">
        <v>0</v>
      </c>
      <c r="AW36" s="300">
        <f>+AV36/AK36</f>
        <v>0</v>
      </c>
      <c r="AX36" s="317">
        <v>156088154</v>
      </c>
      <c r="AY36" s="300">
        <f>AX36/AL36</f>
        <v>0.12006781076923077</v>
      </c>
      <c r="AZ36" s="317">
        <v>84810558</v>
      </c>
      <c r="BA36" s="300">
        <f>AZ36/AL36</f>
        <v>6.523889076923077E-2</v>
      </c>
      <c r="BB36" s="326">
        <v>1166093154</v>
      </c>
      <c r="BC36" s="358">
        <f>BB36/AM36</f>
        <v>0.8969947338461538</v>
      </c>
      <c r="BD36" s="326">
        <v>1157017910</v>
      </c>
      <c r="BE36" s="371">
        <f>BD36/AM36</f>
        <v>0.89001377692307693</v>
      </c>
      <c r="BF36" s="348" t="s">
        <v>513</v>
      </c>
    </row>
    <row r="37" spans="1:58" ht="54.95" customHeight="1" x14ac:dyDescent="0.25">
      <c r="A37" s="60" t="s">
        <v>217</v>
      </c>
      <c r="B37" s="50" t="s">
        <v>502</v>
      </c>
      <c r="C37" s="50" t="s">
        <v>219</v>
      </c>
      <c r="D37" s="50" t="s">
        <v>503</v>
      </c>
      <c r="E37" s="50" t="s">
        <v>504</v>
      </c>
      <c r="F37" s="340"/>
      <c r="G37" s="50" t="s">
        <v>505</v>
      </c>
      <c r="H37" s="50" t="s">
        <v>506</v>
      </c>
      <c r="I37" s="50" t="s">
        <v>507</v>
      </c>
      <c r="J37" s="315"/>
      <c r="K37" s="50" t="s">
        <v>514</v>
      </c>
      <c r="L37" s="55" t="s">
        <v>411</v>
      </c>
      <c r="M37" s="50" t="s">
        <v>223</v>
      </c>
      <c r="N37" s="66">
        <v>1</v>
      </c>
      <c r="O37" s="84">
        <v>0.9</v>
      </c>
      <c r="P37" s="84">
        <v>1</v>
      </c>
      <c r="Q37" s="55">
        <v>0</v>
      </c>
      <c r="R37" s="55">
        <v>0</v>
      </c>
      <c r="S37" s="66">
        <f t="shared" ref="S37:S50" si="10">+O37+P37+Q37+R37</f>
        <v>1.9</v>
      </c>
      <c r="T37" s="63">
        <f t="shared" si="9"/>
        <v>1</v>
      </c>
      <c r="U37" s="55" t="s">
        <v>413</v>
      </c>
      <c r="V37" s="55" t="s">
        <v>454</v>
      </c>
      <c r="W37" s="55">
        <v>365</v>
      </c>
      <c r="X37" s="50">
        <v>250</v>
      </c>
      <c r="Y37" s="50" t="s">
        <v>415</v>
      </c>
      <c r="Z37" s="55" t="s">
        <v>416</v>
      </c>
      <c r="AA37" s="50" t="s">
        <v>509</v>
      </c>
      <c r="AB37" s="50" t="s">
        <v>510</v>
      </c>
      <c r="AC37" s="50" t="s">
        <v>419</v>
      </c>
      <c r="AD37" s="50" t="s">
        <v>511</v>
      </c>
      <c r="AE37" s="318"/>
      <c r="AF37" s="55" t="s">
        <v>476</v>
      </c>
      <c r="AG37" s="55" t="s">
        <v>437</v>
      </c>
      <c r="AH37" s="55" t="s">
        <v>467</v>
      </c>
      <c r="AI37" s="317"/>
      <c r="AJ37" s="317"/>
      <c r="AK37" s="329"/>
      <c r="AL37" s="316"/>
      <c r="AM37" s="316"/>
      <c r="AN37" s="48" t="s">
        <v>512</v>
      </c>
      <c r="AO37" s="82" t="s">
        <v>725</v>
      </c>
      <c r="AP37" s="317"/>
      <c r="AQ37" s="300"/>
      <c r="AR37" s="317"/>
      <c r="AS37" s="300"/>
      <c r="AT37" s="317"/>
      <c r="AU37" s="300"/>
      <c r="AV37" s="317"/>
      <c r="AW37" s="300"/>
      <c r="AX37" s="317"/>
      <c r="AY37" s="300"/>
      <c r="AZ37" s="317"/>
      <c r="BA37" s="300"/>
      <c r="BB37" s="327"/>
      <c r="BC37" s="359"/>
      <c r="BD37" s="327"/>
      <c r="BE37" s="372"/>
      <c r="BF37" s="348"/>
    </row>
    <row r="38" spans="1:58" ht="54.95" customHeight="1" x14ac:dyDescent="0.25">
      <c r="A38" s="60" t="s">
        <v>217</v>
      </c>
      <c r="B38" s="50" t="s">
        <v>502</v>
      </c>
      <c r="C38" s="50" t="s">
        <v>219</v>
      </c>
      <c r="D38" s="50" t="s">
        <v>503</v>
      </c>
      <c r="E38" s="50" t="s">
        <v>504</v>
      </c>
      <c r="F38" s="340"/>
      <c r="G38" s="50" t="s">
        <v>505</v>
      </c>
      <c r="H38" s="50" t="s">
        <v>506</v>
      </c>
      <c r="I38" s="50" t="s">
        <v>507</v>
      </c>
      <c r="J38" s="315"/>
      <c r="K38" s="50" t="s">
        <v>515</v>
      </c>
      <c r="L38" s="55" t="s">
        <v>411</v>
      </c>
      <c r="M38" s="50" t="s">
        <v>223</v>
      </c>
      <c r="N38" s="66">
        <v>1</v>
      </c>
      <c r="O38" s="84">
        <v>0.9</v>
      </c>
      <c r="P38" s="84">
        <v>1</v>
      </c>
      <c r="Q38" s="55">
        <v>0</v>
      </c>
      <c r="R38" s="55">
        <v>0</v>
      </c>
      <c r="S38" s="66">
        <f t="shared" si="10"/>
        <v>1.9</v>
      </c>
      <c r="T38" s="63">
        <f t="shared" si="9"/>
        <v>1</v>
      </c>
      <c r="U38" s="55" t="s">
        <v>413</v>
      </c>
      <c r="V38" s="55" t="s">
        <v>454</v>
      </c>
      <c r="W38" s="55">
        <v>365</v>
      </c>
      <c r="X38" s="50">
        <v>250</v>
      </c>
      <c r="Y38" s="50" t="s">
        <v>415</v>
      </c>
      <c r="Z38" s="55" t="s">
        <v>416</v>
      </c>
      <c r="AA38" s="50" t="s">
        <v>509</v>
      </c>
      <c r="AB38" s="50" t="s">
        <v>510</v>
      </c>
      <c r="AC38" s="50" t="s">
        <v>419</v>
      </c>
      <c r="AD38" s="50" t="s">
        <v>511</v>
      </c>
      <c r="AE38" s="318"/>
      <c r="AF38" s="55" t="s">
        <v>476</v>
      </c>
      <c r="AG38" s="55" t="s">
        <v>437</v>
      </c>
      <c r="AH38" s="55" t="s">
        <v>467</v>
      </c>
      <c r="AI38" s="317"/>
      <c r="AJ38" s="317"/>
      <c r="AK38" s="329"/>
      <c r="AL38" s="316"/>
      <c r="AM38" s="316"/>
      <c r="AN38" s="48" t="s">
        <v>512</v>
      </c>
      <c r="AO38" s="82" t="s">
        <v>725</v>
      </c>
      <c r="AP38" s="317"/>
      <c r="AQ38" s="300"/>
      <c r="AR38" s="317"/>
      <c r="AS38" s="300"/>
      <c r="AT38" s="317"/>
      <c r="AU38" s="300"/>
      <c r="AV38" s="317"/>
      <c r="AW38" s="300"/>
      <c r="AX38" s="317"/>
      <c r="AY38" s="300"/>
      <c r="AZ38" s="317"/>
      <c r="BA38" s="300"/>
      <c r="BB38" s="327"/>
      <c r="BC38" s="359"/>
      <c r="BD38" s="327"/>
      <c r="BE38" s="372"/>
      <c r="BF38" s="348"/>
    </row>
    <row r="39" spans="1:58" ht="54.95" customHeight="1" x14ac:dyDescent="0.25">
      <c r="A39" s="60" t="s">
        <v>217</v>
      </c>
      <c r="B39" s="50" t="s">
        <v>502</v>
      </c>
      <c r="C39" s="50" t="s">
        <v>219</v>
      </c>
      <c r="D39" s="50" t="s">
        <v>503</v>
      </c>
      <c r="E39" s="50" t="s">
        <v>504</v>
      </c>
      <c r="F39" s="340"/>
      <c r="G39" s="50" t="s">
        <v>505</v>
      </c>
      <c r="H39" s="50" t="s">
        <v>506</v>
      </c>
      <c r="I39" s="50" t="s">
        <v>507</v>
      </c>
      <c r="J39" s="315"/>
      <c r="K39" s="50" t="s">
        <v>516</v>
      </c>
      <c r="L39" s="55" t="s">
        <v>411</v>
      </c>
      <c r="M39" s="50" t="s">
        <v>223</v>
      </c>
      <c r="N39" s="66">
        <v>1</v>
      </c>
      <c r="O39" s="84">
        <v>0.9</v>
      </c>
      <c r="P39" s="84">
        <v>1</v>
      </c>
      <c r="Q39" s="55">
        <v>0</v>
      </c>
      <c r="R39" s="55">
        <v>0</v>
      </c>
      <c r="S39" s="66">
        <f t="shared" si="10"/>
        <v>1.9</v>
      </c>
      <c r="T39" s="63">
        <f t="shared" si="9"/>
        <v>1</v>
      </c>
      <c r="U39" s="55" t="s">
        <v>413</v>
      </c>
      <c r="V39" s="55" t="s">
        <v>454</v>
      </c>
      <c r="W39" s="55">
        <v>365</v>
      </c>
      <c r="X39" s="50">
        <v>250</v>
      </c>
      <c r="Y39" s="50" t="s">
        <v>415</v>
      </c>
      <c r="Z39" s="55" t="s">
        <v>416</v>
      </c>
      <c r="AA39" s="50" t="s">
        <v>509</v>
      </c>
      <c r="AB39" s="50" t="s">
        <v>510</v>
      </c>
      <c r="AC39" s="50" t="s">
        <v>419</v>
      </c>
      <c r="AD39" s="50" t="s">
        <v>511</v>
      </c>
      <c r="AE39" s="318"/>
      <c r="AF39" s="55" t="s">
        <v>476</v>
      </c>
      <c r="AG39" s="55" t="s">
        <v>437</v>
      </c>
      <c r="AH39" s="55" t="s">
        <v>467</v>
      </c>
      <c r="AI39" s="317"/>
      <c r="AJ39" s="317"/>
      <c r="AK39" s="329"/>
      <c r="AL39" s="316"/>
      <c r="AM39" s="316"/>
      <c r="AN39" s="48" t="s">
        <v>512</v>
      </c>
      <c r="AO39" s="82" t="s">
        <v>725</v>
      </c>
      <c r="AP39" s="317"/>
      <c r="AQ39" s="300"/>
      <c r="AR39" s="317"/>
      <c r="AS39" s="300"/>
      <c r="AT39" s="317"/>
      <c r="AU39" s="300"/>
      <c r="AV39" s="317"/>
      <c r="AW39" s="300"/>
      <c r="AX39" s="317"/>
      <c r="AY39" s="300"/>
      <c r="AZ39" s="317"/>
      <c r="BA39" s="300"/>
      <c r="BB39" s="327"/>
      <c r="BC39" s="359"/>
      <c r="BD39" s="327"/>
      <c r="BE39" s="372"/>
      <c r="BF39" s="348"/>
    </row>
    <row r="40" spans="1:58" ht="54.95" customHeight="1" x14ac:dyDescent="0.25">
      <c r="A40" s="60" t="s">
        <v>217</v>
      </c>
      <c r="B40" s="50" t="s">
        <v>502</v>
      </c>
      <c r="C40" s="50" t="s">
        <v>219</v>
      </c>
      <c r="D40" s="50" t="s">
        <v>225</v>
      </c>
      <c r="E40" s="50" t="s">
        <v>504</v>
      </c>
      <c r="F40" s="340"/>
      <c r="G40" s="50" t="s">
        <v>505</v>
      </c>
      <c r="H40" s="50" t="s">
        <v>506</v>
      </c>
      <c r="I40" s="50" t="s">
        <v>517</v>
      </c>
      <c r="J40" s="315">
        <v>0.2</v>
      </c>
      <c r="K40" s="50" t="s">
        <v>518</v>
      </c>
      <c r="L40" s="55" t="s">
        <v>411</v>
      </c>
      <c r="M40" s="50" t="s">
        <v>519</v>
      </c>
      <c r="N40" s="80">
        <v>2</v>
      </c>
      <c r="O40" s="84">
        <v>0</v>
      </c>
      <c r="P40" s="84">
        <v>0.2</v>
      </c>
      <c r="Q40" s="55">
        <v>0.2</v>
      </c>
      <c r="R40" s="55">
        <v>1.4</v>
      </c>
      <c r="S40" s="66">
        <f t="shared" si="10"/>
        <v>1.7999999999999998</v>
      </c>
      <c r="T40" s="63">
        <f t="shared" si="9"/>
        <v>0.89999999999999991</v>
      </c>
      <c r="U40" s="55" t="s">
        <v>465</v>
      </c>
      <c r="V40" s="55" t="s">
        <v>454</v>
      </c>
      <c r="W40" s="55">
        <v>240</v>
      </c>
      <c r="X40" s="50">
        <v>250</v>
      </c>
      <c r="Y40" s="50" t="s">
        <v>415</v>
      </c>
      <c r="Z40" s="55" t="s">
        <v>416</v>
      </c>
      <c r="AA40" s="50" t="s">
        <v>509</v>
      </c>
      <c r="AB40" s="50" t="s">
        <v>510</v>
      </c>
      <c r="AC40" s="50" t="s">
        <v>419</v>
      </c>
      <c r="AD40" s="50" t="s">
        <v>511</v>
      </c>
      <c r="AE40" s="318">
        <v>71150000000</v>
      </c>
      <c r="AF40" s="55" t="s">
        <v>476</v>
      </c>
      <c r="AG40" s="55" t="s">
        <v>437</v>
      </c>
      <c r="AH40" s="55" t="s">
        <v>467</v>
      </c>
      <c r="AI40" s="317"/>
      <c r="AJ40" s="317"/>
      <c r="AK40" s="329"/>
      <c r="AL40" s="316"/>
      <c r="AM40" s="316"/>
      <c r="AN40" s="48" t="s">
        <v>512</v>
      </c>
      <c r="AO40" s="82" t="s">
        <v>725</v>
      </c>
      <c r="AP40" s="317"/>
      <c r="AQ40" s="300"/>
      <c r="AR40" s="317"/>
      <c r="AS40" s="300"/>
      <c r="AT40" s="317"/>
      <c r="AU40" s="300"/>
      <c r="AV40" s="317"/>
      <c r="AW40" s="300"/>
      <c r="AX40" s="317"/>
      <c r="AY40" s="300"/>
      <c r="AZ40" s="317"/>
      <c r="BA40" s="300"/>
      <c r="BB40" s="327"/>
      <c r="BC40" s="359"/>
      <c r="BD40" s="327"/>
      <c r="BE40" s="372"/>
      <c r="BF40" s="348" t="s">
        <v>513</v>
      </c>
    </row>
    <row r="41" spans="1:58" ht="54.95" customHeight="1" x14ac:dyDescent="0.25">
      <c r="A41" s="60" t="s">
        <v>217</v>
      </c>
      <c r="B41" s="50" t="s">
        <v>502</v>
      </c>
      <c r="C41" s="50" t="s">
        <v>219</v>
      </c>
      <c r="D41" s="50" t="s">
        <v>225</v>
      </c>
      <c r="E41" s="50" t="s">
        <v>504</v>
      </c>
      <c r="F41" s="340"/>
      <c r="G41" s="50" t="s">
        <v>505</v>
      </c>
      <c r="H41" s="50" t="s">
        <v>506</v>
      </c>
      <c r="I41" s="50" t="s">
        <v>517</v>
      </c>
      <c r="J41" s="315"/>
      <c r="K41" s="50" t="s">
        <v>520</v>
      </c>
      <c r="L41" s="60" t="s">
        <v>411</v>
      </c>
      <c r="M41" s="50" t="s">
        <v>519</v>
      </c>
      <c r="N41" s="81">
        <v>2</v>
      </c>
      <c r="O41" s="84">
        <v>0</v>
      </c>
      <c r="P41" s="84">
        <v>0.2</v>
      </c>
      <c r="Q41" s="73">
        <v>0.2</v>
      </c>
      <c r="R41" s="73">
        <v>1.4</v>
      </c>
      <c r="S41" s="66">
        <f t="shared" si="10"/>
        <v>1.7999999999999998</v>
      </c>
      <c r="T41" s="63">
        <f t="shared" si="9"/>
        <v>0.89999999999999991</v>
      </c>
      <c r="U41" s="55" t="s">
        <v>465</v>
      </c>
      <c r="V41" s="55" t="s">
        <v>454</v>
      </c>
      <c r="W41" s="55">
        <v>240</v>
      </c>
      <c r="X41" s="50">
        <v>250</v>
      </c>
      <c r="Y41" s="50" t="s">
        <v>415</v>
      </c>
      <c r="Z41" s="55" t="s">
        <v>416</v>
      </c>
      <c r="AA41" s="50" t="s">
        <v>509</v>
      </c>
      <c r="AB41" s="50" t="s">
        <v>510</v>
      </c>
      <c r="AC41" s="50" t="s">
        <v>419</v>
      </c>
      <c r="AD41" s="50" t="s">
        <v>511</v>
      </c>
      <c r="AE41" s="318"/>
      <c r="AF41" s="55" t="s">
        <v>476</v>
      </c>
      <c r="AG41" s="55" t="s">
        <v>437</v>
      </c>
      <c r="AH41" s="55" t="s">
        <v>467</v>
      </c>
      <c r="AI41" s="317"/>
      <c r="AJ41" s="317"/>
      <c r="AK41" s="329"/>
      <c r="AL41" s="316"/>
      <c r="AM41" s="316"/>
      <c r="AN41" s="48" t="s">
        <v>512</v>
      </c>
      <c r="AO41" s="82" t="s">
        <v>725</v>
      </c>
      <c r="AP41" s="317"/>
      <c r="AQ41" s="300"/>
      <c r="AR41" s="317"/>
      <c r="AS41" s="300"/>
      <c r="AT41" s="317"/>
      <c r="AU41" s="300"/>
      <c r="AV41" s="317"/>
      <c r="AW41" s="300"/>
      <c r="AX41" s="317"/>
      <c r="AY41" s="300"/>
      <c r="AZ41" s="317"/>
      <c r="BA41" s="300"/>
      <c r="BB41" s="327"/>
      <c r="BC41" s="359"/>
      <c r="BD41" s="327"/>
      <c r="BE41" s="372"/>
      <c r="BF41" s="348"/>
    </row>
    <row r="42" spans="1:58" ht="54.95" customHeight="1" x14ac:dyDescent="0.25">
      <c r="A42" s="60" t="s">
        <v>217</v>
      </c>
      <c r="B42" s="50" t="s">
        <v>502</v>
      </c>
      <c r="C42" s="50" t="s">
        <v>219</v>
      </c>
      <c r="D42" s="50" t="s">
        <v>225</v>
      </c>
      <c r="E42" s="50" t="s">
        <v>504</v>
      </c>
      <c r="F42" s="340"/>
      <c r="G42" s="50" t="s">
        <v>505</v>
      </c>
      <c r="H42" s="50" t="s">
        <v>506</v>
      </c>
      <c r="I42" s="50" t="s">
        <v>517</v>
      </c>
      <c r="J42" s="315"/>
      <c r="K42" s="50" t="s">
        <v>521</v>
      </c>
      <c r="L42" s="55" t="s">
        <v>411</v>
      </c>
      <c r="M42" s="50" t="s">
        <v>519</v>
      </c>
      <c r="N42" s="80">
        <v>2</v>
      </c>
      <c r="O42" s="84">
        <v>0</v>
      </c>
      <c r="P42" s="84">
        <v>0.2</v>
      </c>
      <c r="Q42" s="55">
        <v>0.2</v>
      </c>
      <c r="R42" s="55">
        <v>1.4</v>
      </c>
      <c r="S42" s="66">
        <f t="shared" si="10"/>
        <v>1.7999999999999998</v>
      </c>
      <c r="T42" s="63">
        <f t="shared" si="9"/>
        <v>0.89999999999999991</v>
      </c>
      <c r="U42" s="55" t="s">
        <v>465</v>
      </c>
      <c r="V42" s="55" t="s">
        <v>454</v>
      </c>
      <c r="W42" s="55">
        <v>240</v>
      </c>
      <c r="X42" s="50">
        <v>250</v>
      </c>
      <c r="Y42" s="50" t="s">
        <v>415</v>
      </c>
      <c r="Z42" s="55" t="s">
        <v>416</v>
      </c>
      <c r="AA42" s="50" t="s">
        <v>509</v>
      </c>
      <c r="AB42" s="50" t="s">
        <v>510</v>
      </c>
      <c r="AC42" s="50" t="s">
        <v>419</v>
      </c>
      <c r="AD42" s="50" t="s">
        <v>511</v>
      </c>
      <c r="AE42" s="318"/>
      <c r="AF42" s="55" t="s">
        <v>476</v>
      </c>
      <c r="AG42" s="55" t="s">
        <v>437</v>
      </c>
      <c r="AH42" s="55" t="s">
        <v>467</v>
      </c>
      <c r="AI42" s="317"/>
      <c r="AJ42" s="317"/>
      <c r="AK42" s="329"/>
      <c r="AL42" s="316"/>
      <c r="AM42" s="316"/>
      <c r="AN42" s="48" t="s">
        <v>512</v>
      </c>
      <c r="AO42" s="82" t="s">
        <v>725</v>
      </c>
      <c r="AP42" s="317"/>
      <c r="AQ42" s="300"/>
      <c r="AR42" s="317"/>
      <c r="AS42" s="300"/>
      <c r="AT42" s="317"/>
      <c r="AU42" s="300"/>
      <c r="AV42" s="317"/>
      <c r="AW42" s="300"/>
      <c r="AX42" s="317"/>
      <c r="AY42" s="300"/>
      <c r="AZ42" s="317"/>
      <c r="BA42" s="300"/>
      <c r="BB42" s="327"/>
      <c r="BC42" s="359"/>
      <c r="BD42" s="327"/>
      <c r="BE42" s="372"/>
      <c r="BF42" s="348"/>
    </row>
    <row r="43" spans="1:58" ht="54.95" customHeight="1" x14ac:dyDescent="0.25">
      <c r="A43" s="60" t="s">
        <v>217</v>
      </c>
      <c r="B43" s="50" t="s">
        <v>502</v>
      </c>
      <c r="C43" s="50" t="s">
        <v>219</v>
      </c>
      <c r="D43" s="50" t="s">
        <v>228</v>
      </c>
      <c r="E43" s="50" t="s">
        <v>504</v>
      </c>
      <c r="F43" s="340"/>
      <c r="G43" s="50" t="s">
        <v>505</v>
      </c>
      <c r="H43" s="50" t="s">
        <v>506</v>
      </c>
      <c r="I43" s="50" t="s">
        <v>522</v>
      </c>
      <c r="J43" s="315">
        <v>0.2</v>
      </c>
      <c r="K43" s="83" t="s">
        <v>523</v>
      </c>
      <c r="L43" s="55" t="s">
        <v>411</v>
      </c>
      <c r="M43" s="50" t="s">
        <v>524</v>
      </c>
      <c r="N43" s="84">
        <v>4</v>
      </c>
      <c r="O43" s="84">
        <v>0</v>
      </c>
      <c r="P43" s="84">
        <v>0.5</v>
      </c>
      <c r="Q43" s="55">
        <v>0.5</v>
      </c>
      <c r="R43" s="55">
        <v>3</v>
      </c>
      <c r="S43" s="66">
        <f t="shared" si="10"/>
        <v>4</v>
      </c>
      <c r="T43" s="63">
        <f t="shared" si="9"/>
        <v>1</v>
      </c>
      <c r="U43" s="55" t="s">
        <v>465</v>
      </c>
      <c r="V43" s="55" t="s">
        <v>454</v>
      </c>
      <c r="W43" s="55">
        <v>240</v>
      </c>
      <c r="X43" s="50">
        <v>250</v>
      </c>
      <c r="Y43" s="50" t="s">
        <v>415</v>
      </c>
      <c r="Z43" s="55" t="s">
        <v>416</v>
      </c>
      <c r="AA43" s="50" t="s">
        <v>509</v>
      </c>
      <c r="AB43" s="50" t="s">
        <v>510</v>
      </c>
      <c r="AC43" s="50" t="s">
        <v>419</v>
      </c>
      <c r="AD43" s="50" t="s">
        <v>525</v>
      </c>
      <c r="AE43" s="318">
        <v>371150000</v>
      </c>
      <c r="AF43" s="55" t="s">
        <v>436</v>
      </c>
      <c r="AG43" s="55" t="s">
        <v>437</v>
      </c>
      <c r="AH43" s="55" t="s">
        <v>467</v>
      </c>
      <c r="AI43" s="317"/>
      <c r="AJ43" s="317"/>
      <c r="AK43" s="329"/>
      <c r="AL43" s="316"/>
      <c r="AM43" s="316"/>
      <c r="AN43" s="48" t="s">
        <v>512</v>
      </c>
      <c r="AO43" s="82" t="s">
        <v>725</v>
      </c>
      <c r="AP43" s="317"/>
      <c r="AQ43" s="300"/>
      <c r="AR43" s="317"/>
      <c r="AS43" s="300"/>
      <c r="AT43" s="317"/>
      <c r="AU43" s="300"/>
      <c r="AV43" s="317"/>
      <c r="AW43" s="300"/>
      <c r="AX43" s="317"/>
      <c r="AY43" s="300"/>
      <c r="AZ43" s="317"/>
      <c r="BA43" s="300"/>
      <c r="BB43" s="327"/>
      <c r="BC43" s="359"/>
      <c r="BD43" s="327"/>
      <c r="BE43" s="372"/>
      <c r="BF43" s="348"/>
    </row>
    <row r="44" spans="1:58" ht="54.95" customHeight="1" x14ac:dyDescent="0.25">
      <c r="A44" s="60" t="s">
        <v>217</v>
      </c>
      <c r="B44" s="50" t="s">
        <v>502</v>
      </c>
      <c r="C44" s="50" t="s">
        <v>219</v>
      </c>
      <c r="D44" s="50" t="s">
        <v>228</v>
      </c>
      <c r="E44" s="50" t="s">
        <v>504</v>
      </c>
      <c r="F44" s="340"/>
      <c r="G44" s="50" t="s">
        <v>505</v>
      </c>
      <c r="H44" s="50" t="s">
        <v>506</v>
      </c>
      <c r="I44" s="50" t="s">
        <v>522</v>
      </c>
      <c r="J44" s="315"/>
      <c r="K44" s="83" t="s">
        <v>526</v>
      </c>
      <c r="L44" s="55" t="s">
        <v>411</v>
      </c>
      <c r="M44" s="50" t="s">
        <v>524</v>
      </c>
      <c r="N44" s="84">
        <v>4</v>
      </c>
      <c r="O44" s="84">
        <v>0</v>
      </c>
      <c r="P44" s="84" t="s">
        <v>527</v>
      </c>
      <c r="Q44" s="55">
        <v>0.6</v>
      </c>
      <c r="R44" s="55">
        <v>2.9</v>
      </c>
      <c r="S44" s="66">
        <v>0.5</v>
      </c>
      <c r="T44" s="63">
        <f t="shared" si="9"/>
        <v>0.125</v>
      </c>
      <c r="U44" s="55" t="s">
        <v>465</v>
      </c>
      <c r="V44" s="55" t="s">
        <v>454</v>
      </c>
      <c r="W44" s="55">
        <v>240</v>
      </c>
      <c r="X44" s="50">
        <v>250</v>
      </c>
      <c r="Y44" s="50" t="s">
        <v>415</v>
      </c>
      <c r="Z44" s="55" t="s">
        <v>416</v>
      </c>
      <c r="AA44" s="50" t="s">
        <v>509</v>
      </c>
      <c r="AB44" s="50" t="s">
        <v>510</v>
      </c>
      <c r="AC44" s="50" t="s">
        <v>419</v>
      </c>
      <c r="AD44" s="50" t="s">
        <v>525</v>
      </c>
      <c r="AE44" s="318"/>
      <c r="AF44" s="55" t="s">
        <v>436</v>
      </c>
      <c r="AG44" s="55" t="s">
        <v>437</v>
      </c>
      <c r="AH44" s="55" t="s">
        <v>467</v>
      </c>
      <c r="AI44" s="317"/>
      <c r="AJ44" s="317"/>
      <c r="AK44" s="329"/>
      <c r="AL44" s="316"/>
      <c r="AM44" s="316"/>
      <c r="AN44" s="48" t="s">
        <v>512</v>
      </c>
      <c r="AO44" s="82" t="s">
        <v>725</v>
      </c>
      <c r="AP44" s="317"/>
      <c r="AQ44" s="300"/>
      <c r="AR44" s="317"/>
      <c r="AS44" s="300"/>
      <c r="AT44" s="317"/>
      <c r="AU44" s="300"/>
      <c r="AV44" s="317"/>
      <c r="AW44" s="300"/>
      <c r="AX44" s="317"/>
      <c r="AY44" s="300"/>
      <c r="AZ44" s="317"/>
      <c r="BA44" s="300"/>
      <c r="BB44" s="327"/>
      <c r="BC44" s="359"/>
      <c r="BD44" s="327"/>
      <c r="BE44" s="372"/>
      <c r="BF44" s="348" t="s">
        <v>513</v>
      </c>
    </row>
    <row r="45" spans="1:58" ht="54.95" customHeight="1" x14ac:dyDescent="0.25">
      <c r="A45" s="60" t="s">
        <v>217</v>
      </c>
      <c r="B45" s="50" t="s">
        <v>502</v>
      </c>
      <c r="C45" s="50" t="s">
        <v>219</v>
      </c>
      <c r="D45" s="50" t="s">
        <v>228</v>
      </c>
      <c r="E45" s="50" t="s">
        <v>504</v>
      </c>
      <c r="F45" s="340"/>
      <c r="G45" s="50" t="s">
        <v>505</v>
      </c>
      <c r="H45" s="50" t="s">
        <v>506</v>
      </c>
      <c r="I45" s="50" t="s">
        <v>522</v>
      </c>
      <c r="J45" s="315"/>
      <c r="K45" s="83" t="s">
        <v>528</v>
      </c>
      <c r="L45" s="55" t="s">
        <v>411</v>
      </c>
      <c r="M45" s="50" t="s">
        <v>524</v>
      </c>
      <c r="N45" s="84">
        <v>4</v>
      </c>
      <c r="O45" s="84">
        <v>0</v>
      </c>
      <c r="P45" s="84">
        <v>0.5</v>
      </c>
      <c r="Q45" s="55">
        <v>0.5</v>
      </c>
      <c r="R45" s="55">
        <v>3</v>
      </c>
      <c r="S45" s="66">
        <f t="shared" si="10"/>
        <v>4</v>
      </c>
      <c r="T45" s="63">
        <f t="shared" si="9"/>
        <v>1</v>
      </c>
      <c r="U45" s="55" t="s">
        <v>465</v>
      </c>
      <c r="V45" s="55" t="s">
        <v>454</v>
      </c>
      <c r="W45" s="55">
        <v>240</v>
      </c>
      <c r="X45" s="50">
        <v>250</v>
      </c>
      <c r="Y45" s="50" t="s">
        <v>415</v>
      </c>
      <c r="Z45" s="55" t="s">
        <v>416</v>
      </c>
      <c r="AA45" s="50" t="s">
        <v>509</v>
      </c>
      <c r="AB45" s="50" t="s">
        <v>510</v>
      </c>
      <c r="AC45" s="50" t="s">
        <v>419</v>
      </c>
      <c r="AD45" s="50" t="s">
        <v>525</v>
      </c>
      <c r="AE45" s="318"/>
      <c r="AF45" s="55" t="s">
        <v>436</v>
      </c>
      <c r="AG45" s="55" t="s">
        <v>437</v>
      </c>
      <c r="AH45" s="55" t="s">
        <v>467</v>
      </c>
      <c r="AI45" s="317"/>
      <c r="AJ45" s="317"/>
      <c r="AK45" s="329"/>
      <c r="AL45" s="316"/>
      <c r="AM45" s="316"/>
      <c r="AN45" s="48" t="s">
        <v>512</v>
      </c>
      <c r="AO45" s="82" t="s">
        <v>725</v>
      </c>
      <c r="AP45" s="317"/>
      <c r="AQ45" s="300"/>
      <c r="AR45" s="317"/>
      <c r="AS45" s="300"/>
      <c r="AT45" s="317"/>
      <c r="AU45" s="300"/>
      <c r="AV45" s="317"/>
      <c r="AW45" s="300"/>
      <c r="AX45" s="317"/>
      <c r="AY45" s="300"/>
      <c r="AZ45" s="317"/>
      <c r="BA45" s="300"/>
      <c r="BB45" s="327"/>
      <c r="BC45" s="359"/>
      <c r="BD45" s="327"/>
      <c r="BE45" s="372"/>
      <c r="BF45" s="348"/>
    </row>
    <row r="46" spans="1:58" ht="54.95" customHeight="1" x14ac:dyDescent="0.25">
      <c r="A46" s="60" t="s">
        <v>217</v>
      </c>
      <c r="B46" s="50" t="s">
        <v>502</v>
      </c>
      <c r="C46" s="50" t="s">
        <v>219</v>
      </c>
      <c r="D46" s="50" t="s">
        <v>231</v>
      </c>
      <c r="E46" s="50" t="s">
        <v>504</v>
      </c>
      <c r="F46" s="340"/>
      <c r="G46" s="50" t="s">
        <v>505</v>
      </c>
      <c r="H46" s="50" t="s">
        <v>529</v>
      </c>
      <c r="I46" s="50" t="s">
        <v>530</v>
      </c>
      <c r="J46" s="315">
        <v>0.2</v>
      </c>
      <c r="K46" s="83" t="s">
        <v>531</v>
      </c>
      <c r="L46" s="55" t="s">
        <v>411</v>
      </c>
      <c r="M46" s="50" t="s">
        <v>532</v>
      </c>
      <c r="N46" s="84">
        <v>1</v>
      </c>
      <c r="O46" s="84">
        <v>0</v>
      </c>
      <c r="P46" s="84">
        <v>0.2</v>
      </c>
      <c r="Q46" s="55">
        <v>0.1</v>
      </c>
      <c r="R46" s="55">
        <v>0.7</v>
      </c>
      <c r="S46" s="66">
        <f t="shared" si="10"/>
        <v>1</v>
      </c>
      <c r="T46" s="63">
        <f t="shared" si="9"/>
        <v>1</v>
      </c>
      <c r="U46" s="55" t="s">
        <v>465</v>
      </c>
      <c r="V46" s="55" t="s">
        <v>454</v>
      </c>
      <c r="W46" s="55">
        <v>240</v>
      </c>
      <c r="X46" s="50">
        <v>1000</v>
      </c>
      <c r="Y46" s="50" t="s">
        <v>415</v>
      </c>
      <c r="Z46" s="55" t="s">
        <v>416</v>
      </c>
      <c r="AA46" s="50" t="s">
        <v>509</v>
      </c>
      <c r="AB46" s="50" t="s">
        <v>510</v>
      </c>
      <c r="AC46" s="50" t="s">
        <v>419</v>
      </c>
      <c r="AD46" s="50" t="s">
        <v>525</v>
      </c>
      <c r="AE46" s="318">
        <v>387300000</v>
      </c>
      <c r="AF46" s="55" t="s">
        <v>436</v>
      </c>
      <c r="AG46" s="55" t="s">
        <v>437</v>
      </c>
      <c r="AH46" s="55" t="s">
        <v>467</v>
      </c>
      <c r="AI46" s="317"/>
      <c r="AJ46" s="317"/>
      <c r="AK46" s="329"/>
      <c r="AL46" s="316"/>
      <c r="AM46" s="316"/>
      <c r="AN46" s="48" t="s">
        <v>512</v>
      </c>
      <c r="AO46" s="82" t="s">
        <v>725</v>
      </c>
      <c r="AP46" s="317"/>
      <c r="AQ46" s="300"/>
      <c r="AR46" s="317"/>
      <c r="AS46" s="300"/>
      <c r="AT46" s="317"/>
      <c r="AU46" s="300"/>
      <c r="AV46" s="317"/>
      <c r="AW46" s="300"/>
      <c r="AX46" s="317"/>
      <c r="AY46" s="300"/>
      <c r="AZ46" s="317"/>
      <c r="BA46" s="300"/>
      <c r="BB46" s="327"/>
      <c r="BC46" s="359"/>
      <c r="BD46" s="327"/>
      <c r="BE46" s="372"/>
      <c r="BF46" s="348" t="s">
        <v>513</v>
      </c>
    </row>
    <row r="47" spans="1:58" ht="54.95" customHeight="1" x14ac:dyDescent="0.25">
      <c r="A47" s="60" t="s">
        <v>217</v>
      </c>
      <c r="B47" s="50" t="s">
        <v>502</v>
      </c>
      <c r="C47" s="50" t="s">
        <v>219</v>
      </c>
      <c r="D47" s="50" t="s">
        <v>231</v>
      </c>
      <c r="E47" s="50" t="s">
        <v>504</v>
      </c>
      <c r="F47" s="340"/>
      <c r="G47" s="50" t="s">
        <v>505</v>
      </c>
      <c r="H47" s="50" t="s">
        <v>529</v>
      </c>
      <c r="I47" s="50" t="s">
        <v>530</v>
      </c>
      <c r="J47" s="315"/>
      <c r="K47" s="83" t="s">
        <v>533</v>
      </c>
      <c r="L47" s="55" t="s">
        <v>411</v>
      </c>
      <c r="M47" s="50" t="s">
        <v>532</v>
      </c>
      <c r="N47" s="84">
        <v>1</v>
      </c>
      <c r="O47" s="84">
        <v>0</v>
      </c>
      <c r="P47" s="84">
        <v>0.2</v>
      </c>
      <c r="Q47" s="55">
        <v>0.3</v>
      </c>
      <c r="R47" s="55">
        <v>0.7</v>
      </c>
      <c r="S47" s="66">
        <f t="shared" si="10"/>
        <v>1.2</v>
      </c>
      <c r="T47" s="63">
        <f t="shared" si="9"/>
        <v>1</v>
      </c>
      <c r="U47" s="55" t="s">
        <v>465</v>
      </c>
      <c r="V47" s="55" t="s">
        <v>454</v>
      </c>
      <c r="W47" s="55">
        <v>240</v>
      </c>
      <c r="X47" s="50">
        <v>1000</v>
      </c>
      <c r="Y47" s="50" t="s">
        <v>415</v>
      </c>
      <c r="Z47" s="55" t="s">
        <v>416</v>
      </c>
      <c r="AA47" s="50" t="s">
        <v>509</v>
      </c>
      <c r="AB47" s="50" t="s">
        <v>510</v>
      </c>
      <c r="AC47" s="50" t="s">
        <v>419</v>
      </c>
      <c r="AD47" s="50" t="s">
        <v>525</v>
      </c>
      <c r="AE47" s="318"/>
      <c r="AF47" s="55" t="s">
        <v>436</v>
      </c>
      <c r="AG47" s="55" t="s">
        <v>437</v>
      </c>
      <c r="AH47" s="55" t="s">
        <v>467</v>
      </c>
      <c r="AI47" s="317"/>
      <c r="AJ47" s="317"/>
      <c r="AK47" s="329"/>
      <c r="AL47" s="316"/>
      <c r="AM47" s="316"/>
      <c r="AN47" s="48" t="s">
        <v>512</v>
      </c>
      <c r="AO47" s="82" t="s">
        <v>725</v>
      </c>
      <c r="AP47" s="317"/>
      <c r="AQ47" s="300"/>
      <c r="AR47" s="317"/>
      <c r="AS47" s="300"/>
      <c r="AT47" s="317"/>
      <c r="AU47" s="300"/>
      <c r="AV47" s="317"/>
      <c r="AW47" s="300"/>
      <c r="AX47" s="317"/>
      <c r="AY47" s="300"/>
      <c r="AZ47" s="317"/>
      <c r="BA47" s="300"/>
      <c r="BB47" s="327"/>
      <c r="BC47" s="359"/>
      <c r="BD47" s="327"/>
      <c r="BE47" s="372"/>
      <c r="BF47" s="348"/>
    </row>
    <row r="48" spans="1:58" ht="54.95" customHeight="1" x14ac:dyDescent="0.25">
      <c r="A48" s="60" t="s">
        <v>217</v>
      </c>
      <c r="B48" s="50" t="s">
        <v>502</v>
      </c>
      <c r="C48" s="50" t="s">
        <v>219</v>
      </c>
      <c r="D48" s="50" t="s">
        <v>231</v>
      </c>
      <c r="E48" s="50" t="s">
        <v>504</v>
      </c>
      <c r="F48" s="340"/>
      <c r="G48" s="50" t="s">
        <v>505</v>
      </c>
      <c r="H48" s="50" t="s">
        <v>529</v>
      </c>
      <c r="I48" s="50" t="s">
        <v>530</v>
      </c>
      <c r="J48" s="315"/>
      <c r="K48" s="83" t="s">
        <v>534</v>
      </c>
      <c r="L48" s="60" t="s">
        <v>411</v>
      </c>
      <c r="M48" s="50" t="s">
        <v>532</v>
      </c>
      <c r="N48" s="84">
        <v>1</v>
      </c>
      <c r="O48" s="84">
        <v>0</v>
      </c>
      <c r="P48" s="84">
        <v>0.2</v>
      </c>
      <c r="Q48" s="73">
        <v>0.3</v>
      </c>
      <c r="R48" s="73">
        <v>0.7</v>
      </c>
      <c r="S48" s="66">
        <f t="shared" si="10"/>
        <v>1.2</v>
      </c>
      <c r="T48" s="63">
        <f t="shared" si="9"/>
        <v>1</v>
      </c>
      <c r="U48" s="55" t="s">
        <v>465</v>
      </c>
      <c r="V48" s="55" t="s">
        <v>454</v>
      </c>
      <c r="W48" s="55">
        <v>240</v>
      </c>
      <c r="X48" s="50">
        <v>1000</v>
      </c>
      <c r="Y48" s="50" t="s">
        <v>415</v>
      </c>
      <c r="Z48" s="55" t="s">
        <v>416</v>
      </c>
      <c r="AA48" s="50" t="s">
        <v>509</v>
      </c>
      <c r="AB48" s="50" t="s">
        <v>510</v>
      </c>
      <c r="AC48" s="50" t="s">
        <v>419</v>
      </c>
      <c r="AD48" s="50" t="s">
        <v>525</v>
      </c>
      <c r="AE48" s="318"/>
      <c r="AF48" s="55" t="s">
        <v>436</v>
      </c>
      <c r="AG48" s="55" t="s">
        <v>437</v>
      </c>
      <c r="AH48" s="55" t="s">
        <v>467</v>
      </c>
      <c r="AI48" s="317"/>
      <c r="AJ48" s="317"/>
      <c r="AK48" s="329"/>
      <c r="AL48" s="316"/>
      <c r="AM48" s="316"/>
      <c r="AN48" s="48" t="s">
        <v>512</v>
      </c>
      <c r="AO48" s="82" t="s">
        <v>725</v>
      </c>
      <c r="AP48" s="317"/>
      <c r="AQ48" s="300"/>
      <c r="AR48" s="317"/>
      <c r="AS48" s="300"/>
      <c r="AT48" s="317"/>
      <c r="AU48" s="300"/>
      <c r="AV48" s="317"/>
      <c r="AW48" s="300"/>
      <c r="AX48" s="317"/>
      <c r="AY48" s="300"/>
      <c r="AZ48" s="317"/>
      <c r="BA48" s="300"/>
      <c r="BB48" s="327"/>
      <c r="BC48" s="359"/>
      <c r="BD48" s="327"/>
      <c r="BE48" s="372"/>
      <c r="BF48" s="348"/>
    </row>
    <row r="49" spans="1:58" ht="54.95" customHeight="1" x14ac:dyDescent="0.25">
      <c r="A49" s="60" t="s">
        <v>217</v>
      </c>
      <c r="B49" s="50" t="s">
        <v>502</v>
      </c>
      <c r="C49" s="50" t="s">
        <v>219</v>
      </c>
      <c r="D49" s="50" t="s">
        <v>234</v>
      </c>
      <c r="E49" s="50" t="s">
        <v>504</v>
      </c>
      <c r="F49" s="340"/>
      <c r="G49" s="50" t="s">
        <v>505</v>
      </c>
      <c r="H49" s="50" t="s">
        <v>529</v>
      </c>
      <c r="I49" s="50" t="s">
        <v>535</v>
      </c>
      <c r="J49" s="351">
        <v>0.2</v>
      </c>
      <c r="K49" s="83" t="s">
        <v>536</v>
      </c>
      <c r="L49" s="55" t="s">
        <v>411</v>
      </c>
      <c r="M49" s="50" t="s">
        <v>537</v>
      </c>
      <c r="N49" s="84">
        <v>0.5</v>
      </c>
      <c r="O49" s="84">
        <v>0</v>
      </c>
      <c r="P49" s="84">
        <v>0</v>
      </c>
      <c r="Q49" s="55">
        <v>0</v>
      </c>
      <c r="R49" s="55">
        <v>0.6</v>
      </c>
      <c r="S49" s="66">
        <f t="shared" si="10"/>
        <v>0.6</v>
      </c>
      <c r="T49" s="63">
        <f t="shared" si="9"/>
        <v>1</v>
      </c>
      <c r="U49" s="55" t="s">
        <v>465</v>
      </c>
      <c r="V49" s="55" t="s">
        <v>454</v>
      </c>
      <c r="W49" s="55">
        <v>240</v>
      </c>
      <c r="X49" s="50">
        <v>250</v>
      </c>
      <c r="Y49" s="50" t="s">
        <v>415</v>
      </c>
      <c r="Z49" s="55" t="s">
        <v>416</v>
      </c>
      <c r="AA49" s="50" t="s">
        <v>509</v>
      </c>
      <c r="AB49" s="50" t="s">
        <v>510</v>
      </c>
      <c r="AC49" s="50" t="s">
        <v>419</v>
      </c>
      <c r="AD49" s="98" t="s">
        <v>511</v>
      </c>
      <c r="AE49" s="318">
        <v>250000000</v>
      </c>
      <c r="AF49" s="55" t="s">
        <v>476</v>
      </c>
      <c r="AG49" s="55" t="s">
        <v>437</v>
      </c>
      <c r="AH49" s="55" t="s">
        <v>467</v>
      </c>
      <c r="AI49" s="317"/>
      <c r="AJ49" s="317"/>
      <c r="AK49" s="329"/>
      <c r="AL49" s="316"/>
      <c r="AM49" s="316"/>
      <c r="AN49" s="48" t="s">
        <v>512</v>
      </c>
      <c r="AO49" s="82" t="s">
        <v>725</v>
      </c>
      <c r="AP49" s="317"/>
      <c r="AQ49" s="300"/>
      <c r="AR49" s="317"/>
      <c r="AS49" s="300"/>
      <c r="AT49" s="317"/>
      <c r="AU49" s="300"/>
      <c r="AV49" s="317"/>
      <c r="AW49" s="300"/>
      <c r="AX49" s="317"/>
      <c r="AY49" s="300"/>
      <c r="AZ49" s="317"/>
      <c r="BA49" s="300"/>
      <c r="BB49" s="327"/>
      <c r="BC49" s="359"/>
      <c r="BD49" s="327"/>
      <c r="BE49" s="372"/>
      <c r="BF49" s="348" t="s">
        <v>513</v>
      </c>
    </row>
    <row r="50" spans="1:58" ht="54.95" customHeight="1" x14ac:dyDescent="0.25">
      <c r="A50" s="60" t="s">
        <v>217</v>
      </c>
      <c r="B50" s="50" t="s">
        <v>502</v>
      </c>
      <c r="C50" s="50" t="s">
        <v>219</v>
      </c>
      <c r="D50" s="50" t="s">
        <v>234</v>
      </c>
      <c r="E50" s="50" t="s">
        <v>504</v>
      </c>
      <c r="F50" s="341"/>
      <c r="G50" s="50" t="s">
        <v>505</v>
      </c>
      <c r="H50" s="50" t="s">
        <v>529</v>
      </c>
      <c r="I50" s="50" t="s">
        <v>535</v>
      </c>
      <c r="J50" s="351"/>
      <c r="K50" s="83" t="s">
        <v>538</v>
      </c>
      <c r="L50" s="55" t="s">
        <v>411</v>
      </c>
      <c r="M50" s="50" t="s">
        <v>537</v>
      </c>
      <c r="N50" s="84">
        <v>0.5</v>
      </c>
      <c r="O50" s="84">
        <v>0</v>
      </c>
      <c r="P50" s="84">
        <v>0</v>
      </c>
      <c r="Q50" s="55">
        <v>0</v>
      </c>
      <c r="R50" s="55">
        <v>0.6</v>
      </c>
      <c r="S50" s="66">
        <f t="shared" si="10"/>
        <v>0.6</v>
      </c>
      <c r="T50" s="63">
        <f t="shared" si="9"/>
        <v>1</v>
      </c>
      <c r="U50" s="55" t="s">
        <v>465</v>
      </c>
      <c r="V50" s="55" t="s">
        <v>454</v>
      </c>
      <c r="W50" s="55">
        <v>240</v>
      </c>
      <c r="X50" s="50">
        <v>250</v>
      </c>
      <c r="Y50" s="50" t="s">
        <v>415</v>
      </c>
      <c r="Z50" s="55" t="s">
        <v>416</v>
      </c>
      <c r="AA50" s="50" t="s">
        <v>509</v>
      </c>
      <c r="AB50" s="50" t="s">
        <v>510</v>
      </c>
      <c r="AC50" s="50" t="s">
        <v>419</v>
      </c>
      <c r="AD50" s="98" t="s">
        <v>511</v>
      </c>
      <c r="AE50" s="318"/>
      <c r="AF50" s="55" t="s">
        <v>476</v>
      </c>
      <c r="AG50" s="55" t="s">
        <v>437</v>
      </c>
      <c r="AH50" s="55" t="s">
        <v>467</v>
      </c>
      <c r="AI50" s="317"/>
      <c r="AJ50" s="317"/>
      <c r="AK50" s="329"/>
      <c r="AL50" s="316"/>
      <c r="AM50" s="316"/>
      <c r="AN50" s="48" t="s">
        <v>512</v>
      </c>
      <c r="AO50" s="82" t="s">
        <v>725</v>
      </c>
      <c r="AP50" s="317"/>
      <c r="AQ50" s="300"/>
      <c r="AR50" s="317"/>
      <c r="AS50" s="300"/>
      <c r="AT50" s="317"/>
      <c r="AU50" s="300"/>
      <c r="AV50" s="317"/>
      <c r="AW50" s="300"/>
      <c r="AX50" s="317"/>
      <c r="AY50" s="300"/>
      <c r="AZ50" s="317"/>
      <c r="BA50" s="300"/>
      <c r="BB50" s="328"/>
      <c r="BC50" s="360"/>
      <c r="BD50" s="328"/>
      <c r="BE50" s="373"/>
      <c r="BF50" s="348"/>
    </row>
    <row r="51" spans="1:58" s="186" customFormat="1" ht="54.95" customHeight="1" x14ac:dyDescent="0.25">
      <c r="A51" s="304" t="s">
        <v>539</v>
      </c>
      <c r="B51" s="304"/>
      <c r="C51" s="304"/>
      <c r="D51" s="304"/>
      <c r="E51" s="304"/>
      <c r="F51" s="304"/>
      <c r="G51" s="304"/>
      <c r="H51" s="304"/>
      <c r="I51" s="304"/>
      <c r="J51" s="304"/>
      <c r="K51" s="304"/>
      <c r="L51" s="304"/>
      <c r="M51" s="304"/>
      <c r="N51" s="304"/>
      <c r="O51" s="304"/>
      <c r="P51" s="304"/>
      <c r="Q51" s="304"/>
      <c r="R51" s="304"/>
      <c r="S51" s="304"/>
      <c r="T51" s="193">
        <f>+AVERAGE(T36:T50)</f>
        <v>0.92166666666666675</v>
      </c>
      <c r="U51" s="194"/>
      <c r="V51" s="194"/>
      <c r="W51" s="194"/>
      <c r="X51" s="192"/>
      <c r="Y51" s="194"/>
      <c r="Z51" s="192"/>
      <c r="AA51" s="195"/>
      <c r="AB51" s="195"/>
      <c r="AC51" s="192"/>
      <c r="AD51" s="194"/>
      <c r="AE51" s="196">
        <f>SUM(AE36:AE50)</f>
        <v>72378850000</v>
      </c>
      <c r="AF51" s="194"/>
      <c r="AG51" s="194"/>
      <c r="AH51" s="194"/>
      <c r="AI51" s="194"/>
      <c r="AJ51" s="197">
        <f>AJ36</f>
        <v>1300000000</v>
      </c>
      <c r="AK51" s="197">
        <f>AK36</f>
        <v>1300000000</v>
      </c>
      <c r="AL51" s="198">
        <f>AL36</f>
        <v>1300000000</v>
      </c>
      <c r="AM51" s="198">
        <f>AM36</f>
        <v>1300000000</v>
      </c>
      <c r="AN51" s="194"/>
      <c r="AO51" s="192"/>
      <c r="AP51" s="199">
        <f t="shared" ref="AP51:AW51" si="11">SUM(AP36)</f>
        <v>0</v>
      </c>
      <c r="AQ51" s="200">
        <f t="shared" si="11"/>
        <v>0</v>
      </c>
      <c r="AR51" s="199">
        <f t="shared" si="11"/>
        <v>0</v>
      </c>
      <c r="AS51" s="200">
        <f t="shared" si="11"/>
        <v>0</v>
      </c>
      <c r="AT51" s="197">
        <f t="shared" si="11"/>
        <v>126088154</v>
      </c>
      <c r="AU51" s="201">
        <f>AT51/AK51</f>
        <v>9.6990887692307695E-2</v>
      </c>
      <c r="AV51" s="197">
        <f t="shared" si="11"/>
        <v>0</v>
      </c>
      <c r="AW51" s="201">
        <f t="shared" si="11"/>
        <v>0</v>
      </c>
      <c r="AX51" s="199">
        <f t="shared" ref="AX51:BE51" si="12">AX36</f>
        <v>156088154</v>
      </c>
      <c r="AY51" s="200">
        <f t="shared" si="12"/>
        <v>0.12006781076923077</v>
      </c>
      <c r="AZ51" s="199">
        <f t="shared" si="12"/>
        <v>84810558</v>
      </c>
      <c r="BA51" s="200">
        <f t="shared" si="12"/>
        <v>6.523889076923077E-2</v>
      </c>
      <c r="BB51" s="226">
        <f t="shared" si="12"/>
        <v>1166093154</v>
      </c>
      <c r="BC51" s="227">
        <f t="shared" si="12"/>
        <v>0.8969947338461538</v>
      </c>
      <c r="BD51" s="226">
        <f t="shared" si="12"/>
        <v>1157017910</v>
      </c>
      <c r="BE51" s="216">
        <f t="shared" si="12"/>
        <v>0.89001377692307693</v>
      </c>
      <c r="BF51" s="194"/>
    </row>
    <row r="52" spans="1:58" ht="54.95" customHeight="1" x14ac:dyDescent="0.25">
      <c r="A52" s="60" t="s">
        <v>217</v>
      </c>
      <c r="B52" s="49" t="s">
        <v>236</v>
      </c>
      <c r="C52" s="49" t="s">
        <v>237</v>
      </c>
      <c r="D52" s="49" t="s">
        <v>540</v>
      </c>
      <c r="E52" s="49" t="s">
        <v>541</v>
      </c>
      <c r="F52" s="342">
        <v>2024130010109</v>
      </c>
      <c r="G52" s="49" t="s">
        <v>542</v>
      </c>
      <c r="H52" s="49" t="s">
        <v>543</v>
      </c>
      <c r="I52" s="49" t="s">
        <v>544</v>
      </c>
      <c r="J52" s="297">
        <v>0.3</v>
      </c>
      <c r="K52" s="49" t="s">
        <v>545</v>
      </c>
      <c r="L52" s="307" t="s">
        <v>411</v>
      </c>
      <c r="M52" s="309" t="s">
        <v>546</v>
      </c>
      <c r="N52" s="85">
        <v>1</v>
      </c>
      <c r="O52" s="85">
        <v>0.1</v>
      </c>
      <c r="P52" s="85">
        <v>1</v>
      </c>
      <c r="Q52" s="51">
        <v>0</v>
      </c>
      <c r="R52" s="51">
        <v>0</v>
      </c>
      <c r="S52" s="85">
        <f>+O52+P52+Q52+R52</f>
        <v>1.1000000000000001</v>
      </c>
      <c r="T52" s="86">
        <f>+IF((S52/N52)&gt;100%,100%,(S52/N52))</f>
        <v>1</v>
      </c>
      <c r="U52" s="51" t="s">
        <v>467</v>
      </c>
      <c r="V52" s="51" t="s">
        <v>454</v>
      </c>
      <c r="W52" s="51">
        <v>240</v>
      </c>
      <c r="X52" s="49">
        <v>24906</v>
      </c>
      <c r="Y52" s="51" t="s">
        <v>415</v>
      </c>
      <c r="Z52" s="49" t="s">
        <v>416</v>
      </c>
      <c r="AA52" s="49" t="s">
        <v>509</v>
      </c>
      <c r="AB52" s="49" t="s">
        <v>510</v>
      </c>
      <c r="AC52" s="49" t="s">
        <v>419</v>
      </c>
      <c r="AD52" s="91" t="s">
        <v>511</v>
      </c>
      <c r="AE52" s="298">
        <v>600000000</v>
      </c>
      <c r="AF52" s="51" t="s">
        <v>476</v>
      </c>
      <c r="AG52" s="51" t="s">
        <v>437</v>
      </c>
      <c r="AH52" s="51" t="s">
        <v>482</v>
      </c>
      <c r="AI52" s="347">
        <v>1000000000</v>
      </c>
      <c r="AJ52" s="347">
        <v>1000000001</v>
      </c>
      <c r="AK52" s="355">
        <v>1000000000</v>
      </c>
      <c r="AL52" s="356">
        <v>1000000000</v>
      </c>
      <c r="AM52" s="356">
        <v>1000000000</v>
      </c>
      <c r="AN52" s="153" t="s">
        <v>512</v>
      </c>
      <c r="AO52" s="49" t="s">
        <v>726</v>
      </c>
      <c r="AP52" s="347">
        <v>0</v>
      </c>
      <c r="AQ52" s="353">
        <f>+AP36/AJ36</f>
        <v>0</v>
      </c>
      <c r="AR52" s="347">
        <v>0</v>
      </c>
      <c r="AS52" s="353">
        <f>+AR52/AJ52</f>
        <v>0</v>
      </c>
      <c r="AT52" s="347">
        <v>355996092</v>
      </c>
      <c r="AU52" s="353">
        <f>+AT52/AK52</f>
        <v>0.35599609199999999</v>
      </c>
      <c r="AV52" s="354">
        <v>209858374.40000001</v>
      </c>
      <c r="AW52" s="353">
        <f>+AV52/AK52</f>
        <v>0.20985837440000002</v>
      </c>
      <c r="AX52" s="308">
        <v>355062758</v>
      </c>
      <c r="AY52" s="357">
        <f>AX52/AL52</f>
        <v>0.35506275799999998</v>
      </c>
      <c r="AZ52" s="308">
        <v>323996092</v>
      </c>
      <c r="BA52" s="357">
        <f>AZ52/AL52</f>
        <v>0.32399609200000001</v>
      </c>
      <c r="BB52" s="326">
        <v>900429152</v>
      </c>
      <c r="BC52" s="297">
        <f>BB52/AM52</f>
        <v>0.90042915199999995</v>
      </c>
      <c r="BD52" s="349">
        <v>900429152</v>
      </c>
      <c r="BE52" s="350">
        <f>BD52/AM52</f>
        <v>0.90042915199999995</v>
      </c>
      <c r="BF52" s="307" t="s">
        <v>547</v>
      </c>
    </row>
    <row r="53" spans="1:58" ht="54.95" customHeight="1" x14ac:dyDescent="0.25">
      <c r="A53" s="60" t="s">
        <v>217</v>
      </c>
      <c r="B53" s="49" t="s">
        <v>236</v>
      </c>
      <c r="C53" s="49" t="s">
        <v>237</v>
      </c>
      <c r="D53" s="49" t="s">
        <v>540</v>
      </c>
      <c r="E53" s="49" t="s">
        <v>541</v>
      </c>
      <c r="F53" s="343"/>
      <c r="G53" s="49" t="s">
        <v>542</v>
      </c>
      <c r="H53" s="49" t="s">
        <v>543</v>
      </c>
      <c r="I53" s="49" t="s">
        <v>544</v>
      </c>
      <c r="J53" s="297"/>
      <c r="K53" s="49" t="s">
        <v>548</v>
      </c>
      <c r="L53" s="307"/>
      <c r="M53" s="309"/>
      <c r="N53" s="85">
        <v>1</v>
      </c>
      <c r="O53" s="85">
        <v>0.1</v>
      </c>
      <c r="P53" s="85">
        <v>1</v>
      </c>
      <c r="Q53" s="87">
        <v>0</v>
      </c>
      <c r="R53" s="87">
        <v>0</v>
      </c>
      <c r="S53" s="85">
        <f>+O52+P53+Q53+R53</f>
        <v>1.1000000000000001</v>
      </c>
      <c r="T53" s="86">
        <f t="shared" ref="T53:T60" si="13">+IF((S53/N53)&gt;100%,100%,(S53/N53))</f>
        <v>1</v>
      </c>
      <c r="U53" s="51" t="s">
        <v>467</v>
      </c>
      <c r="V53" s="51" t="s">
        <v>454</v>
      </c>
      <c r="W53" s="51">
        <v>241</v>
      </c>
      <c r="X53" s="49">
        <v>24906</v>
      </c>
      <c r="Y53" s="51" t="s">
        <v>415</v>
      </c>
      <c r="Z53" s="49" t="s">
        <v>416</v>
      </c>
      <c r="AA53" s="49" t="s">
        <v>509</v>
      </c>
      <c r="AB53" s="49" t="s">
        <v>510</v>
      </c>
      <c r="AC53" s="49" t="s">
        <v>419</v>
      </c>
      <c r="AD53" s="91" t="s">
        <v>511</v>
      </c>
      <c r="AE53" s="298"/>
      <c r="AF53" s="51" t="s">
        <v>476</v>
      </c>
      <c r="AG53" s="51" t="s">
        <v>437</v>
      </c>
      <c r="AH53" s="51" t="s">
        <v>482</v>
      </c>
      <c r="AI53" s="347"/>
      <c r="AJ53" s="347"/>
      <c r="AK53" s="355"/>
      <c r="AL53" s="356"/>
      <c r="AM53" s="356"/>
      <c r="AN53" s="153" t="s">
        <v>512</v>
      </c>
      <c r="AO53" s="49" t="s">
        <v>726</v>
      </c>
      <c r="AP53" s="347"/>
      <c r="AQ53" s="353"/>
      <c r="AR53" s="347"/>
      <c r="AS53" s="353"/>
      <c r="AT53" s="347"/>
      <c r="AU53" s="353"/>
      <c r="AV53" s="354"/>
      <c r="AW53" s="353"/>
      <c r="AX53" s="308"/>
      <c r="AY53" s="357"/>
      <c r="AZ53" s="308"/>
      <c r="BA53" s="357"/>
      <c r="BB53" s="327"/>
      <c r="BC53" s="297"/>
      <c r="BD53" s="349"/>
      <c r="BE53" s="350"/>
      <c r="BF53" s="307"/>
    </row>
    <row r="54" spans="1:58" ht="54.95" customHeight="1" x14ac:dyDescent="0.25">
      <c r="A54" s="60" t="s">
        <v>217</v>
      </c>
      <c r="B54" s="49" t="s">
        <v>236</v>
      </c>
      <c r="C54" s="49" t="s">
        <v>237</v>
      </c>
      <c r="D54" s="49" t="s">
        <v>540</v>
      </c>
      <c r="E54" s="49" t="s">
        <v>541</v>
      </c>
      <c r="F54" s="343"/>
      <c r="G54" s="49" t="s">
        <v>542</v>
      </c>
      <c r="H54" s="49" t="s">
        <v>543</v>
      </c>
      <c r="I54" s="49" t="s">
        <v>544</v>
      </c>
      <c r="J54" s="297"/>
      <c r="K54" s="49" t="s">
        <v>549</v>
      </c>
      <c r="L54" s="307"/>
      <c r="M54" s="309"/>
      <c r="N54" s="85">
        <v>1</v>
      </c>
      <c r="O54" s="85">
        <v>0.1</v>
      </c>
      <c r="P54" s="85">
        <v>1</v>
      </c>
      <c r="Q54" s="51">
        <v>0</v>
      </c>
      <c r="R54" s="51">
        <v>0</v>
      </c>
      <c r="S54" s="85">
        <f>+O52+P54+Q54+R54</f>
        <v>1.1000000000000001</v>
      </c>
      <c r="T54" s="86">
        <f t="shared" si="13"/>
        <v>1</v>
      </c>
      <c r="U54" s="51" t="s">
        <v>467</v>
      </c>
      <c r="V54" s="51" t="s">
        <v>454</v>
      </c>
      <c r="W54" s="51">
        <v>242</v>
      </c>
      <c r="X54" s="49">
        <v>24906</v>
      </c>
      <c r="Y54" s="51" t="s">
        <v>415</v>
      </c>
      <c r="Z54" s="49" t="s">
        <v>416</v>
      </c>
      <c r="AA54" s="49" t="s">
        <v>509</v>
      </c>
      <c r="AB54" s="49" t="s">
        <v>510</v>
      </c>
      <c r="AC54" s="49" t="s">
        <v>419</v>
      </c>
      <c r="AD54" s="91" t="s">
        <v>511</v>
      </c>
      <c r="AE54" s="298"/>
      <c r="AF54" s="51" t="s">
        <v>436</v>
      </c>
      <c r="AG54" s="51" t="s">
        <v>437</v>
      </c>
      <c r="AH54" s="51" t="s">
        <v>482</v>
      </c>
      <c r="AI54" s="347"/>
      <c r="AJ54" s="347"/>
      <c r="AK54" s="355"/>
      <c r="AL54" s="356"/>
      <c r="AM54" s="356"/>
      <c r="AN54" s="153" t="s">
        <v>512</v>
      </c>
      <c r="AO54" s="49" t="s">
        <v>726</v>
      </c>
      <c r="AP54" s="347"/>
      <c r="AQ54" s="353"/>
      <c r="AR54" s="347"/>
      <c r="AS54" s="353"/>
      <c r="AT54" s="347"/>
      <c r="AU54" s="353"/>
      <c r="AV54" s="354"/>
      <c r="AW54" s="353"/>
      <c r="AX54" s="308"/>
      <c r="AY54" s="357"/>
      <c r="AZ54" s="308"/>
      <c r="BA54" s="357"/>
      <c r="BB54" s="327"/>
      <c r="BC54" s="297"/>
      <c r="BD54" s="349"/>
      <c r="BE54" s="350"/>
      <c r="BF54" s="307"/>
    </row>
    <row r="55" spans="1:58" ht="54.95" customHeight="1" x14ac:dyDescent="0.25">
      <c r="A55" s="60" t="s">
        <v>217</v>
      </c>
      <c r="B55" s="49" t="s">
        <v>236</v>
      </c>
      <c r="C55" s="49" t="s">
        <v>237</v>
      </c>
      <c r="D55" s="49" t="s">
        <v>540</v>
      </c>
      <c r="E55" s="49" t="s">
        <v>541</v>
      </c>
      <c r="F55" s="343"/>
      <c r="G55" s="49" t="s">
        <v>542</v>
      </c>
      <c r="H55" s="49" t="s">
        <v>543</v>
      </c>
      <c r="I55" s="49" t="s">
        <v>544</v>
      </c>
      <c r="J55" s="297"/>
      <c r="K55" s="49" t="s">
        <v>550</v>
      </c>
      <c r="L55" s="307"/>
      <c r="M55" s="309"/>
      <c r="N55" s="85">
        <v>1</v>
      </c>
      <c r="O55" s="85">
        <v>0.1</v>
      </c>
      <c r="P55" s="85">
        <v>1</v>
      </c>
      <c r="Q55" s="51">
        <v>0</v>
      </c>
      <c r="R55" s="51">
        <v>0</v>
      </c>
      <c r="S55" s="85">
        <f>+O52+P55+Q55+R55</f>
        <v>1.1000000000000001</v>
      </c>
      <c r="T55" s="86">
        <f t="shared" si="13"/>
        <v>1</v>
      </c>
      <c r="U55" s="51" t="s">
        <v>467</v>
      </c>
      <c r="V55" s="51" t="s">
        <v>454</v>
      </c>
      <c r="W55" s="51">
        <v>243</v>
      </c>
      <c r="X55" s="49">
        <v>24906</v>
      </c>
      <c r="Y55" s="51" t="s">
        <v>415</v>
      </c>
      <c r="Z55" s="49" t="s">
        <v>416</v>
      </c>
      <c r="AA55" s="49" t="s">
        <v>509</v>
      </c>
      <c r="AB55" s="49" t="s">
        <v>510</v>
      </c>
      <c r="AC55" s="49" t="s">
        <v>419</v>
      </c>
      <c r="AD55" s="91" t="s">
        <v>511</v>
      </c>
      <c r="AE55" s="298"/>
      <c r="AF55" s="51" t="s">
        <v>476</v>
      </c>
      <c r="AG55" s="51" t="s">
        <v>437</v>
      </c>
      <c r="AH55" s="51" t="s">
        <v>482</v>
      </c>
      <c r="AI55" s="347"/>
      <c r="AJ55" s="347"/>
      <c r="AK55" s="355"/>
      <c r="AL55" s="356"/>
      <c r="AM55" s="356"/>
      <c r="AN55" s="153" t="s">
        <v>512</v>
      </c>
      <c r="AO55" s="49" t="s">
        <v>726</v>
      </c>
      <c r="AP55" s="347"/>
      <c r="AQ55" s="353"/>
      <c r="AR55" s="347"/>
      <c r="AS55" s="353"/>
      <c r="AT55" s="347"/>
      <c r="AU55" s="353"/>
      <c r="AV55" s="354"/>
      <c r="AW55" s="353"/>
      <c r="AX55" s="308"/>
      <c r="AY55" s="357"/>
      <c r="AZ55" s="308"/>
      <c r="BA55" s="357"/>
      <c r="BB55" s="327"/>
      <c r="BC55" s="297"/>
      <c r="BD55" s="349"/>
      <c r="BE55" s="350"/>
      <c r="BF55" s="307"/>
    </row>
    <row r="56" spans="1:58" ht="54.95" customHeight="1" x14ac:dyDescent="0.25">
      <c r="A56" s="60" t="s">
        <v>217</v>
      </c>
      <c r="B56" s="49" t="s">
        <v>236</v>
      </c>
      <c r="C56" s="49" t="s">
        <v>237</v>
      </c>
      <c r="D56" s="49" t="s">
        <v>239</v>
      </c>
      <c r="E56" s="49" t="s">
        <v>541</v>
      </c>
      <c r="F56" s="343"/>
      <c r="G56" s="49" t="s">
        <v>542</v>
      </c>
      <c r="H56" s="49" t="s">
        <v>551</v>
      </c>
      <c r="I56" s="49" t="s">
        <v>552</v>
      </c>
      <c r="J56" s="297">
        <v>0.5</v>
      </c>
      <c r="K56" s="49" t="s">
        <v>553</v>
      </c>
      <c r="L56" s="307"/>
      <c r="M56" s="309" t="s">
        <v>554</v>
      </c>
      <c r="N56" s="85">
        <v>30</v>
      </c>
      <c r="O56" s="85">
        <v>0</v>
      </c>
      <c r="P56" s="85">
        <v>15</v>
      </c>
      <c r="Q56" s="51">
        <v>0</v>
      </c>
      <c r="R56" s="51">
        <v>0</v>
      </c>
      <c r="S56" s="85">
        <f t="shared" ref="S56:S60" si="14">+O56+P56+Q56+R56</f>
        <v>15</v>
      </c>
      <c r="T56" s="86">
        <f t="shared" si="13"/>
        <v>0.5</v>
      </c>
      <c r="U56" s="51" t="s">
        <v>467</v>
      </c>
      <c r="V56" s="51" t="s">
        <v>454</v>
      </c>
      <c r="W56" s="51">
        <v>244</v>
      </c>
      <c r="X56" s="49">
        <v>24906</v>
      </c>
      <c r="Y56" s="51" t="s">
        <v>415</v>
      </c>
      <c r="Z56" s="49" t="s">
        <v>416</v>
      </c>
      <c r="AA56" s="49" t="s">
        <v>509</v>
      </c>
      <c r="AB56" s="309" t="s">
        <v>510</v>
      </c>
      <c r="AC56" s="49" t="s">
        <v>419</v>
      </c>
      <c r="AD56" s="91" t="s">
        <v>511</v>
      </c>
      <c r="AE56" s="298"/>
      <c r="AF56" s="51" t="s">
        <v>476</v>
      </c>
      <c r="AG56" s="51" t="s">
        <v>437</v>
      </c>
      <c r="AH56" s="51" t="s">
        <v>482</v>
      </c>
      <c r="AI56" s="347"/>
      <c r="AJ56" s="347"/>
      <c r="AK56" s="355"/>
      <c r="AL56" s="356"/>
      <c r="AM56" s="356"/>
      <c r="AN56" s="153" t="s">
        <v>512</v>
      </c>
      <c r="AO56" s="49" t="s">
        <v>726</v>
      </c>
      <c r="AP56" s="347"/>
      <c r="AQ56" s="353"/>
      <c r="AR56" s="347"/>
      <c r="AS56" s="353"/>
      <c r="AT56" s="347"/>
      <c r="AU56" s="353"/>
      <c r="AV56" s="354"/>
      <c r="AW56" s="353"/>
      <c r="AX56" s="308"/>
      <c r="AY56" s="357"/>
      <c r="AZ56" s="308"/>
      <c r="BA56" s="357"/>
      <c r="BB56" s="327"/>
      <c r="BC56" s="297"/>
      <c r="BD56" s="349"/>
      <c r="BE56" s="350"/>
      <c r="BF56" s="307"/>
    </row>
    <row r="57" spans="1:58" ht="54.95" customHeight="1" x14ac:dyDescent="0.25">
      <c r="A57" s="60" t="s">
        <v>217</v>
      </c>
      <c r="B57" s="49" t="s">
        <v>236</v>
      </c>
      <c r="C57" s="49" t="s">
        <v>237</v>
      </c>
      <c r="D57" s="49" t="s">
        <v>239</v>
      </c>
      <c r="E57" s="49" t="s">
        <v>541</v>
      </c>
      <c r="F57" s="343"/>
      <c r="G57" s="49" t="s">
        <v>542</v>
      </c>
      <c r="H57" s="49" t="s">
        <v>551</v>
      </c>
      <c r="I57" s="49" t="s">
        <v>552</v>
      </c>
      <c r="J57" s="297"/>
      <c r="K57" s="49" t="s">
        <v>555</v>
      </c>
      <c r="L57" s="307"/>
      <c r="M57" s="309"/>
      <c r="N57" s="85">
        <v>30</v>
      </c>
      <c r="O57" s="85">
        <v>0</v>
      </c>
      <c r="P57" s="85">
        <v>15</v>
      </c>
      <c r="Q57" s="51">
        <v>0</v>
      </c>
      <c r="R57" s="51">
        <v>0</v>
      </c>
      <c r="S57" s="85">
        <f>+O56+P57+Q57+R57</f>
        <v>15</v>
      </c>
      <c r="T57" s="86">
        <f t="shared" si="13"/>
        <v>0.5</v>
      </c>
      <c r="U57" s="51" t="s">
        <v>467</v>
      </c>
      <c r="V57" s="51" t="s">
        <v>454</v>
      </c>
      <c r="W57" s="51">
        <v>245</v>
      </c>
      <c r="X57" s="49">
        <v>24906</v>
      </c>
      <c r="Y57" s="51" t="s">
        <v>415</v>
      </c>
      <c r="Z57" s="49" t="s">
        <v>416</v>
      </c>
      <c r="AA57" s="49" t="s">
        <v>509</v>
      </c>
      <c r="AB57" s="309"/>
      <c r="AC57" s="49" t="s">
        <v>419</v>
      </c>
      <c r="AD57" s="91" t="s">
        <v>511</v>
      </c>
      <c r="AE57" s="298"/>
      <c r="AF57" s="51" t="s">
        <v>496</v>
      </c>
      <c r="AG57" s="51" t="s">
        <v>496</v>
      </c>
      <c r="AH57" s="51" t="s">
        <v>496</v>
      </c>
      <c r="AI57" s="347"/>
      <c r="AJ57" s="347"/>
      <c r="AK57" s="355"/>
      <c r="AL57" s="356"/>
      <c r="AM57" s="356"/>
      <c r="AN57" s="153" t="s">
        <v>512</v>
      </c>
      <c r="AO57" s="49" t="s">
        <v>726</v>
      </c>
      <c r="AP57" s="347"/>
      <c r="AQ57" s="353"/>
      <c r="AR57" s="347"/>
      <c r="AS57" s="353"/>
      <c r="AT57" s="347"/>
      <c r="AU57" s="353"/>
      <c r="AV57" s="354"/>
      <c r="AW57" s="353"/>
      <c r="AX57" s="308"/>
      <c r="AY57" s="357"/>
      <c r="AZ57" s="308"/>
      <c r="BA57" s="357"/>
      <c r="BB57" s="327"/>
      <c r="BC57" s="297"/>
      <c r="BD57" s="349"/>
      <c r="BE57" s="350"/>
      <c r="BF57" s="307"/>
    </row>
    <row r="58" spans="1:58" ht="54.95" customHeight="1" x14ac:dyDescent="0.25">
      <c r="A58" s="60" t="s">
        <v>217</v>
      </c>
      <c r="B58" s="49" t="s">
        <v>236</v>
      </c>
      <c r="C58" s="49" t="s">
        <v>237</v>
      </c>
      <c r="D58" s="49" t="s">
        <v>242</v>
      </c>
      <c r="E58" s="49" t="s">
        <v>541</v>
      </c>
      <c r="F58" s="343"/>
      <c r="G58" s="49" t="s">
        <v>542</v>
      </c>
      <c r="H58" s="49" t="s">
        <v>551</v>
      </c>
      <c r="I58" s="49" t="s">
        <v>556</v>
      </c>
      <c r="J58" s="345">
        <v>0.2</v>
      </c>
      <c r="K58" s="49" t="s">
        <v>557</v>
      </c>
      <c r="L58" s="307"/>
      <c r="M58" s="309" t="s">
        <v>558</v>
      </c>
      <c r="N58" s="85">
        <v>1</v>
      </c>
      <c r="O58" s="85">
        <v>0.1</v>
      </c>
      <c r="P58" s="85">
        <v>0.2</v>
      </c>
      <c r="Q58" s="87">
        <v>0.3</v>
      </c>
      <c r="R58" s="87">
        <v>0</v>
      </c>
      <c r="S58" s="85">
        <f t="shared" si="14"/>
        <v>0.60000000000000009</v>
      </c>
      <c r="T58" s="86">
        <f t="shared" si="13"/>
        <v>0.60000000000000009</v>
      </c>
      <c r="U58" s="51" t="s">
        <v>467</v>
      </c>
      <c r="V58" s="51" t="s">
        <v>454</v>
      </c>
      <c r="W58" s="51">
        <v>246</v>
      </c>
      <c r="X58" s="49">
        <v>100</v>
      </c>
      <c r="Y58" s="51" t="s">
        <v>415</v>
      </c>
      <c r="Z58" s="49" t="s">
        <v>416</v>
      </c>
      <c r="AA58" s="49" t="s">
        <v>509</v>
      </c>
      <c r="AB58" s="309" t="s">
        <v>510</v>
      </c>
      <c r="AC58" s="49" t="s">
        <v>419</v>
      </c>
      <c r="AD58" s="91" t="s">
        <v>525</v>
      </c>
      <c r="AE58" s="92">
        <v>200000000</v>
      </c>
      <c r="AF58" s="51" t="s">
        <v>436</v>
      </c>
      <c r="AG58" s="51" t="s">
        <v>437</v>
      </c>
      <c r="AH58" s="51" t="s">
        <v>482</v>
      </c>
      <c r="AI58" s="347"/>
      <c r="AJ58" s="347"/>
      <c r="AK58" s="355"/>
      <c r="AL58" s="356"/>
      <c r="AM58" s="356"/>
      <c r="AN58" s="153" t="s">
        <v>512</v>
      </c>
      <c r="AO58" s="49" t="s">
        <v>726</v>
      </c>
      <c r="AP58" s="347"/>
      <c r="AQ58" s="353"/>
      <c r="AR58" s="347"/>
      <c r="AS58" s="353"/>
      <c r="AT58" s="347"/>
      <c r="AU58" s="353"/>
      <c r="AV58" s="354"/>
      <c r="AW58" s="353"/>
      <c r="AX58" s="308"/>
      <c r="AY58" s="357"/>
      <c r="AZ58" s="308"/>
      <c r="BA58" s="357"/>
      <c r="BB58" s="327"/>
      <c r="BC58" s="297"/>
      <c r="BD58" s="349"/>
      <c r="BE58" s="350"/>
      <c r="BF58" s="51" t="s">
        <v>547</v>
      </c>
    </row>
    <row r="59" spans="1:58" ht="54.95" customHeight="1" x14ac:dyDescent="0.25">
      <c r="A59" s="60" t="s">
        <v>217</v>
      </c>
      <c r="B59" s="49" t="s">
        <v>236</v>
      </c>
      <c r="C59" s="49" t="s">
        <v>237</v>
      </c>
      <c r="D59" s="49" t="s">
        <v>242</v>
      </c>
      <c r="E59" s="49" t="s">
        <v>541</v>
      </c>
      <c r="F59" s="343"/>
      <c r="G59" s="49" t="s">
        <v>542</v>
      </c>
      <c r="H59" s="49" t="s">
        <v>551</v>
      </c>
      <c r="I59" s="49" t="s">
        <v>556</v>
      </c>
      <c r="J59" s="346"/>
      <c r="K59" s="49" t="s">
        <v>559</v>
      </c>
      <c r="L59" s="307"/>
      <c r="M59" s="309"/>
      <c r="N59" s="85">
        <v>1</v>
      </c>
      <c r="O59" s="85">
        <v>0.1</v>
      </c>
      <c r="P59" s="85">
        <v>0.2</v>
      </c>
      <c r="Q59" s="51">
        <v>0</v>
      </c>
      <c r="R59" s="51">
        <v>0</v>
      </c>
      <c r="S59" s="85">
        <f t="shared" si="14"/>
        <v>0.30000000000000004</v>
      </c>
      <c r="T59" s="86">
        <f t="shared" si="13"/>
        <v>0.30000000000000004</v>
      </c>
      <c r="U59" s="51" t="s">
        <v>467</v>
      </c>
      <c r="V59" s="51" t="s">
        <v>454</v>
      </c>
      <c r="W59" s="51">
        <v>247</v>
      </c>
      <c r="X59" s="51">
        <v>100</v>
      </c>
      <c r="Y59" s="51" t="s">
        <v>415</v>
      </c>
      <c r="Z59" s="49" t="s">
        <v>416</v>
      </c>
      <c r="AA59" s="49" t="s">
        <v>509</v>
      </c>
      <c r="AB59" s="309"/>
      <c r="AC59" s="49" t="s">
        <v>419</v>
      </c>
      <c r="AD59" s="160" t="s">
        <v>511</v>
      </c>
      <c r="AE59" s="298">
        <v>200000000</v>
      </c>
      <c r="AF59" s="51" t="s">
        <v>476</v>
      </c>
      <c r="AG59" s="51" t="s">
        <v>437</v>
      </c>
      <c r="AH59" s="51" t="s">
        <v>482</v>
      </c>
      <c r="AI59" s="347"/>
      <c r="AJ59" s="347"/>
      <c r="AK59" s="355"/>
      <c r="AL59" s="356"/>
      <c r="AM59" s="356"/>
      <c r="AN59" s="153" t="s">
        <v>512</v>
      </c>
      <c r="AO59" s="49" t="s">
        <v>726</v>
      </c>
      <c r="AP59" s="347"/>
      <c r="AQ59" s="353"/>
      <c r="AR59" s="347"/>
      <c r="AS59" s="353"/>
      <c r="AT59" s="347"/>
      <c r="AU59" s="353"/>
      <c r="AV59" s="354"/>
      <c r="AW59" s="353"/>
      <c r="AX59" s="308"/>
      <c r="AY59" s="357"/>
      <c r="AZ59" s="308"/>
      <c r="BA59" s="357"/>
      <c r="BB59" s="327"/>
      <c r="BC59" s="297"/>
      <c r="BD59" s="349"/>
      <c r="BE59" s="350"/>
      <c r="BF59" s="307" t="s">
        <v>547</v>
      </c>
    </row>
    <row r="60" spans="1:58" ht="54.95" customHeight="1" x14ac:dyDescent="0.25">
      <c r="A60" s="60" t="s">
        <v>217</v>
      </c>
      <c r="B60" s="49" t="s">
        <v>236</v>
      </c>
      <c r="C60" s="49" t="s">
        <v>237</v>
      </c>
      <c r="D60" s="49" t="s">
        <v>242</v>
      </c>
      <c r="E60" s="49" t="s">
        <v>541</v>
      </c>
      <c r="F60" s="344"/>
      <c r="G60" s="49" t="s">
        <v>542</v>
      </c>
      <c r="H60" s="49" t="s">
        <v>551</v>
      </c>
      <c r="I60" s="49" t="s">
        <v>556</v>
      </c>
      <c r="J60" s="346"/>
      <c r="K60" s="49" t="s">
        <v>560</v>
      </c>
      <c r="L60" s="307"/>
      <c r="M60" s="309"/>
      <c r="N60" s="85">
        <v>1</v>
      </c>
      <c r="O60" s="85">
        <v>0.1</v>
      </c>
      <c r="P60" s="85">
        <v>0.2</v>
      </c>
      <c r="Q60" s="51">
        <v>0</v>
      </c>
      <c r="R60" s="51">
        <v>0</v>
      </c>
      <c r="S60" s="85">
        <f t="shared" si="14"/>
        <v>0.30000000000000004</v>
      </c>
      <c r="T60" s="86">
        <f t="shared" si="13"/>
        <v>0.30000000000000004</v>
      </c>
      <c r="U60" s="51" t="s">
        <v>467</v>
      </c>
      <c r="V60" s="51" t="s">
        <v>454</v>
      </c>
      <c r="W60" s="51">
        <v>248</v>
      </c>
      <c r="X60" s="51">
        <v>100</v>
      </c>
      <c r="Y60" s="51" t="s">
        <v>415</v>
      </c>
      <c r="Z60" s="49" t="s">
        <v>416</v>
      </c>
      <c r="AA60" s="49" t="s">
        <v>509</v>
      </c>
      <c r="AB60" s="309"/>
      <c r="AC60" s="49" t="s">
        <v>419</v>
      </c>
      <c r="AD60" s="160" t="s">
        <v>511</v>
      </c>
      <c r="AE60" s="298"/>
      <c r="AF60" s="51" t="s">
        <v>476</v>
      </c>
      <c r="AG60" s="51" t="s">
        <v>437</v>
      </c>
      <c r="AH60" s="51" t="s">
        <v>482</v>
      </c>
      <c r="AI60" s="347"/>
      <c r="AJ60" s="347"/>
      <c r="AK60" s="355"/>
      <c r="AL60" s="356"/>
      <c r="AM60" s="356"/>
      <c r="AN60" s="153" t="s">
        <v>512</v>
      </c>
      <c r="AO60" s="49" t="s">
        <v>726</v>
      </c>
      <c r="AP60" s="347"/>
      <c r="AQ60" s="353"/>
      <c r="AR60" s="347"/>
      <c r="AS60" s="353"/>
      <c r="AT60" s="347"/>
      <c r="AU60" s="353"/>
      <c r="AV60" s="354"/>
      <c r="AW60" s="353"/>
      <c r="AX60" s="308"/>
      <c r="AY60" s="357"/>
      <c r="AZ60" s="308"/>
      <c r="BA60" s="357"/>
      <c r="BB60" s="328"/>
      <c r="BC60" s="297"/>
      <c r="BD60" s="349"/>
      <c r="BE60" s="350"/>
      <c r="BF60" s="307"/>
    </row>
    <row r="61" spans="1:58" ht="54.95" customHeight="1" x14ac:dyDescent="0.25">
      <c r="A61" s="306" t="s">
        <v>561</v>
      </c>
      <c r="B61" s="306"/>
      <c r="C61" s="306"/>
      <c r="D61" s="306"/>
      <c r="E61" s="306"/>
      <c r="F61" s="306"/>
      <c r="G61" s="306"/>
      <c r="H61" s="306"/>
      <c r="I61" s="306"/>
      <c r="J61" s="306"/>
      <c r="K61" s="306"/>
      <c r="L61" s="306"/>
      <c r="M61" s="306"/>
      <c r="N61" s="306"/>
      <c r="O61" s="306"/>
      <c r="P61" s="306"/>
      <c r="Q61" s="306"/>
      <c r="R61" s="306"/>
      <c r="S61" s="306"/>
      <c r="T61" s="149">
        <f>+AVERAGE(T52:T60)</f>
        <v>0.68888888888888877</v>
      </c>
      <c r="U61" s="137"/>
      <c r="V61" s="137"/>
      <c r="W61" s="137"/>
      <c r="X61" s="137"/>
      <c r="Y61" s="137"/>
      <c r="Z61" s="143"/>
      <c r="AA61" s="137"/>
      <c r="AB61" s="137"/>
      <c r="AC61" s="143"/>
      <c r="AD61" s="137"/>
      <c r="AE61" s="151"/>
      <c r="AF61" s="137"/>
      <c r="AG61" s="137"/>
      <c r="AH61" s="137"/>
      <c r="AI61" s="137"/>
      <c r="AJ61" s="179">
        <f>AJ52</f>
        <v>1000000001</v>
      </c>
      <c r="AK61" s="151">
        <f>AK52</f>
        <v>1000000000</v>
      </c>
      <c r="AL61" s="151">
        <f>AL52</f>
        <v>1000000000</v>
      </c>
      <c r="AM61" s="151">
        <f>AM52</f>
        <v>1000000000</v>
      </c>
      <c r="AN61" s="137"/>
      <c r="AO61" s="143"/>
      <c r="AP61" s="141">
        <f t="shared" ref="AP61:AV61" si="15">SUM(AP52)</f>
        <v>0</v>
      </c>
      <c r="AQ61" s="145">
        <f t="shared" si="15"/>
        <v>0</v>
      </c>
      <c r="AR61" s="141">
        <f t="shared" si="15"/>
        <v>0</v>
      </c>
      <c r="AS61" s="145">
        <f t="shared" si="15"/>
        <v>0</v>
      </c>
      <c r="AT61" s="141">
        <f t="shared" si="15"/>
        <v>355996092</v>
      </c>
      <c r="AU61" s="144">
        <f t="shared" si="15"/>
        <v>0.35599609199999999</v>
      </c>
      <c r="AV61" s="150">
        <f t="shared" si="15"/>
        <v>209858374.40000001</v>
      </c>
      <c r="AW61" s="144">
        <f>AV61/AK61</f>
        <v>0.20985837440000002</v>
      </c>
      <c r="AX61" s="203">
        <f t="shared" ref="AX61:BE61" si="16">AX52</f>
        <v>355062758</v>
      </c>
      <c r="AY61" s="190">
        <f t="shared" si="16"/>
        <v>0.35506275799999998</v>
      </c>
      <c r="AZ61" s="203">
        <f t="shared" si="16"/>
        <v>323996092</v>
      </c>
      <c r="BA61" s="190">
        <f t="shared" si="16"/>
        <v>0.32399609200000001</v>
      </c>
      <c r="BB61" s="108">
        <f t="shared" si="16"/>
        <v>900429152</v>
      </c>
      <c r="BC61" s="228">
        <f t="shared" si="16"/>
        <v>0.90042915199999995</v>
      </c>
      <c r="BD61" s="108">
        <f t="shared" si="16"/>
        <v>900429152</v>
      </c>
      <c r="BE61" s="217">
        <f t="shared" si="16"/>
        <v>0.90042915199999995</v>
      </c>
      <c r="BF61" s="137"/>
    </row>
    <row r="62" spans="1:58" ht="54.95" customHeight="1" x14ac:dyDescent="0.25">
      <c r="A62" s="60" t="s">
        <v>562</v>
      </c>
      <c r="B62" s="49" t="s">
        <v>251</v>
      </c>
      <c r="C62" s="51" t="s">
        <v>252</v>
      </c>
      <c r="D62" s="49" t="s">
        <v>563</v>
      </c>
      <c r="E62" s="49" t="s">
        <v>564</v>
      </c>
      <c r="F62" s="342">
        <v>2024130010110</v>
      </c>
      <c r="G62" s="49" t="s">
        <v>565</v>
      </c>
      <c r="H62" s="49" t="s">
        <v>566</v>
      </c>
      <c r="I62" s="53" t="s">
        <v>567</v>
      </c>
      <c r="J62" s="352">
        <v>0.25</v>
      </c>
      <c r="K62" s="49" t="s">
        <v>568</v>
      </c>
      <c r="L62" s="307" t="s">
        <v>411</v>
      </c>
      <c r="M62" s="309" t="s">
        <v>569</v>
      </c>
      <c r="N62" s="85">
        <v>1</v>
      </c>
      <c r="O62" s="85">
        <v>0</v>
      </c>
      <c r="P62" s="85" t="s">
        <v>570</v>
      </c>
      <c r="Q62" s="87">
        <v>0.15</v>
      </c>
      <c r="R62" s="87">
        <v>0.15</v>
      </c>
      <c r="S62" s="93">
        <v>0.7</v>
      </c>
      <c r="T62" s="88">
        <f>+IF((S62/N62)&gt;100%,100%,(S62/N62))</f>
        <v>0.7</v>
      </c>
      <c r="U62" s="51" t="s">
        <v>467</v>
      </c>
      <c r="V62" s="51" t="s">
        <v>454</v>
      </c>
      <c r="W62" s="51">
        <v>240</v>
      </c>
      <c r="X62" s="51">
        <v>400</v>
      </c>
      <c r="Y62" s="51" t="s">
        <v>415</v>
      </c>
      <c r="Z62" s="49" t="s">
        <v>416</v>
      </c>
      <c r="AA62" s="49" t="s">
        <v>571</v>
      </c>
      <c r="AB62" s="49" t="s">
        <v>572</v>
      </c>
      <c r="AC62" s="49" t="s">
        <v>419</v>
      </c>
      <c r="AD62" s="49" t="s">
        <v>525</v>
      </c>
      <c r="AE62" s="298">
        <v>240000000</v>
      </c>
      <c r="AF62" s="51" t="s">
        <v>436</v>
      </c>
      <c r="AG62" s="51" t="s">
        <v>437</v>
      </c>
      <c r="AH62" s="51" t="s">
        <v>482</v>
      </c>
      <c r="AI62" s="349">
        <v>2300000000</v>
      </c>
      <c r="AJ62" s="349">
        <v>1000000000</v>
      </c>
      <c r="AK62" s="349">
        <v>1000000000</v>
      </c>
      <c r="AL62" s="308">
        <v>1000000000</v>
      </c>
      <c r="AM62" s="308">
        <v>1000000000</v>
      </c>
      <c r="AN62" s="51" t="s">
        <v>573</v>
      </c>
      <c r="AO62" s="49" t="s">
        <v>727</v>
      </c>
      <c r="AP62" s="354">
        <v>0</v>
      </c>
      <c r="AQ62" s="353">
        <f>+AP36/AJ36</f>
        <v>0</v>
      </c>
      <c r="AR62" s="347">
        <v>0</v>
      </c>
      <c r="AS62" s="361">
        <f>+AR62/AJ62</f>
        <v>0</v>
      </c>
      <c r="AT62" s="347">
        <v>115500000</v>
      </c>
      <c r="AU62" s="353">
        <f>+AT62/AK62</f>
        <v>0.11550000000000001</v>
      </c>
      <c r="AV62" s="367">
        <v>0</v>
      </c>
      <c r="AW62" s="353">
        <f>+AV62/AK62</f>
        <v>0</v>
      </c>
      <c r="AX62" s="347">
        <v>115500000</v>
      </c>
      <c r="AY62" s="353">
        <f>AX62/AL62</f>
        <v>0.11550000000000001</v>
      </c>
      <c r="AZ62" s="347">
        <v>34000000</v>
      </c>
      <c r="BA62" s="353">
        <f>AZ62/AL62</f>
        <v>3.4000000000000002E-2</v>
      </c>
      <c r="BB62" s="326">
        <v>898644869</v>
      </c>
      <c r="BC62" s="358">
        <f>BB62/AM62</f>
        <v>0.89864486899999996</v>
      </c>
      <c r="BD62" s="326">
        <v>258136730</v>
      </c>
      <c r="BE62" s="368">
        <f>BD62/AM62</f>
        <v>0.25813672999999998</v>
      </c>
    </row>
    <row r="63" spans="1:58" ht="54.95" customHeight="1" x14ac:dyDescent="0.25">
      <c r="A63" s="60" t="s">
        <v>562</v>
      </c>
      <c r="B63" s="49" t="s">
        <v>251</v>
      </c>
      <c r="C63" s="51" t="s">
        <v>252</v>
      </c>
      <c r="D63" s="49" t="s">
        <v>563</v>
      </c>
      <c r="E63" s="49" t="s">
        <v>564</v>
      </c>
      <c r="F63" s="343"/>
      <c r="G63" s="49" t="s">
        <v>565</v>
      </c>
      <c r="H63" s="49" t="s">
        <v>566</v>
      </c>
      <c r="I63" s="53" t="s">
        <v>567</v>
      </c>
      <c r="J63" s="352"/>
      <c r="K63" s="49" t="s">
        <v>574</v>
      </c>
      <c r="L63" s="307"/>
      <c r="M63" s="309"/>
      <c r="N63" s="85">
        <v>1</v>
      </c>
      <c r="O63" s="85">
        <v>0</v>
      </c>
      <c r="P63" s="85" t="s">
        <v>570</v>
      </c>
      <c r="Q63" s="51">
        <v>0</v>
      </c>
      <c r="R63" s="51">
        <v>0.15</v>
      </c>
      <c r="S63" s="51">
        <v>0.7</v>
      </c>
      <c r="T63" s="88">
        <f t="shared" ref="T63:T70" si="17">+IF((S63/N63)&gt;100%,100%,(S63/N63))</f>
        <v>0.7</v>
      </c>
      <c r="U63" s="51" t="s">
        <v>467</v>
      </c>
      <c r="V63" s="51" t="s">
        <v>454</v>
      </c>
      <c r="W63" s="51">
        <v>241</v>
      </c>
      <c r="X63" s="51">
        <v>400</v>
      </c>
      <c r="Y63" s="51" t="s">
        <v>415</v>
      </c>
      <c r="Z63" s="49" t="s">
        <v>416</v>
      </c>
      <c r="AA63" s="49" t="s">
        <v>571</v>
      </c>
      <c r="AB63" s="49" t="s">
        <v>572</v>
      </c>
      <c r="AC63" s="49" t="s">
        <v>419</v>
      </c>
      <c r="AD63" s="49" t="s">
        <v>525</v>
      </c>
      <c r="AE63" s="298"/>
      <c r="AF63" s="51" t="s">
        <v>476</v>
      </c>
      <c r="AG63" s="51" t="s">
        <v>437</v>
      </c>
      <c r="AH63" s="51" t="s">
        <v>482</v>
      </c>
      <c r="AI63" s="349"/>
      <c r="AJ63" s="349"/>
      <c r="AK63" s="349"/>
      <c r="AL63" s="308"/>
      <c r="AM63" s="308"/>
      <c r="AN63" s="51" t="s">
        <v>573</v>
      </c>
      <c r="AO63" s="49" t="s">
        <v>727</v>
      </c>
      <c r="AP63" s="354"/>
      <c r="AQ63" s="353"/>
      <c r="AR63" s="347"/>
      <c r="AS63" s="361"/>
      <c r="AT63" s="347"/>
      <c r="AU63" s="353"/>
      <c r="AV63" s="367"/>
      <c r="AW63" s="353"/>
      <c r="AX63" s="347"/>
      <c r="AY63" s="353"/>
      <c r="AZ63" s="347"/>
      <c r="BA63" s="353"/>
      <c r="BB63" s="327"/>
      <c r="BC63" s="359"/>
      <c r="BD63" s="327"/>
      <c r="BE63" s="369"/>
    </row>
    <row r="64" spans="1:58" ht="54.95" customHeight="1" x14ac:dyDescent="0.25">
      <c r="A64" s="60" t="s">
        <v>562</v>
      </c>
      <c r="B64" s="49" t="s">
        <v>251</v>
      </c>
      <c r="C64" s="51" t="s">
        <v>252</v>
      </c>
      <c r="D64" s="49" t="s">
        <v>563</v>
      </c>
      <c r="E64" s="49" t="s">
        <v>564</v>
      </c>
      <c r="F64" s="343"/>
      <c r="G64" s="49" t="s">
        <v>565</v>
      </c>
      <c r="H64" s="49" t="s">
        <v>566</v>
      </c>
      <c r="I64" s="53" t="s">
        <v>567</v>
      </c>
      <c r="J64" s="352"/>
      <c r="K64" s="49" t="s">
        <v>575</v>
      </c>
      <c r="L64" s="307"/>
      <c r="M64" s="309"/>
      <c r="N64" s="85">
        <v>1</v>
      </c>
      <c r="O64" s="85">
        <v>0</v>
      </c>
      <c r="P64" s="85" t="s">
        <v>570</v>
      </c>
      <c r="Q64" s="51">
        <v>0</v>
      </c>
      <c r="R64" s="51">
        <v>0.15</v>
      </c>
      <c r="S64" s="51">
        <v>0.7</v>
      </c>
      <c r="T64" s="88">
        <f t="shared" si="17"/>
        <v>0.7</v>
      </c>
      <c r="U64" s="51" t="s">
        <v>467</v>
      </c>
      <c r="V64" s="51" t="s">
        <v>454</v>
      </c>
      <c r="W64" s="51">
        <v>242</v>
      </c>
      <c r="X64" s="51">
        <v>400</v>
      </c>
      <c r="Y64" s="51" t="s">
        <v>415</v>
      </c>
      <c r="Z64" s="49" t="s">
        <v>416</v>
      </c>
      <c r="AA64" s="49" t="s">
        <v>571</v>
      </c>
      <c r="AB64" s="49" t="s">
        <v>572</v>
      </c>
      <c r="AC64" s="49" t="s">
        <v>419</v>
      </c>
      <c r="AD64" s="49" t="s">
        <v>525</v>
      </c>
      <c r="AE64" s="298"/>
      <c r="AF64" s="51" t="s">
        <v>436</v>
      </c>
      <c r="AG64" s="51" t="s">
        <v>437</v>
      </c>
      <c r="AH64" s="51" t="s">
        <v>482</v>
      </c>
      <c r="AI64" s="349"/>
      <c r="AJ64" s="349"/>
      <c r="AK64" s="349"/>
      <c r="AL64" s="308"/>
      <c r="AM64" s="308"/>
      <c r="AN64" s="51" t="s">
        <v>573</v>
      </c>
      <c r="AO64" s="49" t="s">
        <v>727</v>
      </c>
      <c r="AP64" s="354"/>
      <c r="AQ64" s="353"/>
      <c r="AR64" s="347"/>
      <c r="AS64" s="361"/>
      <c r="AT64" s="347"/>
      <c r="AU64" s="353"/>
      <c r="AV64" s="367"/>
      <c r="AW64" s="353"/>
      <c r="AX64" s="347"/>
      <c r="AY64" s="353"/>
      <c r="AZ64" s="347"/>
      <c r="BA64" s="353"/>
      <c r="BB64" s="327"/>
      <c r="BC64" s="359"/>
      <c r="BD64" s="327"/>
      <c r="BE64" s="369"/>
    </row>
    <row r="65" spans="1:58" ht="54.95" customHeight="1" x14ac:dyDescent="0.25">
      <c r="A65" s="60" t="s">
        <v>562</v>
      </c>
      <c r="B65" s="49" t="s">
        <v>251</v>
      </c>
      <c r="C65" s="51" t="s">
        <v>252</v>
      </c>
      <c r="D65" s="49" t="s">
        <v>260</v>
      </c>
      <c r="E65" s="49" t="s">
        <v>564</v>
      </c>
      <c r="F65" s="343"/>
      <c r="G65" s="49" t="s">
        <v>565</v>
      </c>
      <c r="H65" s="49" t="s">
        <v>576</v>
      </c>
      <c r="I65" s="53" t="s">
        <v>577</v>
      </c>
      <c r="J65" s="352">
        <v>0.25</v>
      </c>
      <c r="K65" s="49" t="s">
        <v>578</v>
      </c>
      <c r="L65" s="307"/>
      <c r="M65" s="309" t="s">
        <v>579</v>
      </c>
      <c r="N65" s="85">
        <v>1</v>
      </c>
      <c r="O65" s="85">
        <v>0.1</v>
      </c>
      <c r="P65" s="85">
        <v>0.7</v>
      </c>
      <c r="Q65" s="51">
        <v>0</v>
      </c>
      <c r="R65" s="51">
        <v>0</v>
      </c>
      <c r="S65" s="93">
        <f>O65+P65</f>
        <v>0.79999999999999993</v>
      </c>
      <c r="T65" s="88">
        <f t="shared" si="17"/>
        <v>0.79999999999999993</v>
      </c>
      <c r="U65" s="51" t="s">
        <v>467</v>
      </c>
      <c r="V65" s="51" t="s">
        <v>454</v>
      </c>
      <c r="W65" s="51">
        <v>243</v>
      </c>
      <c r="X65" s="51">
        <v>400</v>
      </c>
      <c r="Y65" s="51" t="s">
        <v>415</v>
      </c>
      <c r="Z65" s="49" t="s">
        <v>416</v>
      </c>
      <c r="AA65" s="49" t="s">
        <v>571</v>
      </c>
      <c r="AB65" s="49" t="s">
        <v>572</v>
      </c>
      <c r="AC65" s="49" t="s">
        <v>419</v>
      </c>
      <c r="AD65" s="49" t="s">
        <v>511</v>
      </c>
      <c r="AE65" s="298">
        <v>260000000</v>
      </c>
      <c r="AF65" s="51" t="s">
        <v>476</v>
      </c>
      <c r="AG65" s="51" t="s">
        <v>437</v>
      </c>
      <c r="AH65" s="51" t="s">
        <v>482</v>
      </c>
      <c r="AI65" s="349"/>
      <c r="AJ65" s="349"/>
      <c r="AK65" s="349"/>
      <c r="AL65" s="308"/>
      <c r="AM65" s="308"/>
      <c r="AN65" s="51" t="s">
        <v>573</v>
      </c>
      <c r="AO65" s="49" t="s">
        <v>727</v>
      </c>
      <c r="AP65" s="354"/>
      <c r="AQ65" s="353"/>
      <c r="AR65" s="347"/>
      <c r="AS65" s="361"/>
      <c r="AT65" s="347"/>
      <c r="AU65" s="353"/>
      <c r="AV65" s="367"/>
      <c r="AW65" s="353"/>
      <c r="AX65" s="347"/>
      <c r="AY65" s="353"/>
      <c r="AZ65" s="347"/>
      <c r="BA65" s="353"/>
      <c r="BB65" s="327"/>
      <c r="BC65" s="359"/>
      <c r="BD65" s="327"/>
      <c r="BE65" s="369"/>
    </row>
    <row r="66" spans="1:58" ht="54.95" customHeight="1" x14ac:dyDescent="0.25">
      <c r="A66" s="60" t="s">
        <v>562</v>
      </c>
      <c r="B66" s="49" t="s">
        <v>251</v>
      </c>
      <c r="C66" s="51" t="s">
        <v>252</v>
      </c>
      <c r="D66" s="49" t="s">
        <v>260</v>
      </c>
      <c r="E66" s="49" t="s">
        <v>564</v>
      </c>
      <c r="F66" s="343"/>
      <c r="G66" s="49" t="s">
        <v>565</v>
      </c>
      <c r="H66" s="49" t="s">
        <v>576</v>
      </c>
      <c r="I66" s="53" t="s">
        <v>577</v>
      </c>
      <c r="J66" s="352"/>
      <c r="K66" s="49" t="s">
        <v>580</v>
      </c>
      <c r="L66" s="307"/>
      <c r="M66" s="309"/>
      <c r="N66" s="85">
        <v>1</v>
      </c>
      <c r="O66" s="85">
        <v>0.1</v>
      </c>
      <c r="P66" s="85">
        <v>0.7</v>
      </c>
      <c r="Q66" s="87">
        <v>0</v>
      </c>
      <c r="R66" s="87">
        <v>0</v>
      </c>
      <c r="S66" s="93">
        <f>O65+P66+Q66+R66</f>
        <v>0.79999999999999993</v>
      </c>
      <c r="T66" s="88">
        <f t="shared" si="17"/>
        <v>0.79999999999999993</v>
      </c>
      <c r="U66" s="51" t="s">
        <v>467</v>
      </c>
      <c r="V66" s="51" t="s">
        <v>454</v>
      </c>
      <c r="W66" s="51">
        <v>244</v>
      </c>
      <c r="X66" s="51">
        <v>400</v>
      </c>
      <c r="Y66" s="51" t="s">
        <v>415</v>
      </c>
      <c r="Z66" s="49" t="s">
        <v>416</v>
      </c>
      <c r="AA66" s="49" t="s">
        <v>571</v>
      </c>
      <c r="AB66" s="49" t="s">
        <v>572</v>
      </c>
      <c r="AC66" s="49" t="s">
        <v>419</v>
      </c>
      <c r="AD66" s="49" t="s">
        <v>511</v>
      </c>
      <c r="AE66" s="298"/>
      <c r="AF66" s="51" t="s">
        <v>436</v>
      </c>
      <c r="AG66" s="51" t="s">
        <v>437</v>
      </c>
      <c r="AH66" s="51" t="s">
        <v>482</v>
      </c>
      <c r="AI66" s="349"/>
      <c r="AJ66" s="349"/>
      <c r="AK66" s="349"/>
      <c r="AL66" s="308"/>
      <c r="AM66" s="308"/>
      <c r="AN66" s="51" t="s">
        <v>573</v>
      </c>
      <c r="AO66" s="49" t="s">
        <v>727</v>
      </c>
      <c r="AP66" s="354"/>
      <c r="AQ66" s="353"/>
      <c r="AR66" s="347"/>
      <c r="AS66" s="361"/>
      <c r="AT66" s="347"/>
      <c r="AU66" s="353"/>
      <c r="AV66" s="367"/>
      <c r="AW66" s="353"/>
      <c r="AX66" s="347"/>
      <c r="AY66" s="353"/>
      <c r="AZ66" s="347"/>
      <c r="BA66" s="353"/>
      <c r="BB66" s="327"/>
      <c r="BC66" s="359"/>
      <c r="BD66" s="327"/>
      <c r="BE66" s="369"/>
    </row>
    <row r="67" spans="1:58" ht="54.95" customHeight="1" x14ac:dyDescent="0.25">
      <c r="A67" s="60" t="s">
        <v>562</v>
      </c>
      <c r="B67" s="49" t="s">
        <v>251</v>
      </c>
      <c r="C67" s="51" t="s">
        <v>252</v>
      </c>
      <c r="D67" s="49" t="s">
        <v>263</v>
      </c>
      <c r="E67" s="49" t="s">
        <v>564</v>
      </c>
      <c r="F67" s="343"/>
      <c r="G67" s="49" t="s">
        <v>565</v>
      </c>
      <c r="H67" s="49" t="s">
        <v>576</v>
      </c>
      <c r="I67" s="49" t="s">
        <v>581</v>
      </c>
      <c r="J67" s="352">
        <v>0.25</v>
      </c>
      <c r="K67" s="49" t="s">
        <v>582</v>
      </c>
      <c r="L67" s="307"/>
      <c r="M67" s="309" t="s">
        <v>583</v>
      </c>
      <c r="N67" s="85">
        <v>100</v>
      </c>
      <c r="O67" s="85">
        <v>0</v>
      </c>
      <c r="P67" s="85">
        <v>58</v>
      </c>
      <c r="Q67" s="87">
        <v>16</v>
      </c>
      <c r="R67" s="87">
        <v>0</v>
      </c>
      <c r="S67" s="93">
        <f>O67+P67+Q67+R67</f>
        <v>74</v>
      </c>
      <c r="T67" s="88">
        <f t="shared" si="17"/>
        <v>0.74</v>
      </c>
      <c r="U67" s="51" t="s">
        <v>467</v>
      </c>
      <c r="V67" s="51" t="s">
        <v>454</v>
      </c>
      <c r="W67" s="51">
        <v>245</v>
      </c>
      <c r="X67" s="51">
        <v>400</v>
      </c>
      <c r="Y67" s="51" t="s">
        <v>415</v>
      </c>
      <c r="Z67" s="49" t="s">
        <v>416</v>
      </c>
      <c r="AA67" s="49" t="s">
        <v>571</v>
      </c>
      <c r="AB67" s="49" t="s">
        <v>572</v>
      </c>
      <c r="AC67" s="51" t="s">
        <v>419</v>
      </c>
      <c r="AD67" s="49" t="s">
        <v>511</v>
      </c>
      <c r="AE67" s="298">
        <v>130000000</v>
      </c>
      <c r="AF67" s="51" t="s">
        <v>476</v>
      </c>
      <c r="AG67" s="51" t="s">
        <v>437</v>
      </c>
      <c r="AH67" s="51" t="s">
        <v>482</v>
      </c>
      <c r="AI67" s="349"/>
      <c r="AJ67" s="349"/>
      <c r="AK67" s="349"/>
      <c r="AL67" s="308"/>
      <c r="AM67" s="308"/>
      <c r="AN67" s="51" t="s">
        <v>573</v>
      </c>
      <c r="AO67" s="49" t="s">
        <v>727</v>
      </c>
      <c r="AP67" s="354"/>
      <c r="AQ67" s="353"/>
      <c r="AR67" s="347"/>
      <c r="AS67" s="361"/>
      <c r="AT67" s="347"/>
      <c r="AU67" s="353"/>
      <c r="AV67" s="367"/>
      <c r="AW67" s="353"/>
      <c r="AX67" s="347"/>
      <c r="AY67" s="353"/>
      <c r="AZ67" s="347"/>
      <c r="BA67" s="353"/>
      <c r="BB67" s="327"/>
      <c r="BC67" s="359"/>
      <c r="BD67" s="327"/>
      <c r="BE67" s="369"/>
    </row>
    <row r="68" spans="1:58" ht="54.95" customHeight="1" x14ac:dyDescent="0.25">
      <c r="A68" s="60" t="s">
        <v>562</v>
      </c>
      <c r="B68" s="49" t="s">
        <v>251</v>
      </c>
      <c r="C68" s="51" t="s">
        <v>252</v>
      </c>
      <c r="D68" s="49" t="s">
        <v>263</v>
      </c>
      <c r="E68" s="49" t="s">
        <v>564</v>
      </c>
      <c r="F68" s="343"/>
      <c r="G68" s="49" t="s">
        <v>565</v>
      </c>
      <c r="H68" s="49" t="s">
        <v>576</v>
      </c>
      <c r="I68" s="49" t="s">
        <v>581</v>
      </c>
      <c r="J68" s="352"/>
      <c r="K68" s="49" t="s">
        <v>584</v>
      </c>
      <c r="L68" s="307"/>
      <c r="M68" s="309"/>
      <c r="N68" s="85">
        <v>100</v>
      </c>
      <c r="O68" s="85">
        <v>0</v>
      </c>
      <c r="P68" s="85">
        <v>58</v>
      </c>
      <c r="Q68" s="51">
        <v>16</v>
      </c>
      <c r="R68" s="51">
        <v>0</v>
      </c>
      <c r="S68" s="93">
        <f t="shared" ref="S68" si="18">O67+P68+Q68+R68</f>
        <v>74</v>
      </c>
      <c r="T68" s="88">
        <f t="shared" si="17"/>
        <v>0.74</v>
      </c>
      <c r="U68" s="51" t="s">
        <v>467</v>
      </c>
      <c r="V68" s="51" t="s">
        <v>454</v>
      </c>
      <c r="W68" s="51">
        <v>246</v>
      </c>
      <c r="X68" s="51">
        <v>400</v>
      </c>
      <c r="Y68" s="51" t="s">
        <v>415</v>
      </c>
      <c r="Z68" s="49" t="s">
        <v>416</v>
      </c>
      <c r="AA68" s="49" t="s">
        <v>571</v>
      </c>
      <c r="AB68" s="49" t="s">
        <v>572</v>
      </c>
      <c r="AC68" s="51" t="s">
        <v>419</v>
      </c>
      <c r="AD68" s="49" t="s">
        <v>511</v>
      </c>
      <c r="AE68" s="298"/>
      <c r="AF68" s="51" t="s">
        <v>476</v>
      </c>
      <c r="AG68" s="51" t="s">
        <v>437</v>
      </c>
      <c r="AH68" s="51" t="s">
        <v>482</v>
      </c>
      <c r="AI68" s="349"/>
      <c r="AJ68" s="349"/>
      <c r="AK68" s="349"/>
      <c r="AL68" s="308"/>
      <c r="AM68" s="308"/>
      <c r="AN68" s="51" t="s">
        <v>573</v>
      </c>
      <c r="AO68" s="49" t="s">
        <v>727</v>
      </c>
      <c r="AP68" s="354"/>
      <c r="AQ68" s="353"/>
      <c r="AR68" s="347"/>
      <c r="AS68" s="361"/>
      <c r="AT68" s="347"/>
      <c r="AU68" s="353"/>
      <c r="AV68" s="367"/>
      <c r="AW68" s="353"/>
      <c r="AX68" s="347"/>
      <c r="AY68" s="353"/>
      <c r="AZ68" s="347"/>
      <c r="BA68" s="353"/>
      <c r="BB68" s="327"/>
      <c r="BC68" s="359"/>
      <c r="BD68" s="327"/>
      <c r="BE68" s="369"/>
    </row>
    <row r="69" spans="1:58" ht="54.95" customHeight="1" x14ac:dyDescent="0.25">
      <c r="A69" s="60" t="s">
        <v>562</v>
      </c>
      <c r="B69" s="49" t="s">
        <v>251</v>
      </c>
      <c r="C69" s="51" t="s">
        <v>252</v>
      </c>
      <c r="D69" s="49" t="s">
        <v>254</v>
      </c>
      <c r="E69" s="49" t="s">
        <v>564</v>
      </c>
      <c r="F69" s="343"/>
      <c r="G69" s="49" t="s">
        <v>565</v>
      </c>
      <c r="H69" s="49" t="s">
        <v>585</v>
      </c>
      <c r="I69" s="49" t="s">
        <v>586</v>
      </c>
      <c r="J69" s="352">
        <v>0.25</v>
      </c>
      <c r="K69" s="49" t="s">
        <v>587</v>
      </c>
      <c r="L69" s="307"/>
      <c r="M69" s="309" t="s">
        <v>583</v>
      </c>
      <c r="N69" s="85">
        <v>0.5</v>
      </c>
      <c r="O69" s="85" t="s">
        <v>588</v>
      </c>
      <c r="P69" s="85">
        <v>0.5</v>
      </c>
      <c r="Q69" s="51">
        <v>0</v>
      </c>
      <c r="R69" s="51">
        <v>0</v>
      </c>
      <c r="S69" s="93">
        <v>0.6</v>
      </c>
      <c r="T69" s="88">
        <f t="shared" si="17"/>
        <v>1</v>
      </c>
      <c r="U69" s="51" t="s">
        <v>467</v>
      </c>
      <c r="V69" s="51" t="s">
        <v>454</v>
      </c>
      <c r="W69" s="51">
        <v>247</v>
      </c>
      <c r="X69" s="51">
        <v>400</v>
      </c>
      <c r="Y69" s="51" t="s">
        <v>415</v>
      </c>
      <c r="Z69" s="49" t="s">
        <v>416</v>
      </c>
      <c r="AA69" s="49" t="s">
        <v>571</v>
      </c>
      <c r="AB69" s="49" t="s">
        <v>572</v>
      </c>
      <c r="AC69" s="51" t="s">
        <v>419</v>
      </c>
      <c r="AD69" s="49" t="s">
        <v>589</v>
      </c>
      <c r="AE69" s="298">
        <v>370000000</v>
      </c>
      <c r="AF69" s="51" t="s">
        <v>476</v>
      </c>
      <c r="AG69" s="51" t="s">
        <v>437</v>
      </c>
      <c r="AH69" s="51" t="s">
        <v>482</v>
      </c>
      <c r="AI69" s="349"/>
      <c r="AJ69" s="349"/>
      <c r="AK69" s="349"/>
      <c r="AL69" s="308"/>
      <c r="AM69" s="308"/>
      <c r="AN69" s="51" t="s">
        <v>573</v>
      </c>
      <c r="AO69" s="49" t="s">
        <v>727</v>
      </c>
      <c r="AP69" s="354"/>
      <c r="AQ69" s="353"/>
      <c r="AR69" s="347"/>
      <c r="AS69" s="361"/>
      <c r="AT69" s="347"/>
      <c r="AU69" s="353"/>
      <c r="AV69" s="367"/>
      <c r="AW69" s="353"/>
      <c r="AX69" s="347"/>
      <c r="AY69" s="353"/>
      <c r="AZ69" s="347"/>
      <c r="BA69" s="353"/>
      <c r="BB69" s="327"/>
      <c r="BC69" s="359"/>
      <c r="BD69" s="327"/>
      <c r="BE69" s="369"/>
    </row>
    <row r="70" spans="1:58" ht="54.95" customHeight="1" x14ac:dyDescent="0.25">
      <c r="A70" s="60" t="s">
        <v>562</v>
      </c>
      <c r="B70" s="49" t="s">
        <v>251</v>
      </c>
      <c r="C70" s="51" t="s">
        <v>252</v>
      </c>
      <c r="D70" s="49" t="s">
        <v>254</v>
      </c>
      <c r="E70" s="49" t="s">
        <v>564</v>
      </c>
      <c r="F70" s="344"/>
      <c r="G70" s="49" t="s">
        <v>565</v>
      </c>
      <c r="H70" s="49" t="s">
        <v>585</v>
      </c>
      <c r="I70" s="49" t="s">
        <v>586</v>
      </c>
      <c r="J70" s="352"/>
      <c r="K70" s="49" t="s">
        <v>590</v>
      </c>
      <c r="L70" s="307"/>
      <c r="M70" s="309"/>
      <c r="N70" s="85">
        <v>0.5</v>
      </c>
      <c r="O70" s="85">
        <v>0.1</v>
      </c>
      <c r="P70" s="85">
        <v>0.5</v>
      </c>
      <c r="Q70" s="51">
        <v>0</v>
      </c>
      <c r="R70" s="51">
        <v>0</v>
      </c>
      <c r="S70" s="93">
        <v>0.6</v>
      </c>
      <c r="T70" s="88">
        <f t="shared" si="17"/>
        <v>1</v>
      </c>
      <c r="U70" s="51" t="s">
        <v>467</v>
      </c>
      <c r="V70" s="51" t="s">
        <v>454</v>
      </c>
      <c r="W70" s="51">
        <v>248</v>
      </c>
      <c r="X70" s="51">
        <v>400</v>
      </c>
      <c r="Y70" s="51" t="s">
        <v>415</v>
      </c>
      <c r="Z70" s="49" t="s">
        <v>416</v>
      </c>
      <c r="AA70" s="49" t="s">
        <v>571</v>
      </c>
      <c r="AB70" s="49" t="s">
        <v>572</v>
      </c>
      <c r="AC70" s="51" t="s">
        <v>419</v>
      </c>
      <c r="AD70" s="49" t="s">
        <v>589</v>
      </c>
      <c r="AE70" s="298"/>
      <c r="AF70" s="51" t="s">
        <v>476</v>
      </c>
      <c r="AG70" s="51" t="s">
        <v>437</v>
      </c>
      <c r="AH70" s="51" t="s">
        <v>482</v>
      </c>
      <c r="AI70" s="349"/>
      <c r="AJ70" s="349"/>
      <c r="AK70" s="349"/>
      <c r="AL70" s="308"/>
      <c r="AM70" s="308"/>
      <c r="AN70" s="51" t="s">
        <v>573</v>
      </c>
      <c r="AO70" s="49" t="s">
        <v>727</v>
      </c>
      <c r="AP70" s="354"/>
      <c r="AQ70" s="353"/>
      <c r="AR70" s="347"/>
      <c r="AS70" s="361"/>
      <c r="AT70" s="347"/>
      <c r="AU70" s="353"/>
      <c r="AV70" s="367"/>
      <c r="AW70" s="353"/>
      <c r="AX70" s="347"/>
      <c r="AY70" s="353"/>
      <c r="AZ70" s="347"/>
      <c r="BA70" s="353"/>
      <c r="BB70" s="328"/>
      <c r="BC70" s="360"/>
      <c r="BD70" s="328"/>
      <c r="BE70" s="370"/>
    </row>
    <row r="71" spans="1:58" ht="54.95" customHeight="1" x14ac:dyDescent="0.25">
      <c r="A71" s="305" t="s">
        <v>591</v>
      </c>
      <c r="B71" s="305"/>
      <c r="C71" s="305"/>
      <c r="D71" s="305"/>
      <c r="E71" s="305"/>
      <c r="F71" s="305"/>
      <c r="G71" s="305"/>
      <c r="H71" s="305"/>
      <c r="I71" s="305"/>
      <c r="J71" s="305"/>
      <c r="K71" s="305"/>
      <c r="L71" s="305"/>
      <c r="M71" s="305"/>
      <c r="N71" s="305"/>
      <c r="O71" s="305"/>
      <c r="P71" s="305"/>
      <c r="Q71" s="305"/>
      <c r="R71" s="305"/>
      <c r="S71" s="305"/>
      <c r="T71" s="133">
        <f>+AVERAGE(T62:T70)</f>
        <v>0.7977777777777777</v>
      </c>
      <c r="U71" s="137"/>
      <c r="V71" s="137"/>
      <c r="W71" s="137"/>
      <c r="X71" s="137"/>
      <c r="Y71" s="137"/>
      <c r="Z71" s="137"/>
      <c r="AA71" s="137"/>
      <c r="AB71" s="137"/>
      <c r="AC71" s="137"/>
      <c r="AD71" s="137"/>
      <c r="AE71" s="151"/>
      <c r="AF71" s="137"/>
      <c r="AG71" s="137"/>
      <c r="AH71" s="137"/>
      <c r="AI71" s="137"/>
      <c r="AJ71" s="179">
        <f>AJ62</f>
        <v>1000000000</v>
      </c>
      <c r="AK71" s="179">
        <f>AK62</f>
        <v>1000000000</v>
      </c>
      <c r="AL71" s="203">
        <f>AL62</f>
        <v>1000000000</v>
      </c>
      <c r="AM71" s="179">
        <f>AM62</f>
        <v>1000000000</v>
      </c>
      <c r="AN71" s="137"/>
      <c r="AO71" s="137"/>
      <c r="AP71" s="150">
        <f t="shared" ref="AP71:AW71" si="19">SUM(AP62)</f>
        <v>0</v>
      </c>
      <c r="AQ71" s="144">
        <f t="shared" si="19"/>
        <v>0</v>
      </c>
      <c r="AR71" s="141">
        <f t="shared" si="19"/>
        <v>0</v>
      </c>
      <c r="AS71" s="144">
        <f t="shared" si="19"/>
        <v>0</v>
      </c>
      <c r="AT71" s="141">
        <f t="shared" si="19"/>
        <v>115500000</v>
      </c>
      <c r="AU71" s="144">
        <f t="shared" si="19"/>
        <v>0.11550000000000001</v>
      </c>
      <c r="AV71" s="147">
        <f t="shared" si="19"/>
        <v>0</v>
      </c>
      <c r="AW71" s="144">
        <f t="shared" si="19"/>
        <v>0</v>
      </c>
      <c r="AX71" s="203">
        <f t="shared" ref="AX71:BE71" si="20">AX62</f>
        <v>115500000</v>
      </c>
      <c r="AY71" s="190">
        <f t="shared" si="20"/>
        <v>0.11550000000000001</v>
      </c>
      <c r="AZ71" s="203">
        <f t="shared" si="20"/>
        <v>34000000</v>
      </c>
      <c r="BA71" s="190">
        <f t="shared" si="20"/>
        <v>3.4000000000000002E-2</v>
      </c>
      <c r="BB71" s="108">
        <f t="shared" si="20"/>
        <v>898644869</v>
      </c>
      <c r="BC71" s="228">
        <f t="shared" si="20"/>
        <v>0.89864486899999996</v>
      </c>
      <c r="BD71" s="108">
        <f t="shared" si="20"/>
        <v>258136730</v>
      </c>
      <c r="BE71" s="217">
        <f t="shared" si="20"/>
        <v>0.25813672999999998</v>
      </c>
      <c r="BF71" s="137"/>
    </row>
    <row r="72" spans="1:58" ht="54.95" customHeight="1" x14ac:dyDescent="0.25">
      <c r="A72" s="60" t="s">
        <v>562</v>
      </c>
      <c r="B72" s="49" t="s">
        <v>265</v>
      </c>
      <c r="C72" s="49" t="s">
        <v>266</v>
      </c>
      <c r="D72" s="53" t="s">
        <v>268</v>
      </c>
      <c r="E72" s="49" t="s">
        <v>592</v>
      </c>
      <c r="F72" s="342">
        <v>2024130010075</v>
      </c>
      <c r="G72" s="49" t="s">
        <v>593</v>
      </c>
      <c r="H72" s="49" t="s">
        <v>594</v>
      </c>
      <c r="I72" s="49" t="s">
        <v>595</v>
      </c>
      <c r="J72" s="297">
        <v>1</v>
      </c>
      <c r="K72" s="49" t="s">
        <v>596</v>
      </c>
      <c r="L72" s="51" t="s">
        <v>411</v>
      </c>
      <c r="M72" s="49" t="s">
        <v>597</v>
      </c>
      <c r="N72" s="85">
        <v>1</v>
      </c>
      <c r="O72" s="85">
        <v>0.5</v>
      </c>
      <c r="P72" s="85">
        <v>0.5</v>
      </c>
      <c r="Q72" s="51">
        <v>0</v>
      </c>
      <c r="R72" s="51">
        <v>0</v>
      </c>
      <c r="S72" s="93">
        <f>+O72+P72+Q72+R72</f>
        <v>1</v>
      </c>
      <c r="T72" s="90">
        <f>+IF((S72/N72)&gt;100%,100%,(S72/N72))</f>
        <v>1</v>
      </c>
      <c r="U72" s="51" t="s">
        <v>467</v>
      </c>
      <c r="V72" s="51" t="s">
        <v>454</v>
      </c>
      <c r="W72" s="51">
        <v>240</v>
      </c>
      <c r="X72" s="49">
        <v>300</v>
      </c>
      <c r="Y72" s="51" t="s">
        <v>415</v>
      </c>
      <c r="Z72" s="51" t="s">
        <v>416</v>
      </c>
      <c r="AA72" s="49" t="s">
        <v>509</v>
      </c>
      <c r="AB72" s="49" t="s">
        <v>510</v>
      </c>
      <c r="AC72" s="51" t="s">
        <v>419</v>
      </c>
      <c r="AD72" s="91" t="s">
        <v>598</v>
      </c>
      <c r="AE72" s="298">
        <v>500000000</v>
      </c>
      <c r="AF72" s="49" t="s">
        <v>436</v>
      </c>
      <c r="AG72" s="49" t="s">
        <v>437</v>
      </c>
      <c r="AH72" s="51" t="s">
        <v>482</v>
      </c>
      <c r="AI72" s="349">
        <v>1600000000</v>
      </c>
      <c r="AJ72" s="349">
        <v>700000000</v>
      </c>
      <c r="AK72" s="349">
        <v>700000001</v>
      </c>
      <c r="AL72" s="307">
        <v>700000000</v>
      </c>
      <c r="AM72" s="308">
        <v>700000000</v>
      </c>
      <c r="AN72" s="51" t="s">
        <v>512</v>
      </c>
      <c r="AO72" s="49" t="s">
        <v>728</v>
      </c>
      <c r="AP72" s="347">
        <v>0</v>
      </c>
      <c r="AQ72" s="353">
        <f>+AP72/AJ72</f>
        <v>0</v>
      </c>
      <c r="AR72" s="347">
        <v>0</v>
      </c>
      <c r="AS72" s="353">
        <f>+AR72/AJ72</f>
        <v>0</v>
      </c>
      <c r="AT72" s="347">
        <v>84000000</v>
      </c>
      <c r="AU72" s="353">
        <f>+AT72/AK72</f>
        <v>0.11999999982857143</v>
      </c>
      <c r="AV72" s="347">
        <v>0</v>
      </c>
      <c r="AW72" s="353">
        <f>+AV72/AK72</f>
        <v>0</v>
      </c>
      <c r="AX72" s="347">
        <v>84000000</v>
      </c>
      <c r="AY72" s="353">
        <f>AX72/AL72</f>
        <v>0.12</v>
      </c>
      <c r="AZ72" s="347">
        <v>28000000</v>
      </c>
      <c r="BA72" s="353">
        <f>AZ72/AL72</f>
        <v>0.04</v>
      </c>
      <c r="BB72" s="326">
        <v>584000000</v>
      </c>
      <c r="BC72" s="358">
        <f>BB72/AM72</f>
        <v>0.8342857142857143</v>
      </c>
      <c r="BD72" s="326">
        <v>504000000</v>
      </c>
      <c r="BE72" s="323">
        <f>BD72/AM72</f>
        <v>0.72</v>
      </c>
    </row>
    <row r="73" spans="1:58" ht="54.95" customHeight="1" x14ac:dyDescent="0.25">
      <c r="A73" s="60" t="s">
        <v>562</v>
      </c>
      <c r="B73" s="49" t="s">
        <v>265</v>
      </c>
      <c r="C73" s="49" t="s">
        <v>266</v>
      </c>
      <c r="D73" s="53" t="s">
        <v>268</v>
      </c>
      <c r="E73" s="49" t="s">
        <v>592</v>
      </c>
      <c r="F73" s="343"/>
      <c r="G73" s="49" t="s">
        <v>593</v>
      </c>
      <c r="H73" s="49" t="s">
        <v>594</v>
      </c>
      <c r="I73" s="49" t="s">
        <v>595</v>
      </c>
      <c r="J73" s="297"/>
      <c r="K73" s="49" t="s">
        <v>599</v>
      </c>
      <c r="L73" s="51" t="s">
        <v>411</v>
      </c>
      <c r="M73" s="49" t="s">
        <v>597</v>
      </c>
      <c r="N73" s="85">
        <v>1</v>
      </c>
      <c r="O73" s="85">
        <v>0.5</v>
      </c>
      <c r="P73" s="85">
        <v>0.5</v>
      </c>
      <c r="Q73" s="51">
        <v>0</v>
      </c>
      <c r="R73" s="51">
        <v>0</v>
      </c>
      <c r="S73" s="93">
        <f t="shared" ref="S73:S80" si="21">+O73+P73+Q73+R73</f>
        <v>1</v>
      </c>
      <c r="T73" s="90">
        <f t="shared" ref="T73:T80" si="22">+IF((S73/N73)&gt;100%,100%,(S73/N73))</f>
        <v>1</v>
      </c>
      <c r="U73" s="51" t="s">
        <v>467</v>
      </c>
      <c r="V73" s="51" t="s">
        <v>454</v>
      </c>
      <c r="W73" s="51">
        <v>241</v>
      </c>
      <c r="X73" s="49">
        <v>300</v>
      </c>
      <c r="Y73" s="51" t="s">
        <v>415</v>
      </c>
      <c r="Z73" s="51" t="s">
        <v>416</v>
      </c>
      <c r="AA73" s="49" t="s">
        <v>509</v>
      </c>
      <c r="AB73" s="49" t="s">
        <v>510</v>
      </c>
      <c r="AC73" s="51" t="s">
        <v>419</v>
      </c>
      <c r="AD73" s="91" t="s">
        <v>598</v>
      </c>
      <c r="AE73" s="298"/>
      <c r="AF73" s="49" t="s">
        <v>436</v>
      </c>
      <c r="AG73" s="49" t="s">
        <v>437</v>
      </c>
      <c r="AH73" s="51" t="s">
        <v>482</v>
      </c>
      <c r="AI73" s="349"/>
      <c r="AJ73" s="349"/>
      <c r="AK73" s="349"/>
      <c r="AL73" s="307"/>
      <c r="AM73" s="308"/>
      <c r="AN73" s="51" t="s">
        <v>512</v>
      </c>
      <c r="AO73" s="49" t="s">
        <v>728</v>
      </c>
      <c r="AP73" s="347"/>
      <c r="AQ73" s="353"/>
      <c r="AR73" s="347"/>
      <c r="AS73" s="353"/>
      <c r="AT73" s="347"/>
      <c r="AU73" s="353"/>
      <c r="AV73" s="347"/>
      <c r="AW73" s="353"/>
      <c r="AX73" s="347"/>
      <c r="AY73" s="353"/>
      <c r="AZ73" s="347"/>
      <c r="BA73" s="353"/>
      <c r="BB73" s="327"/>
      <c r="BC73" s="359"/>
      <c r="BD73" s="327"/>
      <c r="BE73" s="324"/>
    </row>
    <row r="74" spans="1:58" ht="54.95" customHeight="1" x14ac:dyDescent="0.25">
      <c r="A74" s="60" t="s">
        <v>562</v>
      </c>
      <c r="B74" s="49" t="s">
        <v>265</v>
      </c>
      <c r="C74" s="49" t="s">
        <v>266</v>
      </c>
      <c r="D74" s="53" t="s">
        <v>268</v>
      </c>
      <c r="E74" s="49" t="s">
        <v>592</v>
      </c>
      <c r="F74" s="343"/>
      <c r="G74" s="49" t="s">
        <v>593</v>
      </c>
      <c r="H74" s="49" t="s">
        <v>594</v>
      </c>
      <c r="I74" s="49" t="s">
        <v>595</v>
      </c>
      <c r="J74" s="297"/>
      <c r="K74" s="49" t="s">
        <v>600</v>
      </c>
      <c r="L74" s="51" t="s">
        <v>411</v>
      </c>
      <c r="M74" s="49" t="s">
        <v>597</v>
      </c>
      <c r="N74" s="85">
        <v>1</v>
      </c>
      <c r="O74" s="85">
        <v>0.5</v>
      </c>
      <c r="P74" s="85">
        <v>0.5</v>
      </c>
      <c r="Q74" s="51">
        <v>0</v>
      </c>
      <c r="R74" s="51">
        <v>0</v>
      </c>
      <c r="S74" s="93">
        <f t="shared" si="21"/>
        <v>1</v>
      </c>
      <c r="T74" s="90">
        <f t="shared" si="22"/>
        <v>1</v>
      </c>
      <c r="U74" s="51" t="s">
        <v>467</v>
      </c>
      <c r="V74" s="51" t="s">
        <v>454</v>
      </c>
      <c r="W74" s="51">
        <v>242</v>
      </c>
      <c r="X74" s="49">
        <v>300</v>
      </c>
      <c r="Y74" s="51" t="s">
        <v>415</v>
      </c>
      <c r="Z74" s="51" t="s">
        <v>416</v>
      </c>
      <c r="AA74" s="49" t="s">
        <v>509</v>
      </c>
      <c r="AB74" s="49" t="s">
        <v>510</v>
      </c>
      <c r="AC74" s="51" t="s">
        <v>419</v>
      </c>
      <c r="AD74" s="91" t="s">
        <v>598</v>
      </c>
      <c r="AE74" s="298"/>
      <c r="AF74" s="49" t="s">
        <v>476</v>
      </c>
      <c r="AG74" s="49" t="s">
        <v>437</v>
      </c>
      <c r="AH74" s="51" t="s">
        <v>482</v>
      </c>
      <c r="AI74" s="349"/>
      <c r="AJ74" s="349"/>
      <c r="AK74" s="349"/>
      <c r="AL74" s="307"/>
      <c r="AM74" s="308"/>
      <c r="AN74" s="51" t="s">
        <v>512</v>
      </c>
      <c r="AO74" s="49" t="s">
        <v>728</v>
      </c>
      <c r="AP74" s="347"/>
      <c r="AQ74" s="353"/>
      <c r="AR74" s="347"/>
      <c r="AS74" s="353"/>
      <c r="AT74" s="347"/>
      <c r="AU74" s="353"/>
      <c r="AV74" s="347"/>
      <c r="AW74" s="353"/>
      <c r="AX74" s="347"/>
      <c r="AY74" s="353"/>
      <c r="AZ74" s="347"/>
      <c r="BA74" s="353"/>
      <c r="BB74" s="327"/>
      <c r="BC74" s="359"/>
      <c r="BD74" s="327"/>
      <c r="BE74" s="324"/>
    </row>
    <row r="75" spans="1:58" ht="54.95" customHeight="1" x14ac:dyDescent="0.25">
      <c r="A75" s="60" t="s">
        <v>562</v>
      </c>
      <c r="B75" s="49" t="s">
        <v>265</v>
      </c>
      <c r="C75" s="49" t="s">
        <v>266</v>
      </c>
      <c r="D75" s="53" t="s">
        <v>268</v>
      </c>
      <c r="E75" s="49" t="s">
        <v>592</v>
      </c>
      <c r="F75" s="343"/>
      <c r="G75" s="49" t="s">
        <v>593</v>
      </c>
      <c r="H75" s="49" t="s">
        <v>594</v>
      </c>
      <c r="I75" s="49" t="s">
        <v>595</v>
      </c>
      <c r="J75" s="297"/>
      <c r="K75" s="49" t="s">
        <v>601</v>
      </c>
      <c r="L75" s="51" t="s">
        <v>411</v>
      </c>
      <c r="M75" s="49" t="s">
        <v>597</v>
      </c>
      <c r="N75" s="85">
        <v>1</v>
      </c>
      <c r="O75" s="85">
        <v>0.5</v>
      </c>
      <c r="P75" s="85">
        <v>0.5</v>
      </c>
      <c r="Q75" s="51">
        <v>0</v>
      </c>
      <c r="R75" s="51">
        <v>0</v>
      </c>
      <c r="S75" s="93">
        <f t="shared" si="21"/>
        <v>1</v>
      </c>
      <c r="T75" s="90">
        <f t="shared" si="22"/>
        <v>1</v>
      </c>
      <c r="U75" s="51" t="s">
        <v>467</v>
      </c>
      <c r="V75" s="51" t="s">
        <v>454</v>
      </c>
      <c r="W75" s="51">
        <v>243</v>
      </c>
      <c r="X75" s="49">
        <v>300</v>
      </c>
      <c r="Y75" s="51" t="s">
        <v>415</v>
      </c>
      <c r="Z75" s="51" t="s">
        <v>416</v>
      </c>
      <c r="AA75" s="49" t="s">
        <v>509</v>
      </c>
      <c r="AB75" s="49" t="s">
        <v>510</v>
      </c>
      <c r="AC75" s="51" t="s">
        <v>419</v>
      </c>
      <c r="AD75" s="91" t="s">
        <v>598</v>
      </c>
      <c r="AE75" s="298"/>
      <c r="AF75" s="49" t="s">
        <v>602</v>
      </c>
      <c r="AG75" s="49" t="s">
        <v>602</v>
      </c>
      <c r="AH75" s="51" t="s">
        <v>496</v>
      </c>
      <c r="AI75" s="349"/>
      <c r="AJ75" s="349"/>
      <c r="AK75" s="349"/>
      <c r="AL75" s="307"/>
      <c r="AM75" s="308"/>
      <c r="AN75" s="51" t="s">
        <v>512</v>
      </c>
      <c r="AO75" s="49" t="s">
        <v>728</v>
      </c>
      <c r="AP75" s="347"/>
      <c r="AQ75" s="353"/>
      <c r="AR75" s="347"/>
      <c r="AS75" s="353"/>
      <c r="AT75" s="347"/>
      <c r="AU75" s="353"/>
      <c r="AV75" s="347"/>
      <c r="AW75" s="353"/>
      <c r="AX75" s="347"/>
      <c r="AY75" s="353"/>
      <c r="AZ75" s="347"/>
      <c r="BA75" s="353"/>
      <c r="BB75" s="327"/>
      <c r="BC75" s="359"/>
      <c r="BD75" s="327"/>
      <c r="BE75" s="324"/>
    </row>
    <row r="76" spans="1:58" ht="54.95" customHeight="1" x14ac:dyDescent="0.25">
      <c r="A76" s="60" t="s">
        <v>562</v>
      </c>
      <c r="B76" s="49" t="s">
        <v>265</v>
      </c>
      <c r="C76" s="49" t="s">
        <v>266</v>
      </c>
      <c r="D76" s="49" t="s">
        <v>271</v>
      </c>
      <c r="E76" s="49" t="s">
        <v>592</v>
      </c>
      <c r="F76" s="343"/>
      <c r="G76" s="49" t="s">
        <v>593</v>
      </c>
      <c r="H76" s="49" t="s">
        <v>603</v>
      </c>
      <c r="I76" s="49" t="s">
        <v>604</v>
      </c>
      <c r="J76" s="297">
        <v>0</v>
      </c>
      <c r="K76" s="49" t="s">
        <v>605</v>
      </c>
      <c r="L76" s="51" t="s">
        <v>411</v>
      </c>
      <c r="M76" s="49" t="s">
        <v>606</v>
      </c>
      <c r="N76" s="85">
        <v>100</v>
      </c>
      <c r="O76" s="85">
        <v>0</v>
      </c>
      <c r="P76" s="85">
        <v>0</v>
      </c>
      <c r="Q76" s="51">
        <v>0</v>
      </c>
      <c r="R76" s="51">
        <v>33</v>
      </c>
      <c r="S76" s="93">
        <f t="shared" si="21"/>
        <v>33</v>
      </c>
      <c r="T76" s="90">
        <f t="shared" si="22"/>
        <v>0.33</v>
      </c>
      <c r="U76" s="51" t="s">
        <v>467</v>
      </c>
      <c r="V76" s="51" t="s">
        <v>454</v>
      </c>
      <c r="W76" s="51">
        <v>240</v>
      </c>
      <c r="X76" s="49">
        <v>300</v>
      </c>
      <c r="Y76" s="51" t="s">
        <v>415</v>
      </c>
      <c r="Z76" s="51" t="s">
        <v>416</v>
      </c>
      <c r="AA76" s="49" t="s">
        <v>509</v>
      </c>
      <c r="AB76" s="49" t="s">
        <v>510</v>
      </c>
      <c r="AC76" s="51" t="s">
        <v>419</v>
      </c>
      <c r="AD76" s="91" t="s">
        <v>607</v>
      </c>
      <c r="AE76" s="298">
        <v>200000000</v>
      </c>
      <c r="AF76" s="49" t="s">
        <v>436</v>
      </c>
      <c r="AG76" s="49" t="s">
        <v>437</v>
      </c>
      <c r="AH76" s="51" t="s">
        <v>482</v>
      </c>
      <c r="AI76" s="349"/>
      <c r="AJ76" s="349"/>
      <c r="AK76" s="349"/>
      <c r="AL76" s="307"/>
      <c r="AM76" s="308"/>
      <c r="AN76" s="51" t="s">
        <v>512</v>
      </c>
      <c r="AO76" s="49" t="s">
        <v>728</v>
      </c>
      <c r="AP76" s="347"/>
      <c r="AQ76" s="353"/>
      <c r="AR76" s="347"/>
      <c r="AS76" s="353"/>
      <c r="AT76" s="347"/>
      <c r="AU76" s="353"/>
      <c r="AV76" s="347"/>
      <c r="AW76" s="353"/>
      <c r="AX76" s="347"/>
      <c r="AY76" s="353"/>
      <c r="AZ76" s="347"/>
      <c r="BA76" s="353"/>
      <c r="BB76" s="327"/>
      <c r="BC76" s="359"/>
      <c r="BD76" s="327"/>
      <c r="BE76" s="324"/>
    </row>
    <row r="77" spans="1:58" ht="54.95" customHeight="1" x14ac:dyDescent="0.25">
      <c r="A77" s="60" t="s">
        <v>562</v>
      </c>
      <c r="B77" s="49" t="s">
        <v>265</v>
      </c>
      <c r="C77" s="49" t="s">
        <v>266</v>
      </c>
      <c r="D77" s="49" t="s">
        <v>271</v>
      </c>
      <c r="E77" s="49" t="s">
        <v>592</v>
      </c>
      <c r="F77" s="343"/>
      <c r="G77" s="49" t="s">
        <v>593</v>
      </c>
      <c r="H77" s="49" t="s">
        <v>603</v>
      </c>
      <c r="I77" s="49" t="s">
        <v>604</v>
      </c>
      <c r="J77" s="297"/>
      <c r="K77" s="49" t="s">
        <v>608</v>
      </c>
      <c r="L77" s="51" t="s">
        <v>411</v>
      </c>
      <c r="M77" s="49" t="s">
        <v>606</v>
      </c>
      <c r="N77" s="85">
        <v>100</v>
      </c>
      <c r="O77" s="85">
        <v>0</v>
      </c>
      <c r="P77" s="85">
        <v>0</v>
      </c>
      <c r="Q77" s="51">
        <v>0</v>
      </c>
      <c r="R77" s="51">
        <v>33</v>
      </c>
      <c r="S77" s="93">
        <f t="shared" si="21"/>
        <v>33</v>
      </c>
      <c r="T77" s="90">
        <f t="shared" si="22"/>
        <v>0.33</v>
      </c>
      <c r="U77" s="51" t="s">
        <v>467</v>
      </c>
      <c r="V77" s="51" t="s">
        <v>454</v>
      </c>
      <c r="W77" s="51">
        <v>241</v>
      </c>
      <c r="X77" s="49">
        <v>300</v>
      </c>
      <c r="Y77" s="51" t="s">
        <v>415</v>
      </c>
      <c r="Z77" s="51" t="s">
        <v>416</v>
      </c>
      <c r="AA77" s="49" t="s">
        <v>509</v>
      </c>
      <c r="AB77" s="49" t="s">
        <v>510</v>
      </c>
      <c r="AC77" s="51" t="s">
        <v>419</v>
      </c>
      <c r="AD77" s="91" t="s">
        <v>607</v>
      </c>
      <c r="AE77" s="298"/>
      <c r="AF77" s="49" t="s">
        <v>436</v>
      </c>
      <c r="AG77" s="49" t="s">
        <v>437</v>
      </c>
      <c r="AH77" s="51" t="s">
        <v>482</v>
      </c>
      <c r="AI77" s="349"/>
      <c r="AJ77" s="349"/>
      <c r="AK77" s="349"/>
      <c r="AL77" s="307"/>
      <c r="AM77" s="308"/>
      <c r="AN77" s="51" t="s">
        <v>512</v>
      </c>
      <c r="AO77" s="49" t="s">
        <v>728</v>
      </c>
      <c r="AP77" s="347"/>
      <c r="AQ77" s="353"/>
      <c r="AR77" s="347"/>
      <c r="AS77" s="353"/>
      <c r="AT77" s="347"/>
      <c r="AU77" s="353"/>
      <c r="AV77" s="347"/>
      <c r="AW77" s="353"/>
      <c r="AX77" s="347"/>
      <c r="AY77" s="353"/>
      <c r="AZ77" s="347"/>
      <c r="BA77" s="353"/>
      <c r="BB77" s="327"/>
      <c r="BC77" s="359"/>
      <c r="BD77" s="327"/>
      <c r="BE77" s="324"/>
    </row>
    <row r="78" spans="1:58" ht="54.95" customHeight="1" x14ac:dyDescent="0.25">
      <c r="A78" s="60" t="s">
        <v>562</v>
      </c>
      <c r="B78" s="49" t="s">
        <v>265</v>
      </c>
      <c r="C78" s="49" t="s">
        <v>266</v>
      </c>
      <c r="D78" s="49" t="s">
        <v>271</v>
      </c>
      <c r="E78" s="49" t="s">
        <v>592</v>
      </c>
      <c r="F78" s="343"/>
      <c r="G78" s="49" t="s">
        <v>593</v>
      </c>
      <c r="H78" s="49" t="s">
        <v>603</v>
      </c>
      <c r="I78" s="49" t="s">
        <v>604</v>
      </c>
      <c r="J78" s="297"/>
      <c r="K78" s="49" t="s">
        <v>609</v>
      </c>
      <c r="L78" s="51" t="s">
        <v>411</v>
      </c>
      <c r="M78" s="49" t="s">
        <v>606</v>
      </c>
      <c r="N78" s="85">
        <v>100</v>
      </c>
      <c r="O78" s="85">
        <v>0</v>
      </c>
      <c r="P78" s="85">
        <v>0</v>
      </c>
      <c r="Q78" s="51">
        <v>0</v>
      </c>
      <c r="R78" s="51">
        <v>33</v>
      </c>
      <c r="S78" s="93">
        <f t="shared" si="21"/>
        <v>33</v>
      </c>
      <c r="T78" s="90">
        <f t="shared" si="22"/>
        <v>0.33</v>
      </c>
      <c r="U78" s="51" t="s">
        <v>467</v>
      </c>
      <c r="V78" s="51" t="s">
        <v>454</v>
      </c>
      <c r="W78" s="51">
        <v>242</v>
      </c>
      <c r="X78" s="49">
        <v>300</v>
      </c>
      <c r="Y78" s="51" t="s">
        <v>415</v>
      </c>
      <c r="Z78" s="51" t="s">
        <v>416</v>
      </c>
      <c r="AA78" s="49" t="s">
        <v>509</v>
      </c>
      <c r="AB78" s="49" t="s">
        <v>510</v>
      </c>
      <c r="AC78" s="51" t="s">
        <v>419</v>
      </c>
      <c r="AD78" s="91" t="s">
        <v>607</v>
      </c>
      <c r="AE78" s="298"/>
      <c r="AF78" s="49" t="s">
        <v>436</v>
      </c>
      <c r="AG78" s="49" t="s">
        <v>437</v>
      </c>
      <c r="AH78" s="51" t="s">
        <v>482</v>
      </c>
      <c r="AI78" s="349"/>
      <c r="AJ78" s="349"/>
      <c r="AK78" s="349"/>
      <c r="AL78" s="307"/>
      <c r="AM78" s="308"/>
      <c r="AN78" s="51" t="s">
        <v>512</v>
      </c>
      <c r="AO78" s="49" t="s">
        <v>728</v>
      </c>
      <c r="AP78" s="347"/>
      <c r="AQ78" s="353"/>
      <c r="AR78" s="347"/>
      <c r="AS78" s="353"/>
      <c r="AT78" s="347"/>
      <c r="AU78" s="353"/>
      <c r="AV78" s="347"/>
      <c r="AW78" s="353"/>
      <c r="AX78" s="347"/>
      <c r="AY78" s="353"/>
      <c r="AZ78" s="347"/>
      <c r="BA78" s="353"/>
      <c r="BB78" s="327"/>
      <c r="BC78" s="359"/>
      <c r="BD78" s="327"/>
      <c r="BE78" s="324"/>
    </row>
    <row r="79" spans="1:58" ht="54.95" customHeight="1" x14ac:dyDescent="0.25">
      <c r="A79" s="60" t="s">
        <v>562</v>
      </c>
      <c r="B79" s="49" t="s">
        <v>265</v>
      </c>
      <c r="C79" s="49" t="s">
        <v>266</v>
      </c>
      <c r="D79" s="49" t="s">
        <v>271</v>
      </c>
      <c r="E79" s="49" t="s">
        <v>592</v>
      </c>
      <c r="F79" s="343"/>
      <c r="G79" s="49" t="s">
        <v>593</v>
      </c>
      <c r="H79" s="49" t="s">
        <v>603</v>
      </c>
      <c r="I79" s="49" t="s">
        <v>604</v>
      </c>
      <c r="J79" s="297"/>
      <c r="K79" s="49" t="s">
        <v>610</v>
      </c>
      <c r="L79" s="51" t="s">
        <v>411</v>
      </c>
      <c r="M79" s="49" t="s">
        <v>606</v>
      </c>
      <c r="N79" s="85">
        <v>100</v>
      </c>
      <c r="O79" s="85">
        <v>0</v>
      </c>
      <c r="P79" s="85">
        <v>0</v>
      </c>
      <c r="Q79" s="51">
        <v>0</v>
      </c>
      <c r="R79" s="51">
        <v>33</v>
      </c>
      <c r="S79" s="93">
        <f t="shared" si="21"/>
        <v>33</v>
      </c>
      <c r="T79" s="90">
        <f t="shared" si="22"/>
        <v>0.33</v>
      </c>
      <c r="U79" s="51" t="s">
        <v>467</v>
      </c>
      <c r="V79" s="51" t="s">
        <v>454</v>
      </c>
      <c r="W79" s="51">
        <v>243</v>
      </c>
      <c r="X79" s="49">
        <v>300</v>
      </c>
      <c r="Y79" s="51" t="s">
        <v>415</v>
      </c>
      <c r="Z79" s="51" t="s">
        <v>416</v>
      </c>
      <c r="AA79" s="49" t="s">
        <v>509</v>
      </c>
      <c r="AB79" s="49" t="s">
        <v>510</v>
      </c>
      <c r="AC79" s="51" t="s">
        <v>419</v>
      </c>
      <c r="AD79" s="91" t="s">
        <v>607</v>
      </c>
      <c r="AE79" s="298"/>
      <c r="AF79" s="49" t="s">
        <v>436</v>
      </c>
      <c r="AG79" s="49" t="s">
        <v>437</v>
      </c>
      <c r="AH79" s="51" t="s">
        <v>482</v>
      </c>
      <c r="AI79" s="349"/>
      <c r="AJ79" s="349"/>
      <c r="AK79" s="349"/>
      <c r="AL79" s="307"/>
      <c r="AM79" s="308"/>
      <c r="AN79" s="51" t="s">
        <v>512</v>
      </c>
      <c r="AO79" s="49" t="s">
        <v>728</v>
      </c>
      <c r="AP79" s="347"/>
      <c r="AQ79" s="353"/>
      <c r="AR79" s="347"/>
      <c r="AS79" s="353"/>
      <c r="AT79" s="347"/>
      <c r="AU79" s="353"/>
      <c r="AV79" s="347"/>
      <c r="AW79" s="353"/>
      <c r="AX79" s="347"/>
      <c r="AY79" s="353"/>
      <c r="AZ79" s="347"/>
      <c r="BA79" s="353"/>
      <c r="BB79" s="327"/>
      <c r="BC79" s="359"/>
      <c r="BD79" s="327"/>
      <c r="BE79" s="324"/>
    </row>
    <row r="80" spans="1:58" ht="54.95" customHeight="1" x14ac:dyDescent="0.25">
      <c r="A80" s="60" t="s">
        <v>562</v>
      </c>
      <c r="B80" s="49" t="s">
        <v>265</v>
      </c>
      <c r="C80" s="49" t="s">
        <v>266</v>
      </c>
      <c r="D80" s="49" t="s">
        <v>271</v>
      </c>
      <c r="E80" s="49" t="s">
        <v>592</v>
      </c>
      <c r="F80" s="344"/>
      <c r="G80" s="49" t="s">
        <v>593</v>
      </c>
      <c r="H80" s="49" t="s">
        <v>603</v>
      </c>
      <c r="I80" s="49" t="s">
        <v>604</v>
      </c>
      <c r="J80" s="297"/>
      <c r="K80" s="49" t="s">
        <v>611</v>
      </c>
      <c r="L80" s="51" t="s">
        <v>411</v>
      </c>
      <c r="M80" s="49" t="s">
        <v>606</v>
      </c>
      <c r="N80" s="85">
        <v>100</v>
      </c>
      <c r="O80" s="85">
        <v>0</v>
      </c>
      <c r="P80" s="85">
        <v>0</v>
      </c>
      <c r="Q80" s="51">
        <v>0</v>
      </c>
      <c r="R80" s="51">
        <v>33</v>
      </c>
      <c r="S80" s="93">
        <f t="shared" si="21"/>
        <v>33</v>
      </c>
      <c r="T80" s="90">
        <f t="shared" si="22"/>
        <v>0.33</v>
      </c>
      <c r="U80" s="51" t="s">
        <v>467</v>
      </c>
      <c r="V80" s="51" t="s">
        <v>454</v>
      </c>
      <c r="W80" s="51">
        <v>244</v>
      </c>
      <c r="X80" s="49">
        <v>300</v>
      </c>
      <c r="Y80" s="51" t="s">
        <v>415</v>
      </c>
      <c r="Z80" s="51" t="s">
        <v>416</v>
      </c>
      <c r="AA80" s="49" t="s">
        <v>509</v>
      </c>
      <c r="AB80" s="49" t="s">
        <v>510</v>
      </c>
      <c r="AC80" s="51" t="s">
        <v>419</v>
      </c>
      <c r="AD80" s="91" t="s">
        <v>607</v>
      </c>
      <c r="AE80" s="298"/>
      <c r="AF80" s="49" t="s">
        <v>476</v>
      </c>
      <c r="AG80" s="49" t="s">
        <v>437</v>
      </c>
      <c r="AH80" s="51" t="s">
        <v>482</v>
      </c>
      <c r="AI80" s="349"/>
      <c r="AJ80" s="349"/>
      <c r="AK80" s="349"/>
      <c r="AL80" s="307"/>
      <c r="AM80" s="308"/>
      <c r="AN80" s="51" t="s">
        <v>512</v>
      </c>
      <c r="AO80" s="49" t="s">
        <v>728</v>
      </c>
      <c r="AP80" s="347"/>
      <c r="AQ80" s="353"/>
      <c r="AR80" s="347"/>
      <c r="AS80" s="353"/>
      <c r="AT80" s="347"/>
      <c r="AU80" s="353"/>
      <c r="AV80" s="347"/>
      <c r="AW80" s="353"/>
      <c r="AX80" s="347"/>
      <c r="AY80" s="353"/>
      <c r="AZ80" s="347"/>
      <c r="BA80" s="353"/>
      <c r="BB80" s="328"/>
      <c r="BC80" s="360"/>
      <c r="BD80" s="328"/>
      <c r="BE80" s="325"/>
    </row>
    <row r="81" spans="1:58" ht="54.95" customHeight="1" x14ac:dyDescent="0.25">
      <c r="A81" s="306" t="s">
        <v>612</v>
      </c>
      <c r="B81" s="306"/>
      <c r="C81" s="306"/>
      <c r="D81" s="306"/>
      <c r="E81" s="306"/>
      <c r="F81" s="306"/>
      <c r="G81" s="306"/>
      <c r="H81" s="306"/>
      <c r="I81" s="306"/>
      <c r="J81" s="306"/>
      <c r="K81" s="306"/>
      <c r="L81" s="306"/>
      <c r="M81" s="306"/>
      <c r="N81" s="306"/>
      <c r="O81" s="306"/>
      <c r="P81" s="306"/>
      <c r="Q81" s="306"/>
      <c r="R81" s="306"/>
      <c r="S81" s="306"/>
      <c r="T81" s="133">
        <f>+AVERAGE(T72:T80)</f>
        <v>0.62777777777777777</v>
      </c>
      <c r="U81" s="137"/>
      <c r="V81" s="137"/>
      <c r="W81" s="137"/>
      <c r="X81" s="137"/>
      <c r="Y81" s="137"/>
      <c r="Z81" s="137"/>
      <c r="AA81" s="137"/>
      <c r="AB81" s="137"/>
      <c r="AC81" s="137"/>
      <c r="AD81" s="137"/>
      <c r="AE81" s="151"/>
      <c r="AF81" s="137"/>
      <c r="AG81" s="137"/>
      <c r="AH81" s="137"/>
      <c r="AI81" s="137"/>
      <c r="AJ81" s="179">
        <f>AJ72</f>
        <v>700000000</v>
      </c>
      <c r="AK81" s="179">
        <f>AK72</f>
        <v>700000001</v>
      </c>
      <c r="AL81" s="203">
        <f>AL72</f>
        <v>700000000</v>
      </c>
      <c r="AM81" s="179">
        <f>AM72</f>
        <v>700000000</v>
      </c>
      <c r="AN81" s="137"/>
      <c r="AO81" s="137"/>
      <c r="AP81" s="141">
        <f t="shared" ref="AP81:AW81" si="23">SUM(AP72)</f>
        <v>0</v>
      </c>
      <c r="AQ81" s="144">
        <f t="shared" si="23"/>
        <v>0</v>
      </c>
      <c r="AR81" s="141">
        <f t="shared" si="23"/>
        <v>0</v>
      </c>
      <c r="AS81" s="144">
        <f t="shared" si="23"/>
        <v>0</v>
      </c>
      <c r="AT81" s="141">
        <f t="shared" si="23"/>
        <v>84000000</v>
      </c>
      <c r="AU81" s="144">
        <f t="shared" si="23"/>
        <v>0.11999999982857143</v>
      </c>
      <c r="AV81" s="141">
        <f t="shared" si="23"/>
        <v>0</v>
      </c>
      <c r="AW81" s="144">
        <f t="shared" si="23"/>
        <v>0</v>
      </c>
      <c r="AX81" s="203">
        <f t="shared" ref="AX81:BE81" si="24">AX72</f>
        <v>84000000</v>
      </c>
      <c r="AY81" s="190">
        <f t="shared" si="24"/>
        <v>0.12</v>
      </c>
      <c r="AZ81" s="203">
        <f t="shared" si="24"/>
        <v>28000000</v>
      </c>
      <c r="BA81" s="190">
        <f t="shared" si="24"/>
        <v>0.04</v>
      </c>
      <c r="BB81" s="108">
        <f t="shared" si="24"/>
        <v>584000000</v>
      </c>
      <c r="BC81" s="228">
        <f t="shared" si="24"/>
        <v>0.8342857142857143</v>
      </c>
      <c r="BD81" s="108">
        <f t="shared" si="24"/>
        <v>504000000</v>
      </c>
      <c r="BE81" s="218">
        <f t="shared" si="24"/>
        <v>0.72</v>
      </c>
      <c r="BF81" s="137"/>
    </row>
    <row r="82" spans="1:58" ht="54.95" customHeight="1" x14ac:dyDescent="0.25">
      <c r="A82" s="49" t="s">
        <v>276</v>
      </c>
      <c r="B82" s="49" t="s">
        <v>277</v>
      </c>
      <c r="C82" s="49" t="s">
        <v>613</v>
      </c>
      <c r="D82" s="49" t="s">
        <v>279</v>
      </c>
      <c r="E82" s="49" t="s">
        <v>614</v>
      </c>
      <c r="F82" s="342">
        <v>2024130010078</v>
      </c>
      <c r="G82" s="49" t="s">
        <v>615</v>
      </c>
      <c r="H82" s="49" t="s">
        <v>616</v>
      </c>
      <c r="I82" s="49" t="s">
        <v>617</v>
      </c>
      <c r="J82" s="297">
        <v>0.25</v>
      </c>
      <c r="K82" s="49" t="s">
        <v>618</v>
      </c>
      <c r="L82" s="51" t="s">
        <v>411</v>
      </c>
      <c r="M82" s="49" t="s">
        <v>619</v>
      </c>
      <c r="N82" s="85">
        <v>1</v>
      </c>
      <c r="O82" s="85">
        <v>0.1</v>
      </c>
      <c r="P82" s="85">
        <v>0.7</v>
      </c>
      <c r="Q82" s="51">
        <v>0.2</v>
      </c>
      <c r="R82" s="51">
        <v>0</v>
      </c>
      <c r="S82" s="93">
        <f>+O82+P82+Q82+R82</f>
        <v>1</v>
      </c>
      <c r="T82" s="90">
        <f>+IF((S82/N82)&gt;100%,100%,(S82/N82))</f>
        <v>1</v>
      </c>
      <c r="U82" s="51" t="s">
        <v>467</v>
      </c>
      <c r="V82" s="51" t="s">
        <v>454</v>
      </c>
      <c r="W82" s="51">
        <v>240</v>
      </c>
      <c r="X82" s="49">
        <v>10000</v>
      </c>
      <c r="Y82" s="51" t="s">
        <v>415</v>
      </c>
      <c r="Z82" s="51" t="s">
        <v>416</v>
      </c>
      <c r="AA82" s="49" t="s">
        <v>509</v>
      </c>
      <c r="AB82" s="49" t="s">
        <v>510</v>
      </c>
      <c r="AC82" s="51" t="s">
        <v>419</v>
      </c>
      <c r="AD82" s="49" t="s">
        <v>511</v>
      </c>
      <c r="AE82" s="298">
        <v>533000000</v>
      </c>
      <c r="AF82" s="49" t="s">
        <v>476</v>
      </c>
      <c r="AG82" s="49" t="s">
        <v>437</v>
      </c>
      <c r="AH82" s="94">
        <v>45534</v>
      </c>
      <c r="AI82" s="349">
        <v>2300000000</v>
      </c>
      <c r="AJ82" s="349">
        <v>1300000000</v>
      </c>
      <c r="AK82" s="349">
        <v>1300000000</v>
      </c>
      <c r="AL82" s="307">
        <v>1300000000</v>
      </c>
      <c r="AM82" s="308">
        <v>1300000000</v>
      </c>
      <c r="AN82" s="49" t="s">
        <v>512</v>
      </c>
      <c r="AO82" s="49" t="s">
        <v>729</v>
      </c>
      <c r="AP82" s="347">
        <v>0</v>
      </c>
      <c r="AQ82" s="353">
        <f>+AP82/AJ82</f>
        <v>0</v>
      </c>
      <c r="AR82" s="347">
        <v>0</v>
      </c>
      <c r="AS82" s="353">
        <f>+AR82/AJ82</f>
        <v>0</v>
      </c>
      <c r="AT82" s="347">
        <v>445895174</v>
      </c>
      <c r="AU82" s="353">
        <f>+AT82/AK82</f>
        <v>0.34299628769230767</v>
      </c>
      <c r="AV82" s="347">
        <v>21700000</v>
      </c>
      <c r="AW82" s="353">
        <f>+AV82/AK82</f>
        <v>1.6692307692307694E-2</v>
      </c>
      <c r="AX82" s="347">
        <v>1145899217</v>
      </c>
      <c r="AY82" s="353">
        <f>AX82/AL82</f>
        <v>0.88146093615384613</v>
      </c>
      <c r="AZ82" s="347">
        <v>350795173.39999998</v>
      </c>
      <c r="BA82" s="353">
        <f>AZ82/AL82</f>
        <v>0.26984244107692307</v>
      </c>
      <c r="BB82" s="326">
        <v>1129565883</v>
      </c>
      <c r="BC82" s="358">
        <f>BB82/AM82</f>
        <v>0.86889683307692311</v>
      </c>
      <c r="BD82" s="326">
        <v>1065565882.4</v>
      </c>
      <c r="BE82" s="323">
        <f>BD82/AM82</f>
        <v>0.81966606338461534</v>
      </c>
      <c r="BF82" s="307" t="s">
        <v>620</v>
      </c>
    </row>
    <row r="83" spans="1:58" ht="54.95" customHeight="1" x14ac:dyDescent="0.25">
      <c r="A83" s="49" t="s">
        <v>276</v>
      </c>
      <c r="B83" s="49" t="s">
        <v>277</v>
      </c>
      <c r="C83" s="49" t="s">
        <v>613</v>
      </c>
      <c r="D83" s="49" t="s">
        <v>279</v>
      </c>
      <c r="E83" s="49" t="s">
        <v>614</v>
      </c>
      <c r="F83" s="343"/>
      <c r="G83" s="49" t="s">
        <v>615</v>
      </c>
      <c r="H83" s="49" t="s">
        <v>616</v>
      </c>
      <c r="I83" s="49" t="s">
        <v>617</v>
      </c>
      <c r="J83" s="297"/>
      <c r="K83" s="49" t="s">
        <v>621</v>
      </c>
      <c r="L83" s="51" t="s">
        <v>411</v>
      </c>
      <c r="M83" s="49" t="s">
        <v>619</v>
      </c>
      <c r="N83" s="85">
        <v>1</v>
      </c>
      <c r="O83" s="85">
        <v>0.1</v>
      </c>
      <c r="P83" s="85">
        <v>0.7</v>
      </c>
      <c r="Q83" s="51">
        <v>0.2</v>
      </c>
      <c r="R83" s="51">
        <v>0</v>
      </c>
      <c r="S83" s="93">
        <f t="shared" ref="S83:S95" si="25">+O83+P83+Q83+R83</f>
        <v>1</v>
      </c>
      <c r="T83" s="90">
        <f t="shared" ref="T83:T94" si="26">+IF((S83/N83)&gt;100%,100%,(S83/N83))</f>
        <v>1</v>
      </c>
      <c r="U83" s="51" t="s">
        <v>467</v>
      </c>
      <c r="V83" s="51" t="s">
        <v>454</v>
      </c>
      <c r="W83" s="51">
        <v>241</v>
      </c>
      <c r="X83" s="49">
        <v>10000</v>
      </c>
      <c r="Y83" s="51" t="s">
        <v>415</v>
      </c>
      <c r="Z83" s="51" t="s">
        <v>416</v>
      </c>
      <c r="AA83" s="49" t="s">
        <v>509</v>
      </c>
      <c r="AB83" s="49" t="s">
        <v>510</v>
      </c>
      <c r="AC83" s="51" t="s">
        <v>419</v>
      </c>
      <c r="AD83" s="49" t="s">
        <v>511</v>
      </c>
      <c r="AE83" s="298"/>
      <c r="AF83" s="49" t="s">
        <v>476</v>
      </c>
      <c r="AG83" s="49" t="s">
        <v>437</v>
      </c>
      <c r="AH83" s="94">
        <v>45534</v>
      </c>
      <c r="AI83" s="349"/>
      <c r="AJ83" s="349"/>
      <c r="AK83" s="349"/>
      <c r="AL83" s="307"/>
      <c r="AM83" s="308"/>
      <c r="AN83" s="49" t="s">
        <v>512</v>
      </c>
      <c r="AO83" s="49" t="s">
        <v>729</v>
      </c>
      <c r="AP83" s="347"/>
      <c r="AQ83" s="353"/>
      <c r="AR83" s="347"/>
      <c r="AS83" s="353"/>
      <c r="AT83" s="347"/>
      <c r="AU83" s="353"/>
      <c r="AV83" s="347"/>
      <c r="AW83" s="353"/>
      <c r="AX83" s="347"/>
      <c r="AY83" s="353"/>
      <c r="AZ83" s="347"/>
      <c r="BA83" s="353"/>
      <c r="BB83" s="327"/>
      <c r="BC83" s="359"/>
      <c r="BD83" s="327"/>
      <c r="BE83" s="324"/>
      <c r="BF83" s="307"/>
    </row>
    <row r="84" spans="1:58" ht="54.95" customHeight="1" x14ac:dyDescent="0.25">
      <c r="A84" s="49" t="s">
        <v>276</v>
      </c>
      <c r="B84" s="49" t="s">
        <v>277</v>
      </c>
      <c r="C84" s="49" t="s">
        <v>613</v>
      </c>
      <c r="D84" s="49" t="s">
        <v>279</v>
      </c>
      <c r="E84" s="49" t="s">
        <v>614</v>
      </c>
      <c r="F84" s="343"/>
      <c r="G84" s="49" t="s">
        <v>615</v>
      </c>
      <c r="H84" s="49" t="s">
        <v>616</v>
      </c>
      <c r="I84" s="49" t="s">
        <v>617</v>
      </c>
      <c r="J84" s="297"/>
      <c r="K84" s="49" t="s">
        <v>622</v>
      </c>
      <c r="L84" s="51" t="s">
        <v>411</v>
      </c>
      <c r="M84" s="49" t="s">
        <v>619</v>
      </c>
      <c r="N84" s="85">
        <v>1</v>
      </c>
      <c r="O84" s="85">
        <v>0.1</v>
      </c>
      <c r="P84" s="85">
        <v>0.7</v>
      </c>
      <c r="Q84" s="51">
        <v>0.2</v>
      </c>
      <c r="R84" s="51">
        <v>0</v>
      </c>
      <c r="S84" s="93">
        <f t="shared" si="25"/>
        <v>1</v>
      </c>
      <c r="T84" s="90">
        <f t="shared" si="26"/>
        <v>1</v>
      </c>
      <c r="U84" s="51" t="s">
        <v>467</v>
      </c>
      <c r="V84" s="51" t="s">
        <v>454</v>
      </c>
      <c r="W84" s="51">
        <v>242</v>
      </c>
      <c r="X84" s="49">
        <v>10000</v>
      </c>
      <c r="Y84" s="51" t="s">
        <v>415</v>
      </c>
      <c r="Z84" s="51" t="s">
        <v>416</v>
      </c>
      <c r="AA84" s="49" t="s">
        <v>509</v>
      </c>
      <c r="AB84" s="49" t="s">
        <v>510</v>
      </c>
      <c r="AC84" s="51" t="s">
        <v>419</v>
      </c>
      <c r="AD84" s="49" t="s">
        <v>511</v>
      </c>
      <c r="AE84" s="298"/>
      <c r="AF84" s="49" t="s">
        <v>476</v>
      </c>
      <c r="AG84" s="49" t="s">
        <v>437</v>
      </c>
      <c r="AH84" s="94">
        <v>45534</v>
      </c>
      <c r="AI84" s="349"/>
      <c r="AJ84" s="349"/>
      <c r="AK84" s="349"/>
      <c r="AL84" s="307"/>
      <c r="AM84" s="308"/>
      <c r="AN84" s="49" t="s">
        <v>512</v>
      </c>
      <c r="AO84" s="49" t="s">
        <v>729</v>
      </c>
      <c r="AP84" s="347"/>
      <c r="AQ84" s="353"/>
      <c r="AR84" s="347"/>
      <c r="AS84" s="353"/>
      <c r="AT84" s="347"/>
      <c r="AU84" s="353"/>
      <c r="AV84" s="347"/>
      <c r="AW84" s="353"/>
      <c r="AX84" s="347"/>
      <c r="AY84" s="353"/>
      <c r="AZ84" s="347"/>
      <c r="BA84" s="353"/>
      <c r="BB84" s="327"/>
      <c r="BC84" s="359"/>
      <c r="BD84" s="327"/>
      <c r="BE84" s="324"/>
      <c r="BF84" s="307"/>
    </row>
    <row r="85" spans="1:58" ht="54.95" customHeight="1" x14ac:dyDescent="0.25">
      <c r="A85" s="49" t="s">
        <v>276</v>
      </c>
      <c r="B85" s="49" t="s">
        <v>277</v>
      </c>
      <c r="C85" s="49" t="s">
        <v>613</v>
      </c>
      <c r="D85" s="49" t="s">
        <v>279</v>
      </c>
      <c r="E85" s="49" t="s">
        <v>614</v>
      </c>
      <c r="F85" s="343"/>
      <c r="G85" s="49" t="s">
        <v>615</v>
      </c>
      <c r="H85" s="49" t="s">
        <v>616</v>
      </c>
      <c r="I85" s="49" t="s">
        <v>617</v>
      </c>
      <c r="J85" s="297"/>
      <c r="K85" s="49" t="s">
        <v>623</v>
      </c>
      <c r="L85" s="51" t="s">
        <v>411</v>
      </c>
      <c r="M85" s="49" t="s">
        <v>619</v>
      </c>
      <c r="N85" s="85">
        <v>1</v>
      </c>
      <c r="O85" s="85">
        <v>0.1</v>
      </c>
      <c r="P85" s="85">
        <v>0.7</v>
      </c>
      <c r="Q85" s="51">
        <v>0.2</v>
      </c>
      <c r="R85" s="51">
        <v>0</v>
      </c>
      <c r="S85" s="93">
        <f t="shared" si="25"/>
        <v>1</v>
      </c>
      <c r="T85" s="90">
        <f t="shared" si="26"/>
        <v>1</v>
      </c>
      <c r="U85" s="51" t="s">
        <v>467</v>
      </c>
      <c r="V85" s="51" t="s">
        <v>454</v>
      </c>
      <c r="W85" s="51">
        <v>243</v>
      </c>
      <c r="X85" s="49">
        <v>10000</v>
      </c>
      <c r="Y85" s="51" t="s">
        <v>415</v>
      </c>
      <c r="Z85" s="51" t="s">
        <v>416</v>
      </c>
      <c r="AA85" s="49" t="s">
        <v>509</v>
      </c>
      <c r="AB85" s="49" t="s">
        <v>510</v>
      </c>
      <c r="AC85" s="51" t="s">
        <v>419</v>
      </c>
      <c r="AD85" s="49" t="s">
        <v>511</v>
      </c>
      <c r="AE85" s="298"/>
      <c r="AF85" s="49" t="s">
        <v>476</v>
      </c>
      <c r="AG85" s="49" t="s">
        <v>437</v>
      </c>
      <c r="AH85" s="94">
        <v>45534</v>
      </c>
      <c r="AI85" s="349"/>
      <c r="AJ85" s="349"/>
      <c r="AK85" s="349"/>
      <c r="AL85" s="307"/>
      <c r="AM85" s="308"/>
      <c r="AN85" s="49" t="s">
        <v>512</v>
      </c>
      <c r="AO85" s="49" t="s">
        <v>729</v>
      </c>
      <c r="AP85" s="347"/>
      <c r="AQ85" s="353"/>
      <c r="AR85" s="347"/>
      <c r="AS85" s="353"/>
      <c r="AT85" s="347"/>
      <c r="AU85" s="353"/>
      <c r="AV85" s="347"/>
      <c r="AW85" s="353"/>
      <c r="AX85" s="347"/>
      <c r="AY85" s="353"/>
      <c r="AZ85" s="347"/>
      <c r="BA85" s="353"/>
      <c r="BB85" s="327"/>
      <c r="BC85" s="359"/>
      <c r="BD85" s="327"/>
      <c r="BE85" s="324"/>
      <c r="BF85" s="307"/>
    </row>
    <row r="86" spans="1:58" ht="54.95" customHeight="1" x14ac:dyDescent="0.25">
      <c r="A86" s="49" t="s">
        <v>276</v>
      </c>
      <c r="B86" s="49" t="s">
        <v>277</v>
      </c>
      <c r="C86" s="49" t="s">
        <v>613</v>
      </c>
      <c r="D86" s="49" t="s">
        <v>279</v>
      </c>
      <c r="E86" s="49" t="s">
        <v>614</v>
      </c>
      <c r="F86" s="343"/>
      <c r="G86" s="49" t="s">
        <v>615</v>
      </c>
      <c r="H86" s="49" t="s">
        <v>616</v>
      </c>
      <c r="I86" s="49" t="s">
        <v>617</v>
      </c>
      <c r="J86" s="297"/>
      <c r="K86" s="49" t="s">
        <v>624</v>
      </c>
      <c r="L86" s="51" t="s">
        <v>411</v>
      </c>
      <c r="M86" s="49" t="s">
        <v>619</v>
      </c>
      <c r="N86" s="85">
        <v>1</v>
      </c>
      <c r="O86" s="85">
        <v>0.1</v>
      </c>
      <c r="P86" s="85">
        <v>0.7</v>
      </c>
      <c r="Q86" s="51">
        <v>0.2</v>
      </c>
      <c r="R86" s="51">
        <v>0</v>
      </c>
      <c r="S86" s="93">
        <f t="shared" si="25"/>
        <v>1</v>
      </c>
      <c r="T86" s="90">
        <f t="shared" si="26"/>
        <v>1</v>
      </c>
      <c r="U86" s="51" t="s">
        <v>467</v>
      </c>
      <c r="V86" s="51" t="s">
        <v>454</v>
      </c>
      <c r="W86" s="51">
        <v>244</v>
      </c>
      <c r="X86" s="49">
        <v>10000</v>
      </c>
      <c r="Y86" s="51" t="s">
        <v>415</v>
      </c>
      <c r="Z86" s="51" t="s">
        <v>416</v>
      </c>
      <c r="AA86" s="49" t="s">
        <v>509</v>
      </c>
      <c r="AB86" s="49" t="s">
        <v>510</v>
      </c>
      <c r="AC86" s="51" t="s">
        <v>419</v>
      </c>
      <c r="AD86" s="49" t="s">
        <v>511</v>
      </c>
      <c r="AE86" s="298"/>
      <c r="AF86" s="49" t="s">
        <v>436</v>
      </c>
      <c r="AG86" s="49" t="s">
        <v>437</v>
      </c>
      <c r="AH86" s="94">
        <v>45534</v>
      </c>
      <c r="AI86" s="349"/>
      <c r="AJ86" s="349"/>
      <c r="AK86" s="349"/>
      <c r="AL86" s="307"/>
      <c r="AM86" s="308"/>
      <c r="AN86" s="49" t="s">
        <v>512</v>
      </c>
      <c r="AO86" s="49" t="s">
        <v>729</v>
      </c>
      <c r="AP86" s="347"/>
      <c r="AQ86" s="353"/>
      <c r="AR86" s="347"/>
      <c r="AS86" s="353"/>
      <c r="AT86" s="347"/>
      <c r="AU86" s="353"/>
      <c r="AV86" s="347"/>
      <c r="AW86" s="353"/>
      <c r="AX86" s="347"/>
      <c r="AY86" s="353"/>
      <c r="AZ86" s="347"/>
      <c r="BA86" s="353"/>
      <c r="BB86" s="327"/>
      <c r="BC86" s="359"/>
      <c r="BD86" s="327"/>
      <c r="BE86" s="324"/>
      <c r="BF86" s="307"/>
    </row>
    <row r="87" spans="1:58" ht="54.95" customHeight="1" x14ac:dyDescent="0.25">
      <c r="A87" s="49" t="s">
        <v>276</v>
      </c>
      <c r="B87" s="49" t="s">
        <v>277</v>
      </c>
      <c r="C87" s="49" t="s">
        <v>613</v>
      </c>
      <c r="D87" s="49" t="s">
        <v>281</v>
      </c>
      <c r="E87" s="49" t="s">
        <v>614</v>
      </c>
      <c r="F87" s="343"/>
      <c r="G87" s="49" t="s">
        <v>615</v>
      </c>
      <c r="H87" s="49" t="s">
        <v>625</v>
      </c>
      <c r="I87" s="49" t="s">
        <v>626</v>
      </c>
      <c r="J87" s="297">
        <v>0.25</v>
      </c>
      <c r="K87" s="49" t="s">
        <v>627</v>
      </c>
      <c r="L87" s="51" t="s">
        <v>411</v>
      </c>
      <c r="M87" s="49" t="s">
        <v>628</v>
      </c>
      <c r="N87" s="85">
        <v>1</v>
      </c>
      <c r="O87" s="85">
        <v>0</v>
      </c>
      <c r="P87" s="85">
        <v>0</v>
      </c>
      <c r="Q87" s="51">
        <v>0.1</v>
      </c>
      <c r="R87" s="51">
        <v>0.4</v>
      </c>
      <c r="S87" s="93">
        <f t="shared" si="25"/>
        <v>0.5</v>
      </c>
      <c r="T87" s="90">
        <f t="shared" si="26"/>
        <v>0.5</v>
      </c>
      <c r="U87" s="51" t="s">
        <v>467</v>
      </c>
      <c r="V87" s="51" t="s">
        <v>454</v>
      </c>
      <c r="W87" s="51">
        <v>245</v>
      </c>
      <c r="X87" s="49">
        <v>10000</v>
      </c>
      <c r="Y87" s="51" t="s">
        <v>415</v>
      </c>
      <c r="Z87" s="51" t="s">
        <v>416</v>
      </c>
      <c r="AA87" s="49" t="s">
        <v>629</v>
      </c>
      <c r="AB87" s="49" t="s">
        <v>510</v>
      </c>
      <c r="AC87" s="51" t="s">
        <v>419</v>
      </c>
      <c r="AD87" s="49" t="s">
        <v>511</v>
      </c>
      <c r="AE87" s="298">
        <v>429000000</v>
      </c>
      <c r="AF87" s="49" t="s">
        <v>476</v>
      </c>
      <c r="AG87" s="49" t="s">
        <v>437</v>
      </c>
      <c r="AH87" s="94">
        <v>45534</v>
      </c>
      <c r="AI87" s="349"/>
      <c r="AJ87" s="349"/>
      <c r="AK87" s="349"/>
      <c r="AL87" s="307"/>
      <c r="AM87" s="308"/>
      <c r="AN87" s="49" t="s">
        <v>512</v>
      </c>
      <c r="AO87" s="49" t="s">
        <v>729</v>
      </c>
      <c r="AP87" s="347"/>
      <c r="AQ87" s="353"/>
      <c r="AR87" s="347"/>
      <c r="AS87" s="353"/>
      <c r="AT87" s="347"/>
      <c r="AU87" s="353"/>
      <c r="AV87" s="347"/>
      <c r="AW87" s="353"/>
      <c r="AX87" s="347"/>
      <c r="AY87" s="353"/>
      <c r="AZ87" s="347"/>
      <c r="BA87" s="353"/>
      <c r="BB87" s="327"/>
      <c r="BC87" s="359"/>
      <c r="BD87" s="327"/>
      <c r="BE87" s="324"/>
      <c r="BF87" s="307" t="s">
        <v>620</v>
      </c>
    </row>
    <row r="88" spans="1:58" ht="54.95" customHeight="1" x14ac:dyDescent="0.25">
      <c r="A88" s="49" t="s">
        <v>276</v>
      </c>
      <c r="B88" s="49" t="s">
        <v>277</v>
      </c>
      <c r="C88" s="49" t="s">
        <v>613</v>
      </c>
      <c r="D88" s="49" t="s">
        <v>281</v>
      </c>
      <c r="E88" s="49" t="s">
        <v>614</v>
      </c>
      <c r="F88" s="343"/>
      <c r="G88" s="49" t="s">
        <v>615</v>
      </c>
      <c r="H88" s="49" t="s">
        <v>625</v>
      </c>
      <c r="I88" s="49" t="s">
        <v>626</v>
      </c>
      <c r="J88" s="297"/>
      <c r="K88" s="49" t="s">
        <v>630</v>
      </c>
      <c r="L88" s="51" t="s">
        <v>411</v>
      </c>
      <c r="M88" s="49" t="s">
        <v>628</v>
      </c>
      <c r="N88" s="85">
        <v>1</v>
      </c>
      <c r="O88" s="85">
        <v>0</v>
      </c>
      <c r="P88" s="85">
        <v>0</v>
      </c>
      <c r="Q88" s="51">
        <v>0</v>
      </c>
      <c r="R88" s="51">
        <v>0.4</v>
      </c>
      <c r="S88" s="93">
        <f t="shared" si="25"/>
        <v>0.4</v>
      </c>
      <c r="T88" s="90">
        <f t="shared" si="26"/>
        <v>0.4</v>
      </c>
      <c r="U88" s="51" t="s">
        <v>467</v>
      </c>
      <c r="V88" s="51" t="s">
        <v>454</v>
      </c>
      <c r="W88" s="51">
        <v>246</v>
      </c>
      <c r="X88" s="49">
        <v>10000</v>
      </c>
      <c r="Y88" s="51" t="s">
        <v>415</v>
      </c>
      <c r="Z88" s="51" t="s">
        <v>416</v>
      </c>
      <c r="AA88" s="49" t="s">
        <v>629</v>
      </c>
      <c r="AB88" s="49" t="s">
        <v>510</v>
      </c>
      <c r="AC88" s="51" t="s">
        <v>419</v>
      </c>
      <c r="AD88" s="49" t="s">
        <v>511</v>
      </c>
      <c r="AE88" s="298"/>
      <c r="AF88" s="49" t="s">
        <v>602</v>
      </c>
      <c r="AG88" s="49" t="s">
        <v>602</v>
      </c>
      <c r="AH88" s="94" t="s">
        <v>631</v>
      </c>
      <c r="AI88" s="349"/>
      <c r="AJ88" s="349"/>
      <c r="AK88" s="349"/>
      <c r="AL88" s="307"/>
      <c r="AM88" s="308"/>
      <c r="AN88" s="49" t="s">
        <v>512</v>
      </c>
      <c r="AO88" s="49" t="s">
        <v>729</v>
      </c>
      <c r="AP88" s="347"/>
      <c r="AQ88" s="353"/>
      <c r="AR88" s="347"/>
      <c r="AS88" s="353"/>
      <c r="AT88" s="347"/>
      <c r="AU88" s="353"/>
      <c r="AV88" s="347"/>
      <c r="AW88" s="353"/>
      <c r="AX88" s="347"/>
      <c r="AY88" s="353"/>
      <c r="AZ88" s="347"/>
      <c r="BA88" s="353"/>
      <c r="BB88" s="327"/>
      <c r="BC88" s="359"/>
      <c r="BD88" s="327"/>
      <c r="BE88" s="324"/>
      <c r="BF88" s="307"/>
    </row>
    <row r="89" spans="1:58" ht="54.95" customHeight="1" x14ac:dyDescent="0.25">
      <c r="A89" s="49" t="s">
        <v>276</v>
      </c>
      <c r="B89" s="49" t="s">
        <v>277</v>
      </c>
      <c r="C89" s="49" t="s">
        <v>613</v>
      </c>
      <c r="D89" s="49" t="s">
        <v>281</v>
      </c>
      <c r="E89" s="49" t="s">
        <v>614</v>
      </c>
      <c r="F89" s="343"/>
      <c r="G89" s="49" t="s">
        <v>615</v>
      </c>
      <c r="H89" s="49" t="s">
        <v>625</v>
      </c>
      <c r="I89" s="49" t="s">
        <v>626</v>
      </c>
      <c r="J89" s="297"/>
      <c r="K89" s="49" t="s">
        <v>632</v>
      </c>
      <c r="L89" s="51" t="s">
        <v>411</v>
      </c>
      <c r="M89" s="49" t="s">
        <v>628</v>
      </c>
      <c r="N89" s="85">
        <v>1</v>
      </c>
      <c r="O89" s="85">
        <v>0</v>
      </c>
      <c r="P89" s="85">
        <v>0</v>
      </c>
      <c r="Q89" s="51">
        <v>0</v>
      </c>
      <c r="R89" s="51">
        <v>0.4</v>
      </c>
      <c r="S89" s="93">
        <f t="shared" si="25"/>
        <v>0.4</v>
      </c>
      <c r="T89" s="90">
        <f t="shared" si="26"/>
        <v>0.4</v>
      </c>
      <c r="U89" s="51" t="s">
        <v>467</v>
      </c>
      <c r="V89" s="51" t="s">
        <v>454</v>
      </c>
      <c r="W89" s="51">
        <v>247</v>
      </c>
      <c r="X89" s="49">
        <v>10000</v>
      </c>
      <c r="Y89" s="51" t="s">
        <v>415</v>
      </c>
      <c r="Z89" s="51" t="s">
        <v>416</v>
      </c>
      <c r="AA89" s="49" t="s">
        <v>629</v>
      </c>
      <c r="AB89" s="49" t="s">
        <v>510</v>
      </c>
      <c r="AC89" s="51" t="s">
        <v>419</v>
      </c>
      <c r="AD89" s="49" t="s">
        <v>511</v>
      </c>
      <c r="AE89" s="298"/>
      <c r="AF89" s="49" t="s">
        <v>602</v>
      </c>
      <c r="AG89" s="49" t="s">
        <v>602</v>
      </c>
      <c r="AH89" s="94" t="s">
        <v>631</v>
      </c>
      <c r="AI89" s="349"/>
      <c r="AJ89" s="349"/>
      <c r="AK89" s="349"/>
      <c r="AL89" s="307"/>
      <c r="AM89" s="308"/>
      <c r="AN89" s="49" t="s">
        <v>512</v>
      </c>
      <c r="AO89" s="49" t="s">
        <v>729</v>
      </c>
      <c r="AP89" s="347"/>
      <c r="AQ89" s="353"/>
      <c r="AR89" s="347"/>
      <c r="AS89" s="353"/>
      <c r="AT89" s="347"/>
      <c r="AU89" s="353"/>
      <c r="AV89" s="347"/>
      <c r="AW89" s="353"/>
      <c r="AX89" s="347"/>
      <c r="AY89" s="353"/>
      <c r="AZ89" s="347"/>
      <c r="BA89" s="353"/>
      <c r="BB89" s="327"/>
      <c r="BC89" s="359"/>
      <c r="BD89" s="327"/>
      <c r="BE89" s="324"/>
      <c r="BF89" s="307"/>
    </row>
    <row r="90" spans="1:58" ht="54.95" customHeight="1" x14ac:dyDescent="0.25">
      <c r="A90" s="49" t="s">
        <v>276</v>
      </c>
      <c r="B90" s="49" t="s">
        <v>277</v>
      </c>
      <c r="C90" s="49" t="s">
        <v>613</v>
      </c>
      <c r="D90" s="49" t="s">
        <v>281</v>
      </c>
      <c r="E90" s="49" t="s">
        <v>614</v>
      </c>
      <c r="F90" s="343"/>
      <c r="G90" s="49" t="s">
        <v>615</v>
      </c>
      <c r="H90" s="49" t="s">
        <v>625</v>
      </c>
      <c r="I90" s="49" t="s">
        <v>626</v>
      </c>
      <c r="J90" s="297"/>
      <c r="K90" s="49" t="s">
        <v>633</v>
      </c>
      <c r="L90" s="51" t="s">
        <v>411</v>
      </c>
      <c r="M90" s="49" t="s">
        <v>628</v>
      </c>
      <c r="N90" s="85">
        <v>1</v>
      </c>
      <c r="O90" s="85">
        <v>0</v>
      </c>
      <c r="P90" s="85">
        <v>0</v>
      </c>
      <c r="Q90" s="51">
        <v>0.15</v>
      </c>
      <c r="R90" s="51">
        <v>0.4</v>
      </c>
      <c r="S90" s="93">
        <f t="shared" si="25"/>
        <v>0.55000000000000004</v>
      </c>
      <c r="T90" s="90">
        <f t="shared" si="26"/>
        <v>0.55000000000000004</v>
      </c>
      <c r="U90" s="51" t="s">
        <v>467</v>
      </c>
      <c r="V90" s="51" t="s">
        <v>454</v>
      </c>
      <c r="W90" s="51">
        <v>248</v>
      </c>
      <c r="X90" s="49">
        <v>10000</v>
      </c>
      <c r="Y90" s="51" t="s">
        <v>415</v>
      </c>
      <c r="Z90" s="51" t="s">
        <v>416</v>
      </c>
      <c r="AA90" s="49" t="s">
        <v>629</v>
      </c>
      <c r="AB90" s="49" t="s">
        <v>510</v>
      </c>
      <c r="AC90" s="51" t="s">
        <v>419</v>
      </c>
      <c r="AD90" s="49" t="s">
        <v>511</v>
      </c>
      <c r="AE90" s="298"/>
      <c r="AF90" s="49" t="s">
        <v>436</v>
      </c>
      <c r="AG90" s="49" t="s">
        <v>437</v>
      </c>
      <c r="AH90" s="94">
        <v>45534</v>
      </c>
      <c r="AI90" s="349"/>
      <c r="AJ90" s="349"/>
      <c r="AK90" s="349"/>
      <c r="AL90" s="307"/>
      <c r="AM90" s="308"/>
      <c r="AN90" s="49" t="s">
        <v>512</v>
      </c>
      <c r="AO90" s="49" t="s">
        <v>729</v>
      </c>
      <c r="AP90" s="347"/>
      <c r="AQ90" s="353"/>
      <c r="AR90" s="347"/>
      <c r="AS90" s="353"/>
      <c r="AT90" s="347"/>
      <c r="AU90" s="353"/>
      <c r="AV90" s="347"/>
      <c r="AW90" s="353"/>
      <c r="AX90" s="347"/>
      <c r="AY90" s="353"/>
      <c r="AZ90" s="347"/>
      <c r="BA90" s="353"/>
      <c r="BB90" s="327"/>
      <c r="BC90" s="359"/>
      <c r="BD90" s="327"/>
      <c r="BE90" s="324"/>
      <c r="BF90" s="307"/>
    </row>
    <row r="91" spans="1:58" ht="54.95" customHeight="1" x14ac:dyDescent="0.25">
      <c r="A91" s="49" t="s">
        <v>276</v>
      </c>
      <c r="B91" s="49" t="s">
        <v>277</v>
      </c>
      <c r="C91" s="49" t="s">
        <v>613</v>
      </c>
      <c r="D91" s="49" t="s">
        <v>284</v>
      </c>
      <c r="E91" s="49" t="s">
        <v>614</v>
      </c>
      <c r="F91" s="343"/>
      <c r="G91" s="49" t="s">
        <v>615</v>
      </c>
      <c r="H91" s="49" t="s">
        <v>625</v>
      </c>
      <c r="I91" s="49" t="s">
        <v>634</v>
      </c>
      <c r="J91" s="297">
        <v>0.5</v>
      </c>
      <c r="K91" s="49" t="s">
        <v>635</v>
      </c>
      <c r="L91" s="51" t="s">
        <v>411</v>
      </c>
      <c r="M91" s="49" t="s">
        <v>636</v>
      </c>
      <c r="N91" s="85">
        <v>3000</v>
      </c>
      <c r="O91" s="85">
        <v>0</v>
      </c>
      <c r="P91" s="85">
        <v>0</v>
      </c>
      <c r="Q91" s="51">
        <v>1336</v>
      </c>
      <c r="R91" s="51">
        <v>1164</v>
      </c>
      <c r="S91" s="93">
        <f t="shared" si="25"/>
        <v>2500</v>
      </c>
      <c r="T91" s="90">
        <f t="shared" si="26"/>
        <v>0.83333333333333337</v>
      </c>
      <c r="U91" s="51" t="s">
        <v>467</v>
      </c>
      <c r="V91" s="51" t="s">
        <v>454</v>
      </c>
      <c r="W91" s="51">
        <v>249</v>
      </c>
      <c r="X91" s="49">
        <v>10000</v>
      </c>
      <c r="Y91" s="51" t="s">
        <v>415</v>
      </c>
      <c r="Z91" s="51" t="s">
        <v>416</v>
      </c>
      <c r="AA91" s="49" t="s">
        <v>629</v>
      </c>
      <c r="AB91" s="49" t="s">
        <v>510</v>
      </c>
      <c r="AC91" s="51" t="s">
        <v>419</v>
      </c>
      <c r="AD91" s="49" t="s">
        <v>511</v>
      </c>
      <c r="AE91" s="298">
        <v>338000000</v>
      </c>
      <c r="AF91" s="49" t="s">
        <v>476</v>
      </c>
      <c r="AG91" s="49" t="s">
        <v>437</v>
      </c>
      <c r="AH91" s="94">
        <v>45534</v>
      </c>
      <c r="AI91" s="349"/>
      <c r="AJ91" s="349"/>
      <c r="AK91" s="349"/>
      <c r="AL91" s="307"/>
      <c r="AM91" s="308"/>
      <c r="AN91" s="49" t="s">
        <v>512</v>
      </c>
      <c r="AO91" s="49" t="s">
        <v>729</v>
      </c>
      <c r="AP91" s="347"/>
      <c r="AQ91" s="353"/>
      <c r="AR91" s="347"/>
      <c r="AS91" s="353"/>
      <c r="AT91" s="347"/>
      <c r="AU91" s="353"/>
      <c r="AV91" s="347"/>
      <c r="AW91" s="353"/>
      <c r="AX91" s="347"/>
      <c r="AY91" s="353"/>
      <c r="AZ91" s="347"/>
      <c r="BA91" s="353"/>
      <c r="BB91" s="327"/>
      <c r="BC91" s="359"/>
      <c r="BD91" s="327"/>
      <c r="BE91" s="324"/>
      <c r="BF91" s="307" t="s">
        <v>620</v>
      </c>
    </row>
    <row r="92" spans="1:58" ht="54.95" customHeight="1" x14ac:dyDescent="0.25">
      <c r="A92" s="49" t="s">
        <v>276</v>
      </c>
      <c r="B92" s="49" t="s">
        <v>277</v>
      </c>
      <c r="C92" s="49" t="s">
        <v>613</v>
      </c>
      <c r="D92" s="49" t="s">
        <v>284</v>
      </c>
      <c r="E92" s="49" t="s">
        <v>614</v>
      </c>
      <c r="F92" s="343"/>
      <c r="G92" s="49" t="s">
        <v>615</v>
      </c>
      <c r="H92" s="49" t="s">
        <v>625</v>
      </c>
      <c r="I92" s="49" t="s">
        <v>634</v>
      </c>
      <c r="J92" s="297"/>
      <c r="K92" s="49" t="s">
        <v>637</v>
      </c>
      <c r="L92" s="51" t="s">
        <v>411</v>
      </c>
      <c r="M92" s="49" t="s">
        <v>636</v>
      </c>
      <c r="N92" s="85">
        <v>3000</v>
      </c>
      <c r="O92" s="85">
        <v>0</v>
      </c>
      <c r="P92" s="85">
        <v>0</v>
      </c>
      <c r="Q92" s="51">
        <v>1336</v>
      </c>
      <c r="R92" s="51">
        <v>1164</v>
      </c>
      <c r="S92" s="93">
        <f t="shared" si="25"/>
        <v>2500</v>
      </c>
      <c r="T92" s="90">
        <f t="shared" si="26"/>
        <v>0.83333333333333337</v>
      </c>
      <c r="U92" s="51" t="s">
        <v>467</v>
      </c>
      <c r="V92" s="51" t="s">
        <v>454</v>
      </c>
      <c r="W92" s="51">
        <v>250</v>
      </c>
      <c r="X92" s="49">
        <v>10000</v>
      </c>
      <c r="Y92" s="51" t="s">
        <v>415</v>
      </c>
      <c r="Z92" s="51" t="s">
        <v>416</v>
      </c>
      <c r="AA92" s="49" t="s">
        <v>629</v>
      </c>
      <c r="AB92" s="49" t="s">
        <v>510</v>
      </c>
      <c r="AC92" s="51" t="s">
        <v>419</v>
      </c>
      <c r="AD92" s="49" t="s">
        <v>511</v>
      </c>
      <c r="AE92" s="298"/>
      <c r="AF92" s="49" t="s">
        <v>476</v>
      </c>
      <c r="AG92" s="49" t="s">
        <v>437</v>
      </c>
      <c r="AH92" s="94">
        <v>45534</v>
      </c>
      <c r="AI92" s="349"/>
      <c r="AJ92" s="349"/>
      <c r="AK92" s="349"/>
      <c r="AL92" s="307"/>
      <c r="AM92" s="308"/>
      <c r="AN92" s="49" t="s">
        <v>512</v>
      </c>
      <c r="AO92" s="49" t="s">
        <v>729</v>
      </c>
      <c r="AP92" s="347"/>
      <c r="AQ92" s="353"/>
      <c r="AR92" s="347"/>
      <c r="AS92" s="353"/>
      <c r="AT92" s="347"/>
      <c r="AU92" s="353"/>
      <c r="AV92" s="347"/>
      <c r="AW92" s="353"/>
      <c r="AX92" s="347"/>
      <c r="AY92" s="353"/>
      <c r="AZ92" s="347"/>
      <c r="BA92" s="353"/>
      <c r="BB92" s="327"/>
      <c r="BC92" s="359"/>
      <c r="BD92" s="327"/>
      <c r="BE92" s="324"/>
      <c r="BF92" s="307"/>
    </row>
    <row r="93" spans="1:58" ht="54.95" customHeight="1" x14ac:dyDescent="0.25">
      <c r="A93" s="49" t="s">
        <v>276</v>
      </c>
      <c r="B93" s="49" t="s">
        <v>277</v>
      </c>
      <c r="C93" s="49" t="s">
        <v>613</v>
      </c>
      <c r="D93" s="49" t="s">
        <v>284</v>
      </c>
      <c r="E93" s="49" t="s">
        <v>614</v>
      </c>
      <c r="F93" s="343"/>
      <c r="G93" s="49" t="s">
        <v>615</v>
      </c>
      <c r="H93" s="49" t="s">
        <v>625</v>
      </c>
      <c r="I93" s="49" t="s">
        <v>634</v>
      </c>
      <c r="J93" s="297"/>
      <c r="K93" s="49" t="s">
        <v>638</v>
      </c>
      <c r="L93" s="51" t="s">
        <v>411</v>
      </c>
      <c r="M93" s="49" t="s">
        <v>636</v>
      </c>
      <c r="N93" s="85">
        <v>3000</v>
      </c>
      <c r="O93" s="85">
        <v>0</v>
      </c>
      <c r="P93" s="85">
        <v>0</v>
      </c>
      <c r="Q93" s="51">
        <v>1336</v>
      </c>
      <c r="R93" s="51">
        <v>1164</v>
      </c>
      <c r="S93" s="93">
        <f t="shared" si="25"/>
        <v>2500</v>
      </c>
      <c r="T93" s="90">
        <f t="shared" si="26"/>
        <v>0.83333333333333337</v>
      </c>
      <c r="U93" s="51" t="s">
        <v>467</v>
      </c>
      <c r="V93" s="51" t="s">
        <v>454</v>
      </c>
      <c r="W93" s="51">
        <v>251</v>
      </c>
      <c r="X93" s="49">
        <v>10000</v>
      </c>
      <c r="Y93" s="51" t="s">
        <v>415</v>
      </c>
      <c r="Z93" s="51" t="s">
        <v>416</v>
      </c>
      <c r="AA93" s="49" t="s">
        <v>629</v>
      </c>
      <c r="AB93" s="49" t="s">
        <v>510</v>
      </c>
      <c r="AC93" s="51" t="s">
        <v>419</v>
      </c>
      <c r="AD93" s="49" t="s">
        <v>511</v>
      </c>
      <c r="AE93" s="298"/>
      <c r="AF93" s="49" t="s">
        <v>476</v>
      </c>
      <c r="AG93" s="49" t="s">
        <v>437</v>
      </c>
      <c r="AH93" s="94">
        <v>45534</v>
      </c>
      <c r="AI93" s="349"/>
      <c r="AJ93" s="349"/>
      <c r="AK93" s="349"/>
      <c r="AL93" s="307"/>
      <c r="AM93" s="308"/>
      <c r="AN93" s="49" t="s">
        <v>512</v>
      </c>
      <c r="AO93" s="49" t="s">
        <v>729</v>
      </c>
      <c r="AP93" s="347"/>
      <c r="AQ93" s="353"/>
      <c r="AR93" s="347"/>
      <c r="AS93" s="353"/>
      <c r="AT93" s="347"/>
      <c r="AU93" s="353"/>
      <c r="AV93" s="347"/>
      <c r="AW93" s="353"/>
      <c r="AX93" s="347"/>
      <c r="AY93" s="353"/>
      <c r="AZ93" s="347"/>
      <c r="BA93" s="353"/>
      <c r="BB93" s="327"/>
      <c r="BC93" s="359"/>
      <c r="BD93" s="327"/>
      <c r="BE93" s="324"/>
      <c r="BF93" s="307"/>
    </row>
    <row r="94" spans="1:58" ht="54.95" customHeight="1" x14ac:dyDescent="0.25">
      <c r="A94" s="49" t="s">
        <v>276</v>
      </c>
      <c r="B94" s="49" t="s">
        <v>277</v>
      </c>
      <c r="C94" s="49" t="s">
        <v>613</v>
      </c>
      <c r="D94" s="49" t="s">
        <v>284</v>
      </c>
      <c r="E94" s="49" t="s">
        <v>614</v>
      </c>
      <c r="F94" s="343"/>
      <c r="G94" s="49" t="s">
        <v>615</v>
      </c>
      <c r="H94" s="49" t="s">
        <v>625</v>
      </c>
      <c r="I94" s="49" t="s">
        <v>634</v>
      </c>
      <c r="J94" s="297"/>
      <c r="K94" s="49" t="s">
        <v>639</v>
      </c>
      <c r="L94" s="51" t="s">
        <v>411</v>
      </c>
      <c r="M94" s="49" t="s">
        <v>636</v>
      </c>
      <c r="N94" s="85">
        <v>3000</v>
      </c>
      <c r="O94" s="85">
        <v>0</v>
      </c>
      <c r="P94" s="85">
        <v>0</v>
      </c>
      <c r="Q94" s="51">
        <v>1336</v>
      </c>
      <c r="R94" s="51">
        <v>1164</v>
      </c>
      <c r="S94" s="93">
        <f t="shared" si="25"/>
        <v>2500</v>
      </c>
      <c r="T94" s="90">
        <f t="shared" si="26"/>
        <v>0.83333333333333337</v>
      </c>
      <c r="U94" s="51" t="s">
        <v>467</v>
      </c>
      <c r="V94" s="51" t="s">
        <v>454</v>
      </c>
      <c r="W94" s="51">
        <v>252</v>
      </c>
      <c r="X94" s="49">
        <v>10000</v>
      </c>
      <c r="Y94" s="51" t="s">
        <v>415</v>
      </c>
      <c r="Z94" s="51" t="s">
        <v>416</v>
      </c>
      <c r="AA94" s="49" t="s">
        <v>629</v>
      </c>
      <c r="AB94" s="49" t="s">
        <v>510</v>
      </c>
      <c r="AC94" s="51" t="s">
        <v>419</v>
      </c>
      <c r="AD94" s="49" t="s">
        <v>511</v>
      </c>
      <c r="AE94" s="298"/>
      <c r="AF94" s="49" t="s">
        <v>476</v>
      </c>
      <c r="AG94" s="49" t="s">
        <v>437</v>
      </c>
      <c r="AH94" s="94">
        <v>45534</v>
      </c>
      <c r="AI94" s="349"/>
      <c r="AJ94" s="349"/>
      <c r="AK94" s="349"/>
      <c r="AL94" s="307"/>
      <c r="AM94" s="308"/>
      <c r="AN94" s="49" t="s">
        <v>512</v>
      </c>
      <c r="AO94" s="49" t="s">
        <v>729</v>
      </c>
      <c r="AP94" s="347"/>
      <c r="AQ94" s="353"/>
      <c r="AR94" s="347"/>
      <c r="AS94" s="353"/>
      <c r="AT94" s="347"/>
      <c r="AU94" s="353"/>
      <c r="AV94" s="347"/>
      <c r="AW94" s="353"/>
      <c r="AX94" s="347"/>
      <c r="AY94" s="353"/>
      <c r="AZ94" s="347"/>
      <c r="BA94" s="353"/>
      <c r="BB94" s="327"/>
      <c r="BC94" s="359"/>
      <c r="BD94" s="327"/>
      <c r="BE94" s="324"/>
      <c r="BF94" s="307"/>
    </row>
    <row r="95" spans="1:58" ht="54.95" customHeight="1" x14ac:dyDescent="0.25">
      <c r="A95" s="49" t="s">
        <v>276</v>
      </c>
      <c r="B95" s="49" t="s">
        <v>277</v>
      </c>
      <c r="C95" s="49" t="s">
        <v>613</v>
      </c>
      <c r="D95" s="49" t="s">
        <v>284</v>
      </c>
      <c r="E95" s="49" t="s">
        <v>614</v>
      </c>
      <c r="F95" s="344"/>
      <c r="G95" s="49" t="s">
        <v>615</v>
      </c>
      <c r="H95" s="49" t="s">
        <v>625</v>
      </c>
      <c r="I95" s="49" t="s">
        <v>634</v>
      </c>
      <c r="J95" s="297"/>
      <c r="K95" s="49" t="s">
        <v>640</v>
      </c>
      <c r="L95" s="51" t="s">
        <v>411</v>
      </c>
      <c r="M95" s="49" t="s">
        <v>636</v>
      </c>
      <c r="N95" s="85">
        <v>3000</v>
      </c>
      <c r="O95" s="85">
        <v>0</v>
      </c>
      <c r="P95" s="85">
        <v>0</v>
      </c>
      <c r="Q95" s="51">
        <v>1336</v>
      </c>
      <c r="R95" s="51">
        <v>1164</v>
      </c>
      <c r="S95" s="93">
        <f t="shared" si="25"/>
        <v>2500</v>
      </c>
      <c r="T95" s="90">
        <f>+IF((S95/N95)&gt;100%,100%,(S95/N95))</f>
        <v>0.83333333333333337</v>
      </c>
      <c r="U95" s="51" t="s">
        <v>467</v>
      </c>
      <c r="V95" s="51" t="s">
        <v>454</v>
      </c>
      <c r="W95" s="51">
        <v>253</v>
      </c>
      <c r="X95" s="49">
        <v>10000</v>
      </c>
      <c r="Y95" s="51" t="s">
        <v>415</v>
      </c>
      <c r="Z95" s="51" t="s">
        <v>416</v>
      </c>
      <c r="AA95" s="49" t="s">
        <v>629</v>
      </c>
      <c r="AB95" s="49" t="s">
        <v>510</v>
      </c>
      <c r="AC95" s="51" t="s">
        <v>419</v>
      </c>
      <c r="AD95" s="49" t="s">
        <v>511</v>
      </c>
      <c r="AE95" s="298"/>
      <c r="AF95" s="49" t="s">
        <v>476</v>
      </c>
      <c r="AG95" s="49" t="s">
        <v>437</v>
      </c>
      <c r="AH95" s="94">
        <v>45534</v>
      </c>
      <c r="AI95" s="349"/>
      <c r="AJ95" s="349"/>
      <c r="AK95" s="349"/>
      <c r="AL95" s="307"/>
      <c r="AM95" s="308"/>
      <c r="AN95" s="49" t="s">
        <v>512</v>
      </c>
      <c r="AO95" s="49" t="s">
        <v>729</v>
      </c>
      <c r="AP95" s="347"/>
      <c r="AQ95" s="353"/>
      <c r="AR95" s="347"/>
      <c r="AS95" s="353"/>
      <c r="AT95" s="347"/>
      <c r="AU95" s="353"/>
      <c r="AV95" s="347"/>
      <c r="AW95" s="353"/>
      <c r="AX95" s="347"/>
      <c r="AY95" s="353"/>
      <c r="AZ95" s="347"/>
      <c r="BA95" s="353"/>
      <c r="BB95" s="328"/>
      <c r="BC95" s="360"/>
      <c r="BD95" s="328"/>
      <c r="BE95" s="325"/>
      <c r="BF95" s="307"/>
    </row>
    <row r="96" spans="1:58" ht="54.95" customHeight="1" x14ac:dyDescent="0.25">
      <c r="A96" s="305" t="s">
        <v>641</v>
      </c>
      <c r="B96" s="305"/>
      <c r="C96" s="305"/>
      <c r="D96" s="305"/>
      <c r="E96" s="305"/>
      <c r="F96" s="305"/>
      <c r="G96" s="305"/>
      <c r="H96" s="305"/>
      <c r="I96" s="305"/>
      <c r="J96" s="305"/>
      <c r="K96" s="305"/>
      <c r="L96" s="305"/>
      <c r="M96" s="305"/>
      <c r="N96" s="305"/>
      <c r="O96" s="305"/>
      <c r="P96" s="305"/>
      <c r="Q96" s="305"/>
      <c r="R96" s="305"/>
      <c r="S96" s="305"/>
      <c r="T96" s="133">
        <f>+AVERAGE(T82:T95)</f>
        <v>0.78690476190476211</v>
      </c>
      <c r="U96" s="137"/>
      <c r="V96" s="137"/>
      <c r="W96" s="137"/>
      <c r="X96" s="137"/>
      <c r="Y96" s="137"/>
      <c r="Z96" s="137"/>
      <c r="AA96" s="137"/>
      <c r="AB96" s="137"/>
      <c r="AC96" s="137"/>
      <c r="AD96" s="137"/>
      <c r="AE96" s="151"/>
      <c r="AF96" s="137"/>
      <c r="AG96" s="137"/>
      <c r="AH96" s="137"/>
      <c r="AI96" s="137"/>
      <c r="AJ96" s="179">
        <f>AJ82</f>
        <v>1300000000</v>
      </c>
      <c r="AK96" s="179">
        <f>AK82</f>
        <v>1300000000</v>
      </c>
      <c r="AL96" s="137">
        <f>AL82</f>
        <v>1300000000</v>
      </c>
      <c r="AM96" s="179">
        <f>AM82</f>
        <v>1300000000</v>
      </c>
      <c r="AN96" s="137"/>
      <c r="AO96" s="137"/>
      <c r="AP96" s="141">
        <f t="shared" ref="AP96:AW96" si="27">SUM(AP82)</f>
        <v>0</v>
      </c>
      <c r="AQ96" s="144">
        <f t="shared" si="27"/>
        <v>0</v>
      </c>
      <c r="AR96" s="141">
        <f t="shared" si="27"/>
        <v>0</v>
      </c>
      <c r="AS96" s="144">
        <f t="shared" si="27"/>
        <v>0</v>
      </c>
      <c r="AT96" s="141">
        <f t="shared" si="27"/>
        <v>445895174</v>
      </c>
      <c r="AU96" s="144">
        <f t="shared" si="27"/>
        <v>0.34299628769230767</v>
      </c>
      <c r="AV96" s="141">
        <f t="shared" si="27"/>
        <v>21700000</v>
      </c>
      <c r="AW96" s="144">
        <f t="shared" si="27"/>
        <v>1.6692307692307694E-2</v>
      </c>
      <c r="AX96" s="203">
        <f t="shared" ref="AX96:BE96" si="28">AX82</f>
        <v>1145899217</v>
      </c>
      <c r="AY96" s="190">
        <f t="shared" si="28"/>
        <v>0.88146093615384613</v>
      </c>
      <c r="AZ96" s="203">
        <f t="shared" si="28"/>
        <v>350795173.39999998</v>
      </c>
      <c r="BA96" s="190">
        <f t="shared" si="28"/>
        <v>0.26984244107692307</v>
      </c>
      <c r="BB96" s="229">
        <f t="shared" si="28"/>
        <v>1129565883</v>
      </c>
      <c r="BC96" s="228">
        <f t="shared" si="28"/>
        <v>0.86889683307692311</v>
      </c>
      <c r="BD96" s="229">
        <f t="shared" si="28"/>
        <v>1065565882.4</v>
      </c>
      <c r="BE96" s="218">
        <f t="shared" si="28"/>
        <v>0.81966606338461534</v>
      </c>
      <c r="BF96" s="137"/>
    </row>
    <row r="97" spans="1:58" ht="54.95" customHeight="1" x14ac:dyDescent="0.25">
      <c r="A97" s="49" t="s">
        <v>289</v>
      </c>
      <c r="B97" s="49" t="s">
        <v>290</v>
      </c>
      <c r="C97" s="49" t="s">
        <v>291</v>
      </c>
      <c r="D97" s="49" t="s">
        <v>293</v>
      </c>
      <c r="E97" s="49" t="s">
        <v>642</v>
      </c>
      <c r="F97" s="342">
        <v>2024130010089</v>
      </c>
      <c r="G97" s="49" t="s">
        <v>643</v>
      </c>
      <c r="H97" s="49" t="s">
        <v>644</v>
      </c>
      <c r="I97" s="49" t="s">
        <v>645</v>
      </c>
      <c r="J97" s="352">
        <v>0.2</v>
      </c>
      <c r="K97" s="49" t="s">
        <v>646</v>
      </c>
      <c r="L97" s="51" t="s">
        <v>411</v>
      </c>
      <c r="M97" s="49" t="s">
        <v>647</v>
      </c>
      <c r="N97" s="85">
        <v>700</v>
      </c>
      <c r="O97" s="85">
        <v>0</v>
      </c>
      <c r="P97" s="85">
        <v>0</v>
      </c>
      <c r="Q97" s="51">
        <v>723</v>
      </c>
      <c r="R97" s="51">
        <v>123</v>
      </c>
      <c r="S97" s="93">
        <f>+O97+P97+Q97+R97</f>
        <v>846</v>
      </c>
      <c r="T97" s="86">
        <f>+IF((S97/N97)&gt;100%,100%,(S97/N97))</f>
        <v>1</v>
      </c>
      <c r="U97" s="51" t="s">
        <v>461</v>
      </c>
      <c r="V97" s="51" t="s">
        <v>454</v>
      </c>
      <c r="W97" s="51">
        <v>300</v>
      </c>
      <c r="X97" s="51">
        <v>10000</v>
      </c>
      <c r="Y97" s="51" t="s">
        <v>415</v>
      </c>
      <c r="Z97" s="51" t="s">
        <v>416</v>
      </c>
      <c r="AA97" s="94" t="s">
        <v>629</v>
      </c>
      <c r="AB97" s="94" t="s">
        <v>510</v>
      </c>
      <c r="AC97" s="51" t="s">
        <v>419</v>
      </c>
      <c r="AD97" s="94" t="s">
        <v>598</v>
      </c>
      <c r="AE97" s="362">
        <v>1988553113.5531099</v>
      </c>
      <c r="AF97" s="94" t="s">
        <v>436</v>
      </c>
      <c r="AG97" s="94" t="s">
        <v>437</v>
      </c>
      <c r="AH97" s="51" t="s">
        <v>482</v>
      </c>
      <c r="AI97" s="349">
        <v>4300000000</v>
      </c>
      <c r="AJ97" s="349">
        <v>4300000001</v>
      </c>
      <c r="AK97" s="349">
        <v>4300000001</v>
      </c>
      <c r="AL97" s="308">
        <v>4300000000</v>
      </c>
      <c r="AM97" s="308">
        <v>4415000000</v>
      </c>
      <c r="AN97" s="51" t="s">
        <v>648</v>
      </c>
      <c r="AO97" s="209" t="s">
        <v>730</v>
      </c>
      <c r="AP97" s="364">
        <v>130400000</v>
      </c>
      <c r="AQ97" s="365">
        <f>+AP97/AJ97</f>
        <v>3.0325581388296375E-2</v>
      </c>
      <c r="AR97" s="364">
        <v>0</v>
      </c>
      <c r="AS97" s="365">
        <f>+AR97/AJ97</f>
        <v>0</v>
      </c>
      <c r="AT97" s="364">
        <v>1952174000</v>
      </c>
      <c r="AU97" s="366">
        <f>+AT97/AK97</f>
        <v>0.45399395338279208</v>
      </c>
      <c r="AV97" s="364">
        <v>46700000</v>
      </c>
      <c r="AW97" s="366">
        <f>+AV97/AK97</f>
        <v>1.086046511375338E-2</v>
      </c>
      <c r="AX97" s="364">
        <v>1952174000</v>
      </c>
      <c r="AY97" s="365">
        <f>AX97/AL97</f>
        <v>0.45399395348837207</v>
      </c>
      <c r="AZ97" s="364">
        <v>820349600</v>
      </c>
      <c r="BA97" s="365">
        <f>AZ97/AL97</f>
        <v>0.19077897674418604</v>
      </c>
      <c r="BB97" s="326">
        <v>4384967339</v>
      </c>
      <c r="BC97" s="358">
        <f>BB97/AM97</f>
        <v>0.99319758527746316</v>
      </c>
      <c r="BD97" s="326">
        <v>4064967339</v>
      </c>
      <c r="BE97" s="323">
        <f>BD97/AM97</f>
        <v>0.92071740407701019</v>
      </c>
    </row>
    <row r="98" spans="1:58" ht="54.95" customHeight="1" x14ac:dyDescent="0.25">
      <c r="A98" s="49" t="s">
        <v>289</v>
      </c>
      <c r="B98" s="49" t="s">
        <v>290</v>
      </c>
      <c r="C98" s="49" t="s">
        <v>291</v>
      </c>
      <c r="D98" s="49" t="s">
        <v>293</v>
      </c>
      <c r="E98" s="49" t="s">
        <v>642</v>
      </c>
      <c r="F98" s="343"/>
      <c r="G98" s="49" t="s">
        <v>643</v>
      </c>
      <c r="H98" s="49" t="s">
        <v>644</v>
      </c>
      <c r="I98" s="49" t="s">
        <v>645</v>
      </c>
      <c r="J98" s="352"/>
      <c r="K98" s="49" t="s">
        <v>649</v>
      </c>
      <c r="L98" s="51" t="s">
        <v>411</v>
      </c>
      <c r="M98" s="49" t="s">
        <v>647</v>
      </c>
      <c r="N98" s="85">
        <v>700</v>
      </c>
      <c r="O98" s="85">
        <v>0</v>
      </c>
      <c r="P98" s="85">
        <v>0</v>
      </c>
      <c r="Q98" s="51">
        <v>723</v>
      </c>
      <c r="R98" s="51">
        <v>123</v>
      </c>
      <c r="S98" s="93">
        <f t="shared" ref="S98:S108" si="29">+O98+P98+Q98+R98</f>
        <v>846</v>
      </c>
      <c r="T98" s="86">
        <f t="shared" ref="T98:T108" si="30">+IF((S98/N98)&gt;100%,100%,(S98/N98))</f>
        <v>1</v>
      </c>
      <c r="U98" s="51" t="s">
        <v>461</v>
      </c>
      <c r="V98" s="51" t="s">
        <v>454</v>
      </c>
      <c r="W98" s="51">
        <v>301</v>
      </c>
      <c r="X98" s="51">
        <v>10000</v>
      </c>
      <c r="Y98" s="51" t="s">
        <v>415</v>
      </c>
      <c r="Z98" s="51" t="s">
        <v>416</v>
      </c>
      <c r="AA98" s="94" t="s">
        <v>629</v>
      </c>
      <c r="AB98" s="94" t="s">
        <v>510</v>
      </c>
      <c r="AC98" s="51" t="s">
        <v>419</v>
      </c>
      <c r="AD98" s="94" t="s">
        <v>598</v>
      </c>
      <c r="AE98" s="362"/>
      <c r="AF98" s="94" t="s">
        <v>436</v>
      </c>
      <c r="AG98" s="94" t="s">
        <v>437</v>
      </c>
      <c r="AH98" s="51" t="s">
        <v>482</v>
      </c>
      <c r="AI98" s="349"/>
      <c r="AJ98" s="349"/>
      <c r="AK98" s="349"/>
      <c r="AL98" s="308"/>
      <c r="AM98" s="308"/>
      <c r="AN98" s="51" t="s">
        <v>648</v>
      </c>
      <c r="AO98" s="209" t="s">
        <v>730</v>
      </c>
      <c r="AP98" s="364"/>
      <c r="AQ98" s="365"/>
      <c r="AR98" s="364"/>
      <c r="AS98" s="365"/>
      <c r="AT98" s="364"/>
      <c r="AU98" s="366"/>
      <c r="AV98" s="364"/>
      <c r="AW98" s="366"/>
      <c r="AX98" s="364"/>
      <c r="AY98" s="365"/>
      <c r="AZ98" s="364"/>
      <c r="BA98" s="365"/>
      <c r="BB98" s="327"/>
      <c r="BC98" s="359"/>
      <c r="BD98" s="327"/>
      <c r="BE98" s="324"/>
    </row>
    <row r="99" spans="1:58" ht="54.95" customHeight="1" x14ac:dyDescent="0.25">
      <c r="A99" s="49" t="s">
        <v>289</v>
      </c>
      <c r="B99" s="49" t="s">
        <v>290</v>
      </c>
      <c r="C99" s="49" t="s">
        <v>291</v>
      </c>
      <c r="D99" s="49" t="s">
        <v>295</v>
      </c>
      <c r="E99" s="49" t="s">
        <v>642</v>
      </c>
      <c r="F99" s="343"/>
      <c r="G99" s="49" t="s">
        <v>643</v>
      </c>
      <c r="H99" s="49" t="s">
        <v>644</v>
      </c>
      <c r="I99" s="49" t="s">
        <v>650</v>
      </c>
      <c r="J99" s="352">
        <v>0.15</v>
      </c>
      <c r="K99" s="49" t="s">
        <v>651</v>
      </c>
      <c r="L99" s="51" t="s">
        <v>411</v>
      </c>
      <c r="M99" s="49" t="s">
        <v>652</v>
      </c>
      <c r="N99" s="85">
        <v>0.5</v>
      </c>
      <c r="O99" s="85">
        <v>0</v>
      </c>
      <c r="P99" s="85">
        <v>0.3</v>
      </c>
      <c r="Q99" s="51">
        <v>0.72</v>
      </c>
      <c r="R99" s="51">
        <v>0</v>
      </c>
      <c r="S99" s="93">
        <f t="shared" si="29"/>
        <v>1.02</v>
      </c>
      <c r="T99" s="86">
        <f t="shared" si="30"/>
        <v>1</v>
      </c>
      <c r="U99" s="51" t="s">
        <v>461</v>
      </c>
      <c r="V99" s="51" t="s">
        <v>454</v>
      </c>
      <c r="W99" s="51">
        <v>302</v>
      </c>
      <c r="X99" s="51">
        <v>10000</v>
      </c>
      <c r="Y99" s="51" t="s">
        <v>415</v>
      </c>
      <c r="Z99" s="51" t="s">
        <v>416</v>
      </c>
      <c r="AA99" s="94" t="s">
        <v>629</v>
      </c>
      <c r="AB99" s="94" t="s">
        <v>510</v>
      </c>
      <c r="AC99" s="51" t="s">
        <v>419</v>
      </c>
      <c r="AD99" s="94" t="s">
        <v>598</v>
      </c>
      <c r="AE99" s="362">
        <v>787545787.54578698</v>
      </c>
      <c r="AF99" s="94" t="s">
        <v>476</v>
      </c>
      <c r="AG99" s="94" t="s">
        <v>437</v>
      </c>
      <c r="AH99" s="51" t="s">
        <v>482</v>
      </c>
      <c r="AI99" s="349"/>
      <c r="AJ99" s="349"/>
      <c r="AK99" s="349"/>
      <c r="AL99" s="308"/>
      <c r="AM99" s="308"/>
      <c r="AN99" s="51" t="s">
        <v>648</v>
      </c>
      <c r="AO99" s="209" t="s">
        <v>730</v>
      </c>
      <c r="AP99" s="364"/>
      <c r="AQ99" s="365"/>
      <c r="AR99" s="364"/>
      <c r="AS99" s="365"/>
      <c r="AT99" s="364"/>
      <c r="AU99" s="366"/>
      <c r="AV99" s="364"/>
      <c r="AW99" s="366"/>
      <c r="AX99" s="364"/>
      <c r="AY99" s="365"/>
      <c r="AZ99" s="364"/>
      <c r="BA99" s="365"/>
      <c r="BB99" s="327"/>
      <c r="BC99" s="359"/>
      <c r="BD99" s="327"/>
      <c r="BE99" s="324"/>
    </row>
    <row r="100" spans="1:58" ht="54.95" customHeight="1" x14ac:dyDescent="0.25">
      <c r="A100" s="49" t="s">
        <v>289</v>
      </c>
      <c r="B100" s="49" t="s">
        <v>290</v>
      </c>
      <c r="C100" s="49" t="s">
        <v>291</v>
      </c>
      <c r="D100" s="49" t="s">
        <v>295</v>
      </c>
      <c r="E100" s="49" t="s">
        <v>642</v>
      </c>
      <c r="F100" s="343"/>
      <c r="G100" s="49" t="s">
        <v>643</v>
      </c>
      <c r="H100" s="49" t="s">
        <v>644</v>
      </c>
      <c r="I100" s="49" t="s">
        <v>650</v>
      </c>
      <c r="J100" s="352"/>
      <c r="K100" s="49" t="s">
        <v>653</v>
      </c>
      <c r="L100" s="51" t="s">
        <v>411</v>
      </c>
      <c r="M100" s="49" t="s">
        <v>652</v>
      </c>
      <c r="N100" s="85">
        <v>0.5</v>
      </c>
      <c r="O100" s="85">
        <v>0</v>
      </c>
      <c r="P100" s="85">
        <v>0.3</v>
      </c>
      <c r="Q100" s="51">
        <v>0.7</v>
      </c>
      <c r="R100" s="51">
        <v>0</v>
      </c>
      <c r="S100" s="93">
        <f t="shared" si="29"/>
        <v>1</v>
      </c>
      <c r="T100" s="86">
        <f t="shared" si="30"/>
        <v>1</v>
      </c>
      <c r="U100" s="51" t="s">
        <v>461</v>
      </c>
      <c r="V100" s="51" t="s">
        <v>454</v>
      </c>
      <c r="W100" s="51">
        <v>303</v>
      </c>
      <c r="X100" s="51">
        <v>10000</v>
      </c>
      <c r="Y100" s="51" t="s">
        <v>415</v>
      </c>
      <c r="Z100" s="51" t="s">
        <v>416</v>
      </c>
      <c r="AA100" s="94" t="s">
        <v>629</v>
      </c>
      <c r="AB100" s="94" t="s">
        <v>510</v>
      </c>
      <c r="AC100" s="51" t="s">
        <v>419</v>
      </c>
      <c r="AD100" s="94" t="s">
        <v>598</v>
      </c>
      <c r="AE100" s="362"/>
      <c r="AF100" s="94" t="s">
        <v>476</v>
      </c>
      <c r="AG100" s="94" t="s">
        <v>437</v>
      </c>
      <c r="AH100" s="51" t="s">
        <v>482</v>
      </c>
      <c r="AI100" s="349"/>
      <c r="AJ100" s="349"/>
      <c r="AK100" s="349"/>
      <c r="AL100" s="308"/>
      <c r="AM100" s="308"/>
      <c r="AN100" s="51" t="s">
        <v>648</v>
      </c>
      <c r="AO100" s="209" t="s">
        <v>730</v>
      </c>
      <c r="AP100" s="364"/>
      <c r="AQ100" s="365"/>
      <c r="AR100" s="364"/>
      <c r="AS100" s="365"/>
      <c r="AT100" s="364"/>
      <c r="AU100" s="366"/>
      <c r="AV100" s="364"/>
      <c r="AW100" s="366"/>
      <c r="AX100" s="364"/>
      <c r="AY100" s="365"/>
      <c r="AZ100" s="364"/>
      <c r="BA100" s="365"/>
      <c r="BB100" s="327"/>
      <c r="BC100" s="359"/>
      <c r="BD100" s="327"/>
      <c r="BE100" s="324"/>
    </row>
    <row r="101" spans="1:58" ht="54.95" customHeight="1" x14ac:dyDescent="0.25">
      <c r="A101" s="49" t="s">
        <v>289</v>
      </c>
      <c r="B101" s="49" t="s">
        <v>290</v>
      </c>
      <c r="C101" s="49" t="s">
        <v>291</v>
      </c>
      <c r="D101" s="49" t="s">
        <v>298</v>
      </c>
      <c r="E101" s="49" t="s">
        <v>642</v>
      </c>
      <c r="F101" s="343"/>
      <c r="G101" s="49" t="s">
        <v>643</v>
      </c>
      <c r="H101" s="49" t="s">
        <v>644</v>
      </c>
      <c r="I101" s="49" t="s">
        <v>654</v>
      </c>
      <c r="J101" s="352">
        <v>0.15</v>
      </c>
      <c r="K101" s="49" t="s">
        <v>655</v>
      </c>
      <c r="L101" s="51" t="s">
        <v>411</v>
      </c>
      <c r="M101" s="49" t="s">
        <v>299</v>
      </c>
      <c r="N101" s="85">
        <v>1</v>
      </c>
      <c r="O101" s="85">
        <v>0.2</v>
      </c>
      <c r="P101" s="85">
        <v>0.5</v>
      </c>
      <c r="Q101" s="51">
        <v>0.2</v>
      </c>
      <c r="R101" s="51">
        <v>0</v>
      </c>
      <c r="S101" s="93">
        <f t="shared" si="29"/>
        <v>0.89999999999999991</v>
      </c>
      <c r="T101" s="86">
        <f t="shared" si="30"/>
        <v>0.89999999999999991</v>
      </c>
      <c r="U101" s="51" t="s">
        <v>461</v>
      </c>
      <c r="V101" s="51" t="s">
        <v>454</v>
      </c>
      <c r="W101" s="51">
        <v>304</v>
      </c>
      <c r="X101" s="51">
        <v>10000</v>
      </c>
      <c r="Y101" s="51" t="s">
        <v>415</v>
      </c>
      <c r="Z101" s="51" t="s">
        <v>416</v>
      </c>
      <c r="AA101" s="94" t="s">
        <v>629</v>
      </c>
      <c r="AB101" s="94" t="s">
        <v>510</v>
      </c>
      <c r="AC101" s="51" t="s">
        <v>419</v>
      </c>
      <c r="AD101" s="94" t="s">
        <v>598</v>
      </c>
      <c r="AE101" s="362">
        <v>984432234.43223405</v>
      </c>
      <c r="AF101" s="94" t="s">
        <v>436</v>
      </c>
      <c r="AG101" s="94" t="s">
        <v>437</v>
      </c>
      <c r="AH101" s="51" t="s">
        <v>482</v>
      </c>
      <c r="AI101" s="349"/>
      <c r="AJ101" s="349"/>
      <c r="AK101" s="349"/>
      <c r="AL101" s="308"/>
      <c r="AM101" s="308"/>
      <c r="AN101" s="51" t="s">
        <v>648</v>
      </c>
      <c r="AO101" s="209" t="s">
        <v>730</v>
      </c>
      <c r="AP101" s="364"/>
      <c r="AQ101" s="365"/>
      <c r="AR101" s="364"/>
      <c r="AS101" s="365"/>
      <c r="AT101" s="364"/>
      <c r="AU101" s="366"/>
      <c r="AV101" s="364"/>
      <c r="AW101" s="366"/>
      <c r="AX101" s="364"/>
      <c r="AY101" s="365"/>
      <c r="AZ101" s="364"/>
      <c r="BA101" s="365"/>
      <c r="BB101" s="327"/>
      <c r="BC101" s="359"/>
      <c r="BD101" s="327"/>
      <c r="BE101" s="324"/>
    </row>
    <row r="102" spans="1:58" ht="54.95" customHeight="1" x14ac:dyDescent="0.25">
      <c r="A102" s="49" t="s">
        <v>289</v>
      </c>
      <c r="B102" s="49" t="s">
        <v>290</v>
      </c>
      <c r="C102" s="49" t="s">
        <v>291</v>
      </c>
      <c r="D102" s="49" t="s">
        <v>298</v>
      </c>
      <c r="E102" s="49" t="s">
        <v>642</v>
      </c>
      <c r="F102" s="343"/>
      <c r="G102" s="49" t="s">
        <v>643</v>
      </c>
      <c r="H102" s="49" t="s">
        <v>644</v>
      </c>
      <c r="I102" s="49" t="s">
        <v>654</v>
      </c>
      <c r="J102" s="352"/>
      <c r="K102" s="49" t="s">
        <v>656</v>
      </c>
      <c r="L102" s="51" t="s">
        <v>411</v>
      </c>
      <c r="M102" s="49" t="s">
        <v>299</v>
      </c>
      <c r="N102" s="85">
        <v>1</v>
      </c>
      <c r="O102" s="85">
        <v>0.2</v>
      </c>
      <c r="P102" s="85">
        <v>0.5</v>
      </c>
      <c r="Q102" s="51">
        <v>0.2</v>
      </c>
      <c r="R102" s="51">
        <v>0</v>
      </c>
      <c r="S102" s="93">
        <f t="shared" si="29"/>
        <v>0.89999999999999991</v>
      </c>
      <c r="T102" s="86">
        <f t="shared" si="30"/>
        <v>0.89999999999999991</v>
      </c>
      <c r="U102" s="51" t="s">
        <v>461</v>
      </c>
      <c r="V102" s="51" t="s">
        <v>454</v>
      </c>
      <c r="W102" s="51">
        <v>305</v>
      </c>
      <c r="X102" s="51">
        <v>10000</v>
      </c>
      <c r="Y102" s="51" t="s">
        <v>415</v>
      </c>
      <c r="Z102" s="51" t="s">
        <v>416</v>
      </c>
      <c r="AA102" s="94" t="s">
        <v>629</v>
      </c>
      <c r="AB102" s="94" t="s">
        <v>510</v>
      </c>
      <c r="AC102" s="51" t="s">
        <v>419</v>
      </c>
      <c r="AD102" s="94" t="s">
        <v>598</v>
      </c>
      <c r="AE102" s="362"/>
      <c r="AF102" s="94" t="s">
        <v>436</v>
      </c>
      <c r="AG102" s="94" t="s">
        <v>437</v>
      </c>
      <c r="AH102" s="51" t="s">
        <v>482</v>
      </c>
      <c r="AI102" s="349"/>
      <c r="AJ102" s="349"/>
      <c r="AK102" s="349"/>
      <c r="AL102" s="308"/>
      <c r="AM102" s="308"/>
      <c r="AN102" s="51" t="s">
        <v>648</v>
      </c>
      <c r="AO102" s="209" t="s">
        <v>730</v>
      </c>
      <c r="AP102" s="364"/>
      <c r="AQ102" s="365"/>
      <c r="AR102" s="364"/>
      <c r="AS102" s="365"/>
      <c r="AT102" s="364"/>
      <c r="AU102" s="366"/>
      <c r="AV102" s="364"/>
      <c r="AW102" s="366"/>
      <c r="AX102" s="364"/>
      <c r="AY102" s="365"/>
      <c r="AZ102" s="364"/>
      <c r="BA102" s="365"/>
      <c r="BB102" s="327"/>
      <c r="BC102" s="359"/>
      <c r="BD102" s="327"/>
      <c r="BE102" s="324"/>
    </row>
    <row r="103" spans="1:58" ht="54.95" customHeight="1" x14ac:dyDescent="0.25">
      <c r="A103" s="49" t="s">
        <v>289</v>
      </c>
      <c r="B103" s="49" t="s">
        <v>290</v>
      </c>
      <c r="C103" s="49" t="s">
        <v>291</v>
      </c>
      <c r="D103" s="49" t="s">
        <v>301</v>
      </c>
      <c r="E103" s="49" t="s">
        <v>642</v>
      </c>
      <c r="F103" s="343"/>
      <c r="G103" s="49" t="s">
        <v>643</v>
      </c>
      <c r="H103" s="49" t="s">
        <v>644</v>
      </c>
      <c r="I103" s="49" t="s">
        <v>657</v>
      </c>
      <c r="J103" s="97">
        <v>0.25</v>
      </c>
      <c r="K103" s="49" t="s">
        <v>658</v>
      </c>
      <c r="L103" s="51" t="s">
        <v>411</v>
      </c>
      <c r="M103" s="49" t="s">
        <v>659</v>
      </c>
      <c r="N103" s="85">
        <v>1</v>
      </c>
      <c r="O103" s="85">
        <v>0.1</v>
      </c>
      <c r="P103" s="85">
        <v>0.1</v>
      </c>
      <c r="Q103" s="51">
        <v>723</v>
      </c>
      <c r="R103" s="51">
        <v>123</v>
      </c>
      <c r="S103" s="93">
        <f t="shared" si="29"/>
        <v>846.2</v>
      </c>
      <c r="T103" s="86">
        <f t="shared" si="30"/>
        <v>1</v>
      </c>
      <c r="U103" s="51" t="s">
        <v>461</v>
      </c>
      <c r="V103" s="51" t="s">
        <v>454</v>
      </c>
      <c r="W103" s="51">
        <v>306</v>
      </c>
      <c r="X103" s="51">
        <v>10000</v>
      </c>
      <c r="Y103" s="51" t="s">
        <v>415</v>
      </c>
      <c r="Z103" s="51" t="s">
        <v>416</v>
      </c>
      <c r="AA103" s="49" t="s">
        <v>629</v>
      </c>
      <c r="AB103" s="49" t="s">
        <v>510</v>
      </c>
      <c r="AC103" s="51" t="s">
        <v>419</v>
      </c>
      <c r="AD103" s="49" t="s">
        <v>598</v>
      </c>
      <c r="AE103" s="95">
        <v>472527472.52747202</v>
      </c>
      <c r="AF103" s="49" t="s">
        <v>436</v>
      </c>
      <c r="AG103" s="49" t="s">
        <v>437</v>
      </c>
      <c r="AH103" s="51" t="s">
        <v>482</v>
      </c>
      <c r="AI103" s="349"/>
      <c r="AJ103" s="349"/>
      <c r="AK103" s="349"/>
      <c r="AL103" s="308"/>
      <c r="AM103" s="308"/>
      <c r="AN103" s="51" t="s">
        <v>648</v>
      </c>
      <c r="AO103" s="209" t="s">
        <v>730</v>
      </c>
      <c r="AP103" s="364"/>
      <c r="AQ103" s="365"/>
      <c r="AR103" s="364"/>
      <c r="AS103" s="365"/>
      <c r="AT103" s="364"/>
      <c r="AU103" s="366"/>
      <c r="AV103" s="364"/>
      <c r="AW103" s="366"/>
      <c r="AX103" s="364"/>
      <c r="AY103" s="365"/>
      <c r="AZ103" s="364"/>
      <c r="BA103" s="365"/>
      <c r="BB103" s="327"/>
      <c r="BC103" s="359"/>
      <c r="BD103" s="327"/>
      <c r="BE103" s="324"/>
    </row>
    <row r="104" spans="1:58" ht="54.95" customHeight="1" x14ac:dyDescent="0.25">
      <c r="A104" s="49" t="s">
        <v>289</v>
      </c>
      <c r="B104" s="49" t="s">
        <v>290</v>
      </c>
      <c r="C104" s="49" t="s">
        <v>291</v>
      </c>
      <c r="D104" s="49" t="s">
        <v>304</v>
      </c>
      <c r="E104" s="49" t="s">
        <v>642</v>
      </c>
      <c r="F104" s="343"/>
      <c r="G104" s="49" t="s">
        <v>643</v>
      </c>
      <c r="H104" s="57" t="s">
        <v>660</v>
      </c>
      <c r="I104" s="49" t="s">
        <v>535</v>
      </c>
      <c r="J104" s="352">
        <v>0.15</v>
      </c>
      <c r="K104" s="49" t="s">
        <v>661</v>
      </c>
      <c r="L104" s="51" t="s">
        <v>411</v>
      </c>
      <c r="M104" s="49" t="s">
        <v>662</v>
      </c>
      <c r="N104" s="85">
        <v>2</v>
      </c>
      <c r="O104" s="85">
        <v>0</v>
      </c>
      <c r="P104" s="85">
        <v>1</v>
      </c>
      <c r="Q104" s="51">
        <v>0.5</v>
      </c>
      <c r="R104" s="51">
        <v>0.5</v>
      </c>
      <c r="S104" s="93">
        <f t="shared" si="29"/>
        <v>2</v>
      </c>
      <c r="T104" s="86">
        <f t="shared" si="30"/>
        <v>1</v>
      </c>
      <c r="U104" s="51" t="s">
        <v>461</v>
      </c>
      <c r="V104" s="51" t="s">
        <v>454</v>
      </c>
      <c r="W104" s="51">
        <v>307</v>
      </c>
      <c r="X104" s="51">
        <v>10000</v>
      </c>
      <c r="Y104" s="51" t="s">
        <v>415</v>
      </c>
      <c r="Z104" s="51" t="s">
        <v>416</v>
      </c>
      <c r="AA104" s="94" t="s">
        <v>629</v>
      </c>
      <c r="AB104" s="94" t="s">
        <v>510</v>
      </c>
      <c r="AC104" s="51" t="s">
        <v>419</v>
      </c>
      <c r="AD104" s="94" t="s">
        <v>598</v>
      </c>
      <c r="AE104" s="362">
        <v>0</v>
      </c>
      <c r="AF104" s="94" t="s">
        <v>476</v>
      </c>
      <c r="AG104" s="94" t="s">
        <v>437</v>
      </c>
      <c r="AH104" s="51" t="s">
        <v>482</v>
      </c>
      <c r="AI104" s="349"/>
      <c r="AJ104" s="349"/>
      <c r="AK104" s="349"/>
      <c r="AL104" s="308"/>
      <c r="AM104" s="308"/>
      <c r="AN104" s="51" t="s">
        <v>648</v>
      </c>
      <c r="AO104" s="209" t="s">
        <v>730</v>
      </c>
      <c r="AP104" s="364"/>
      <c r="AQ104" s="365"/>
      <c r="AR104" s="364"/>
      <c r="AS104" s="365"/>
      <c r="AT104" s="364"/>
      <c r="AU104" s="366"/>
      <c r="AV104" s="364"/>
      <c r="AW104" s="366"/>
      <c r="AX104" s="364"/>
      <c r="AY104" s="365"/>
      <c r="AZ104" s="364"/>
      <c r="BA104" s="365"/>
      <c r="BB104" s="327"/>
      <c r="BC104" s="359"/>
      <c r="BD104" s="327"/>
      <c r="BE104" s="324"/>
    </row>
    <row r="105" spans="1:58" ht="54.95" customHeight="1" x14ac:dyDescent="0.25">
      <c r="A105" s="49" t="s">
        <v>289</v>
      </c>
      <c r="B105" s="49" t="s">
        <v>290</v>
      </c>
      <c r="C105" s="49" t="s">
        <v>291</v>
      </c>
      <c r="D105" s="49" t="s">
        <v>304</v>
      </c>
      <c r="E105" s="49" t="s">
        <v>642</v>
      </c>
      <c r="F105" s="343"/>
      <c r="G105" s="49" t="s">
        <v>643</v>
      </c>
      <c r="H105" s="57" t="s">
        <v>660</v>
      </c>
      <c r="I105" s="49" t="s">
        <v>535</v>
      </c>
      <c r="J105" s="352"/>
      <c r="K105" s="49" t="s">
        <v>663</v>
      </c>
      <c r="L105" s="51" t="s">
        <v>411</v>
      </c>
      <c r="M105" s="49" t="s">
        <v>662</v>
      </c>
      <c r="N105" s="85">
        <v>2</v>
      </c>
      <c r="O105" s="85">
        <v>0</v>
      </c>
      <c r="P105" s="85">
        <v>1</v>
      </c>
      <c r="Q105" s="51">
        <v>0.5</v>
      </c>
      <c r="R105" s="51">
        <v>0.5</v>
      </c>
      <c r="S105" s="93">
        <f t="shared" si="29"/>
        <v>2</v>
      </c>
      <c r="T105" s="86">
        <f t="shared" si="30"/>
        <v>1</v>
      </c>
      <c r="U105" s="51" t="s">
        <v>461</v>
      </c>
      <c r="V105" s="51" t="s">
        <v>454</v>
      </c>
      <c r="W105" s="51">
        <v>308</v>
      </c>
      <c r="X105" s="51">
        <v>10000</v>
      </c>
      <c r="Y105" s="51" t="s">
        <v>415</v>
      </c>
      <c r="Z105" s="51" t="s">
        <v>416</v>
      </c>
      <c r="AA105" s="94" t="s">
        <v>629</v>
      </c>
      <c r="AB105" s="94" t="s">
        <v>510</v>
      </c>
      <c r="AC105" s="51" t="s">
        <v>419</v>
      </c>
      <c r="AD105" s="94" t="s">
        <v>598</v>
      </c>
      <c r="AE105" s="362"/>
      <c r="AF105" s="94" t="s">
        <v>476</v>
      </c>
      <c r="AG105" s="94" t="s">
        <v>437</v>
      </c>
      <c r="AH105" s="51" t="s">
        <v>482</v>
      </c>
      <c r="AI105" s="349"/>
      <c r="AJ105" s="349"/>
      <c r="AK105" s="349"/>
      <c r="AL105" s="308"/>
      <c r="AM105" s="308"/>
      <c r="AN105" s="51" t="s">
        <v>648</v>
      </c>
      <c r="AO105" s="209" t="s">
        <v>730</v>
      </c>
      <c r="AP105" s="364"/>
      <c r="AQ105" s="365"/>
      <c r="AR105" s="364"/>
      <c r="AS105" s="365"/>
      <c r="AT105" s="364"/>
      <c r="AU105" s="366"/>
      <c r="AV105" s="364"/>
      <c r="AW105" s="366"/>
      <c r="AX105" s="364"/>
      <c r="AY105" s="365"/>
      <c r="AZ105" s="364"/>
      <c r="BA105" s="365"/>
      <c r="BB105" s="327"/>
      <c r="BC105" s="359"/>
      <c r="BD105" s="327"/>
      <c r="BE105" s="324"/>
    </row>
    <row r="106" spans="1:58" ht="54.95" customHeight="1" x14ac:dyDescent="0.25">
      <c r="A106" s="49" t="s">
        <v>289</v>
      </c>
      <c r="B106" s="49" t="s">
        <v>290</v>
      </c>
      <c r="C106" s="49" t="s">
        <v>291</v>
      </c>
      <c r="D106" s="49" t="s">
        <v>304</v>
      </c>
      <c r="E106" s="49" t="s">
        <v>642</v>
      </c>
      <c r="F106" s="343"/>
      <c r="G106" s="49" t="s">
        <v>643</v>
      </c>
      <c r="H106" s="57" t="s">
        <v>660</v>
      </c>
      <c r="I106" s="49" t="s">
        <v>535</v>
      </c>
      <c r="J106" s="352"/>
      <c r="K106" s="49" t="s">
        <v>664</v>
      </c>
      <c r="L106" s="51" t="s">
        <v>411</v>
      </c>
      <c r="M106" s="49" t="s">
        <v>662</v>
      </c>
      <c r="N106" s="85">
        <v>2</v>
      </c>
      <c r="O106" s="85">
        <v>0</v>
      </c>
      <c r="P106" s="85">
        <v>1</v>
      </c>
      <c r="Q106" s="51">
        <v>0.5</v>
      </c>
      <c r="R106" s="51">
        <v>0.5</v>
      </c>
      <c r="S106" s="93">
        <f t="shared" si="29"/>
        <v>2</v>
      </c>
      <c r="T106" s="86">
        <f t="shared" si="30"/>
        <v>1</v>
      </c>
      <c r="U106" s="51" t="s">
        <v>461</v>
      </c>
      <c r="V106" s="51" t="s">
        <v>454</v>
      </c>
      <c r="W106" s="51">
        <v>309</v>
      </c>
      <c r="X106" s="51">
        <v>10000</v>
      </c>
      <c r="Y106" s="51" t="s">
        <v>415</v>
      </c>
      <c r="Z106" s="51" t="s">
        <v>416</v>
      </c>
      <c r="AA106" s="94" t="s">
        <v>629</v>
      </c>
      <c r="AB106" s="94" t="s">
        <v>510</v>
      </c>
      <c r="AC106" s="51" t="s">
        <v>419</v>
      </c>
      <c r="AD106" s="94" t="s">
        <v>598</v>
      </c>
      <c r="AE106" s="362"/>
      <c r="AF106" s="94" t="s">
        <v>476</v>
      </c>
      <c r="AG106" s="94" t="s">
        <v>437</v>
      </c>
      <c r="AH106" s="51" t="s">
        <v>482</v>
      </c>
      <c r="AI106" s="349"/>
      <c r="AJ106" s="349"/>
      <c r="AK106" s="349"/>
      <c r="AL106" s="308"/>
      <c r="AM106" s="308"/>
      <c r="AN106" s="51" t="s">
        <v>648</v>
      </c>
      <c r="AO106" s="209" t="s">
        <v>730</v>
      </c>
      <c r="AP106" s="364"/>
      <c r="AQ106" s="365"/>
      <c r="AR106" s="364"/>
      <c r="AS106" s="365"/>
      <c r="AT106" s="364"/>
      <c r="AU106" s="366"/>
      <c r="AV106" s="364"/>
      <c r="AW106" s="366"/>
      <c r="AX106" s="364"/>
      <c r="AY106" s="365"/>
      <c r="AZ106" s="364"/>
      <c r="BA106" s="365"/>
      <c r="BB106" s="327"/>
      <c r="BC106" s="359"/>
      <c r="BD106" s="327"/>
      <c r="BE106" s="324"/>
    </row>
    <row r="107" spans="1:58" ht="54.95" customHeight="1" x14ac:dyDescent="0.25">
      <c r="A107" s="49" t="s">
        <v>289</v>
      </c>
      <c r="B107" s="49" t="s">
        <v>290</v>
      </c>
      <c r="C107" s="49" t="s">
        <v>291</v>
      </c>
      <c r="D107" s="49" t="s">
        <v>307</v>
      </c>
      <c r="E107" s="49" t="s">
        <v>642</v>
      </c>
      <c r="F107" s="343"/>
      <c r="G107" s="49" t="s">
        <v>643</v>
      </c>
      <c r="H107" s="57" t="s">
        <v>660</v>
      </c>
      <c r="I107" s="49" t="s">
        <v>665</v>
      </c>
      <c r="J107" s="352">
        <v>0.1</v>
      </c>
      <c r="K107" s="49" t="s">
        <v>666</v>
      </c>
      <c r="L107" s="51" t="s">
        <v>411</v>
      </c>
      <c r="M107" s="49" t="s">
        <v>667</v>
      </c>
      <c r="N107" s="85">
        <v>1</v>
      </c>
      <c r="O107" s="85">
        <v>0.25</v>
      </c>
      <c r="P107" s="85">
        <v>0.25</v>
      </c>
      <c r="Q107" s="51">
        <v>0.25</v>
      </c>
      <c r="R107" s="51">
        <v>0</v>
      </c>
      <c r="S107" s="93">
        <f t="shared" si="29"/>
        <v>0.75</v>
      </c>
      <c r="T107" s="86">
        <f t="shared" si="30"/>
        <v>0.75</v>
      </c>
      <c r="U107" s="51" t="s">
        <v>461</v>
      </c>
      <c r="V107" s="51" t="s">
        <v>454</v>
      </c>
      <c r="W107" s="51">
        <v>310</v>
      </c>
      <c r="X107" s="51">
        <v>10000</v>
      </c>
      <c r="Y107" s="51" t="s">
        <v>415</v>
      </c>
      <c r="Z107" s="51" t="s">
        <v>416</v>
      </c>
      <c r="AA107" s="94" t="s">
        <v>629</v>
      </c>
      <c r="AB107" s="94" t="s">
        <v>510</v>
      </c>
      <c r="AC107" s="51" t="s">
        <v>419</v>
      </c>
      <c r="AD107" s="94" t="s">
        <v>598</v>
      </c>
      <c r="AE107" s="363">
        <v>66941391.9413919</v>
      </c>
      <c r="AF107" s="94" t="s">
        <v>436</v>
      </c>
      <c r="AG107" s="94" t="s">
        <v>437</v>
      </c>
      <c r="AH107" s="51" t="s">
        <v>482</v>
      </c>
      <c r="AI107" s="349"/>
      <c r="AJ107" s="349"/>
      <c r="AK107" s="349"/>
      <c r="AL107" s="308"/>
      <c r="AM107" s="308"/>
      <c r="AN107" s="51" t="s">
        <v>648</v>
      </c>
      <c r="AO107" s="209" t="s">
        <v>730</v>
      </c>
      <c r="AP107" s="364"/>
      <c r="AQ107" s="365"/>
      <c r="AR107" s="364"/>
      <c r="AS107" s="365"/>
      <c r="AT107" s="364"/>
      <c r="AU107" s="366"/>
      <c r="AV107" s="364"/>
      <c r="AW107" s="366"/>
      <c r="AX107" s="364"/>
      <c r="AY107" s="365"/>
      <c r="AZ107" s="364"/>
      <c r="BA107" s="365"/>
      <c r="BB107" s="327"/>
      <c r="BC107" s="359"/>
      <c r="BD107" s="327"/>
      <c r="BE107" s="324"/>
    </row>
    <row r="108" spans="1:58" ht="54.95" customHeight="1" x14ac:dyDescent="0.25">
      <c r="A108" s="49" t="s">
        <v>289</v>
      </c>
      <c r="B108" s="49" t="s">
        <v>290</v>
      </c>
      <c r="C108" s="49" t="s">
        <v>291</v>
      </c>
      <c r="D108" s="49" t="s">
        <v>307</v>
      </c>
      <c r="E108" s="49" t="s">
        <v>642</v>
      </c>
      <c r="F108" s="344"/>
      <c r="G108" s="49" t="s">
        <v>643</v>
      </c>
      <c r="H108" s="57" t="s">
        <v>660</v>
      </c>
      <c r="I108" s="49" t="s">
        <v>665</v>
      </c>
      <c r="J108" s="352"/>
      <c r="K108" s="49" t="s">
        <v>668</v>
      </c>
      <c r="L108" s="51" t="s">
        <v>411</v>
      </c>
      <c r="M108" s="49" t="s">
        <v>667</v>
      </c>
      <c r="N108" s="85">
        <v>1</v>
      </c>
      <c r="O108" s="85">
        <v>0.25</v>
      </c>
      <c r="P108" s="85">
        <v>0.25</v>
      </c>
      <c r="Q108" s="51">
        <v>723</v>
      </c>
      <c r="R108" s="51">
        <v>0</v>
      </c>
      <c r="S108" s="93">
        <f t="shared" si="29"/>
        <v>723.5</v>
      </c>
      <c r="T108" s="86">
        <f t="shared" si="30"/>
        <v>1</v>
      </c>
      <c r="U108" s="51" t="s">
        <v>461</v>
      </c>
      <c r="V108" s="51" t="s">
        <v>454</v>
      </c>
      <c r="W108" s="51">
        <v>311</v>
      </c>
      <c r="X108" s="51">
        <v>10000</v>
      </c>
      <c r="Y108" s="51" t="s">
        <v>415</v>
      </c>
      <c r="Z108" s="51" t="s">
        <v>416</v>
      </c>
      <c r="AA108" s="94" t="s">
        <v>629</v>
      </c>
      <c r="AB108" s="94" t="s">
        <v>510</v>
      </c>
      <c r="AC108" s="51" t="s">
        <v>419</v>
      </c>
      <c r="AD108" s="94" t="s">
        <v>598</v>
      </c>
      <c r="AE108" s="363"/>
      <c r="AF108" s="94" t="s">
        <v>436</v>
      </c>
      <c r="AG108" s="94" t="s">
        <v>437</v>
      </c>
      <c r="AH108" s="51" t="s">
        <v>482</v>
      </c>
      <c r="AI108" s="349"/>
      <c r="AJ108" s="349"/>
      <c r="AK108" s="349"/>
      <c r="AL108" s="308"/>
      <c r="AM108" s="308"/>
      <c r="AN108" s="51" t="s">
        <v>648</v>
      </c>
      <c r="AO108" s="209" t="s">
        <v>730</v>
      </c>
      <c r="AP108" s="364"/>
      <c r="AQ108" s="365"/>
      <c r="AR108" s="364"/>
      <c r="AS108" s="365"/>
      <c r="AT108" s="364"/>
      <c r="AU108" s="366"/>
      <c r="AV108" s="364"/>
      <c r="AW108" s="366"/>
      <c r="AX108" s="364"/>
      <c r="AY108" s="365"/>
      <c r="AZ108" s="364"/>
      <c r="BA108" s="365"/>
      <c r="BB108" s="328"/>
      <c r="BC108" s="360"/>
      <c r="BD108" s="328"/>
      <c r="BE108" s="325"/>
    </row>
    <row r="109" spans="1:58" ht="54.95" customHeight="1" x14ac:dyDescent="0.25">
      <c r="A109" s="306" t="s">
        <v>669</v>
      </c>
      <c r="B109" s="306"/>
      <c r="C109" s="306"/>
      <c r="D109" s="306"/>
      <c r="E109" s="306"/>
      <c r="F109" s="306"/>
      <c r="G109" s="306"/>
      <c r="H109" s="306"/>
      <c r="I109" s="306"/>
      <c r="J109" s="306"/>
      <c r="K109" s="306"/>
      <c r="L109" s="306"/>
      <c r="M109" s="306"/>
      <c r="N109" s="306"/>
      <c r="O109" s="306"/>
      <c r="P109" s="306"/>
      <c r="Q109" s="306"/>
      <c r="R109" s="306"/>
      <c r="S109" s="306"/>
      <c r="T109" s="133">
        <f>+AVERAGE(T97:T108)</f>
        <v>0.96250000000000002</v>
      </c>
      <c r="U109" s="137"/>
      <c r="V109" s="137"/>
      <c r="W109" s="137"/>
      <c r="X109" s="137"/>
      <c r="Y109" s="137"/>
      <c r="Z109" s="137"/>
      <c r="AA109" s="137"/>
      <c r="AB109" s="137"/>
      <c r="AC109" s="137"/>
      <c r="AD109" s="137"/>
      <c r="AE109" s="151"/>
      <c r="AF109" s="137"/>
      <c r="AG109" s="137"/>
      <c r="AH109" s="137"/>
      <c r="AI109" s="137"/>
      <c r="AJ109" s="179">
        <f>AJ97</f>
        <v>4300000001</v>
      </c>
      <c r="AK109" s="179">
        <f>AK97</f>
        <v>4300000001</v>
      </c>
      <c r="AL109" s="203">
        <f>AL97</f>
        <v>4300000000</v>
      </c>
      <c r="AM109" s="179">
        <f>AM97</f>
        <v>4415000000</v>
      </c>
      <c r="AN109" s="137"/>
      <c r="AO109" s="137"/>
      <c r="AP109" s="141">
        <f t="shared" ref="AP109:AW109" si="31">SUM(AP97)</f>
        <v>130400000</v>
      </c>
      <c r="AQ109" s="144">
        <f t="shared" si="31"/>
        <v>3.0325581388296375E-2</v>
      </c>
      <c r="AR109" s="141">
        <f t="shared" si="31"/>
        <v>0</v>
      </c>
      <c r="AS109" s="144">
        <f t="shared" si="31"/>
        <v>0</v>
      </c>
      <c r="AT109" s="141">
        <f t="shared" si="31"/>
        <v>1952174000</v>
      </c>
      <c r="AU109" s="152">
        <f t="shared" si="31"/>
        <v>0.45399395338279208</v>
      </c>
      <c r="AV109" s="141">
        <f t="shared" si="31"/>
        <v>46700000</v>
      </c>
      <c r="AW109" s="152">
        <f t="shared" si="31"/>
        <v>1.086046511375338E-2</v>
      </c>
      <c r="AX109" s="203">
        <f t="shared" ref="AX109:BE109" si="32">AX97</f>
        <v>1952174000</v>
      </c>
      <c r="AY109" s="190">
        <f t="shared" si="32"/>
        <v>0.45399395348837207</v>
      </c>
      <c r="AZ109" s="203">
        <f t="shared" si="32"/>
        <v>820349600</v>
      </c>
      <c r="BA109" s="190">
        <f t="shared" si="32"/>
        <v>0.19077897674418604</v>
      </c>
      <c r="BB109" s="108">
        <f t="shared" si="32"/>
        <v>4384967339</v>
      </c>
      <c r="BC109" s="35">
        <f t="shared" si="32"/>
        <v>0.99319758527746316</v>
      </c>
      <c r="BD109" s="108">
        <f t="shared" si="32"/>
        <v>4064967339</v>
      </c>
      <c r="BE109" s="215">
        <f t="shared" si="32"/>
        <v>0.92071740407701019</v>
      </c>
      <c r="BF109" s="137"/>
    </row>
    <row r="110" spans="1:58" ht="54.95" customHeight="1" x14ac:dyDescent="0.25">
      <c r="B110" s="73"/>
      <c r="C110" s="73"/>
      <c r="D110" s="73"/>
      <c r="E110" s="73"/>
      <c r="F110" s="73"/>
      <c r="G110" s="73"/>
      <c r="H110" s="73"/>
      <c r="I110" s="73"/>
      <c r="J110" s="75"/>
      <c r="K110" s="75"/>
      <c r="L110" s="75"/>
      <c r="M110" s="75"/>
      <c r="N110" s="75"/>
      <c r="O110" s="75"/>
      <c r="P110" s="75"/>
      <c r="Q110" s="75"/>
      <c r="R110" s="75"/>
      <c r="S110" s="75"/>
      <c r="AL110" s="76"/>
      <c r="AM110" s="76"/>
      <c r="AN110" s="55"/>
      <c r="AO110" s="55"/>
      <c r="AT110" s="55"/>
      <c r="AU110" s="55"/>
      <c r="AV110" s="55"/>
      <c r="AW110" s="55"/>
      <c r="AX110" s="72"/>
      <c r="AY110" s="74"/>
      <c r="AZ110" s="72"/>
      <c r="BA110" s="74"/>
      <c r="BE110" s="55"/>
      <c r="BF110" s="55"/>
    </row>
    <row r="111" spans="1:58" ht="75" customHeight="1" x14ac:dyDescent="0.25">
      <c r="A111" s="299" t="s">
        <v>670</v>
      </c>
      <c r="B111" s="299"/>
      <c r="C111" s="299"/>
      <c r="D111" s="299"/>
      <c r="E111" s="299"/>
      <c r="F111" s="299"/>
      <c r="G111" s="299"/>
      <c r="H111" s="299"/>
      <c r="I111" s="299"/>
      <c r="J111" s="299"/>
      <c r="K111" s="299"/>
      <c r="L111" s="299"/>
      <c r="M111" s="299"/>
      <c r="N111" s="299"/>
      <c r="O111" s="299"/>
      <c r="P111" s="299"/>
      <c r="Q111" s="299"/>
      <c r="R111" s="299"/>
      <c r="S111" s="299"/>
      <c r="T111" s="169">
        <f>+(T14+T32+T51+T61+T71+T49+T96+T109)/8</f>
        <v>0.88148196778711496</v>
      </c>
      <c r="U111" s="55"/>
      <c r="V111" s="55"/>
      <c r="W111" s="55"/>
      <c r="Y111" s="55"/>
      <c r="Z111" s="55"/>
      <c r="AA111" s="55"/>
      <c r="AB111" s="55"/>
      <c r="AC111" s="55"/>
      <c r="AD111" s="55"/>
      <c r="AE111" s="299" t="s">
        <v>740</v>
      </c>
      <c r="AF111" s="299"/>
      <c r="AG111" s="299"/>
      <c r="AH111" s="299"/>
      <c r="AI111" s="299"/>
      <c r="AJ111" s="180">
        <f>(AJ109+AJ96+AJ81+AJ71+AJ61+AJ51+AJ32+AJ14)</f>
        <v>30750968913</v>
      </c>
      <c r="AK111" s="180">
        <f>(AK109+AK96+AK81+AK71+AK61+AK51+AK35+AK32+AK14)</f>
        <v>33150968913</v>
      </c>
      <c r="AL111" s="180">
        <f>(AL109+AL96+AL81+AL71+AL61+AL51+AL35+AL32+AL14)</f>
        <v>33150968911</v>
      </c>
      <c r="AM111" s="219">
        <f>(AM109+AM96+AM81+AM71+AM61+AM51+AM35+AM32+AM14)</f>
        <v>30747968912</v>
      </c>
      <c r="AP111" s="135" t="s">
        <v>671</v>
      </c>
      <c r="AQ111" s="135" t="s">
        <v>672</v>
      </c>
      <c r="AR111" s="135" t="s">
        <v>673</v>
      </c>
      <c r="AS111" s="135" t="s">
        <v>674</v>
      </c>
      <c r="AT111" s="135" t="s">
        <v>675</v>
      </c>
      <c r="AU111" s="135" t="s">
        <v>676</v>
      </c>
      <c r="AV111" s="135" t="s">
        <v>677</v>
      </c>
      <c r="AW111" s="135" t="s">
        <v>678</v>
      </c>
      <c r="AX111" s="135" t="s">
        <v>731</v>
      </c>
      <c r="AY111" s="135" t="s">
        <v>732</v>
      </c>
      <c r="AZ111" s="135" t="s">
        <v>733</v>
      </c>
      <c r="BA111" s="135" t="s">
        <v>734</v>
      </c>
      <c r="BB111" s="230" t="s">
        <v>735</v>
      </c>
      <c r="BC111" s="230" t="s">
        <v>736</v>
      </c>
      <c r="BD111" s="230" t="s">
        <v>737</v>
      </c>
      <c r="BE111" s="135" t="s">
        <v>738</v>
      </c>
    </row>
    <row r="112" spans="1:58" ht="54.95" customHeight="1" x14ac:dyDescent="0.25">
      <c r="AP112" s="170">
        <f>AP14+AP32+AP35+AP51+AP61+AP71+AP81+AP96+AP109</f>
        <v>8764646000</v>
      </c>
      <c r="AQ112" s="171">
        <f>+AP112/AJ111</f>
        <v>0.28502015740696673</v>
      </c>
      <c r="AR112" s="170">
        <f>AR14+AR32+AR35+AR51+AR61+AR71+AR96+AR109</f>
        <v>226060000</v>
      </c>
      <c r="AS112" s="171">
        <f>+AR112/AJ111</f>
        <v>7.3513130802338048E-3</v>
      </c>
      <c r="AT112" s="170">
        <f>AT14+AT32+AT35+AT51+AT61+AT71+AT81+AT96+AT109</f>
        <v>17686059335</v>
      </c>
      <c r="AU112" s="171">
        <f>+AT112/AK111</f>
        <v>0.53350052547225835</v>
      </c>
      <c r="AV112" s="170">
        <f>AV14+AV32+AV35+AV51+AV61+AV71+AV96+AV109</f>
        <v>3142696564.4000001</v>
      </c>
      <c r="AW112" s="171">
        <f>+AV112/AK111</f>
        <v>9.4799538820345197E-2</v>
      </c>
      <c r="AX112" s="205">
        <f>AX109+AX96+AX81+AX71+AX61+AX51+AX32+AX14</f>
        <v>18976394044</v>
      </c>
      <c r="AY112" s="207">
        <f>AX112/AL111</f>
        <v>0.57242351181184759</v>
      </c>
      <c r="AZ112" s="206">
        <f>AZ109+AZ96+AZ81+AZ71+AZ61+AZ51+AZ32+AZ14</f>
        <v>10066914682.940001</v>
      </c>
      <c r="BA112" s="208">
        <f>AZ112/AL111</f>
        <v>0.30366879200322994</v>
      </c>
      <c r="BB112" s="231">
        <f>BB109+BB96+BB81+BB71+BB61+BB51+BB32+BB14</f>
        <v>29558000422</v>
      </c>
      <c r="BC112" s="232">
        <f>BB112/AM111</f>
        <v>0.9612992814775615</v>
      </c>
      <c r="BD112" s="231">
        <f>BD109+BD96+BD81+BD71+BD61+BD51+BD32+BD14</f>
        <v>27625968476.02</v>
      </c>
      <c r="BE112" s="220">
        <f>BD112/AM111</f>
        <v>0.89846482397211036</v>
      </c>
    </row>
  </sheetData>
  <mergeCells count="275">
    <mergeCell ref="F62:F70"/>
    <mergeCell ref="F72:F80"/>
    <mergeCell ref="F82:F95"/>
    <mergeCell ref="F97:F108"/>
    <mergeCell ref="BB82:BB95"/>
    <mergeCell ref="BC82:BC95"/>
    <mergeCell ref="BD82:BD95"/>
    <mergeCell ref="BE82:BE95"/>
    <mergeCell ref="BB97:BB108"/>
    <mergeCell ref="BC97:BC108"/>
    <mergeCell ref="BD97:BD108"/>
    <mergeCell ref="BE97:BE108"/>
    <mergeCell ref="BD62:BD70"/>
    <mergeCell ref="BE62:BE70"/>
    <mergeCell ref="BB72:BB80"/>
    <mergeCell ref="BC72:BC80"/>
    <mergeCell ref="BD72:BD80"/>
    <mergeCell ref="BE72:BE80"/>
    <mergeCell ref="AX82:AX95"/>
    <mergeCell ref="AY82:AY95"/>
    <mergeCell ref="AZ82:AZ95"/>
    <mergeCell ref="BA82:BA95"/>
    <mergeCell ref="AX97:AX108"/>
    <mergeCell ref="AY97:AY108"/>
    <mergeCell ref="BC9:BC13"/>
    <mergeCell ref="BD9:BD13"/>
    <mergeCell ref="BE9:BE13"/>
    <mergeCell ref="BB15:BB31"/>
    <mergeCell ref="BC15:BC31"/>
    <mergeCell ref="BD15:BD31"/>
    <mergeCell ref="BE15:BE31"/>
    <mergeCell ref="BB36:BB50"/>
    <mergeCell ref="BC36:BC50"/>
    <mergeCell ref="BD36:BD50"/>
    <mergeCell ref="BE36:BE50"/>
    <mergeCell ref="AZ97:AZ108"/>
    <mergeCell ref="BA97:BA108"/>
    <mergeCell ref="AX36:AX50"/>
    <mergeCell ref="AY36:AY50"/>
    <mergeCell ref="AZ36:AZ50"/>
    <mergeCell ref="BA36:BA50"/>
    <mergeCell ref="AX62:AX70"/>
    <mergeCell ref="AY62:AY70"/>
    <mergeCell ref="AZ62:AZ70"/>
    <mergeCell ref="BA62:BA70"/>
    <mergeCell ref="AX72:AX80"/>
    <mergeCell ref="AY72:AY80"/>
    <mergeCell ref="AZ72:AZ80"/>
    <mergeCell ref="BA72:BA80"/>
    <mergeCell ref="AX33:AX34"/>
    <mergeCell ref="AY33:AY34"/>
    <mergeCell ref="AZ33:AZ34"/>
    <mergeCell ref="BA33:BA34"/>
    <mergeCell ref="AV62:AV70"/>
    <mergeCell ref="AW62:AW70"/>
    <mergeCell ref="AY52:AY60"/>
    <mergeCell ref="AW52:AW60"/>
    <mergeCell ref="AT36:AT50"/>
    <mergeCell ref="AU36:AU50"/>
    <mergeCell ref="AV36:AV50"/>
    <mergeCell ref="AW36:AW50"/>
    <mergeCell ref="AP82:AP95"/>
    <mergeCell ref="AP97:AP108"/>
    <mergeCell ref="AQ97:AQ108"/>
    <mergeCell ref="AR97:AR108"/>
    <mergeCell ref="AS97:AS108"/>
    <mergeCell ref="AW97:AW108"/>
    <mergeCell ref="AI9:AI13"/>
    <mergeCell ref="AU97:AU108"/>
    <mergeCell ref="AV97:AV108"/>
    <mergeCell ref="AK97:AK108"/>
    <mergeCell ref="AI97:AI108"/>
    <mergeCell ref="AJ97:AJ108"/>
    <mergeCell ref="AT97:AT108"/>
    <mergeCell ref="AW72:AW80"/>
    <mergeCell ref="AS82:AS95"/>
    <mergeCell ref="AT82:AT95"/>
    <mergeCell ref="AU82:AU95"/>
    <mergeCell ref="AV82:AV95"/>
    <mergeCell ref="AW82:AW95"/>
    <mergeCell ref="AQ72:AQ80"/>
    <mergeCell ref="AR72:AR80"/>
    <mergeCell ref="AS72:AS80"/>
    <mergeCell ref="AT72:AT80"/>
    <mergeCell ref="AU62:AU70"/>
    <mergeCell ref="BF82:BF86"/>
    <mergeCell ref="BF87:BF90"/>
    <mergeCell ref="BF91:BF95"/>
    <mergeCell ref="J97:J98"/>
    <mergeCell ref="J99:J100"/>
    <mergeCell ref="J101:J102"/>
    <mergeCell ref="J104:J106"/>
    <mergeCell ref="AI82:AI95"/>
    <mergeCell ref="AJ82:AJ95"/>
    <mergeCell ref="AK82:AK95"/>
    <mergeCell ref="AQ82:AQ95"/>
    <mergeCell ref="AR82:AR95"/>
    <mergeCell ref="AM97:AM108"/>
    <mergeCell ref="J107:J108"/>
    <mergeCell ref="AE97:AE98"/>
    <mergeCell ref="AE99:AE100"/>
    <mergeCell ref="AE101:AE102"/>
    <mergeCell ref="AE104:AE106"/>
    <mergeCell ref="AE107:AE108"/>
    <mergeCell ref="J82:J86"/>
    <mergeCell ref="J91:J95"/>
    <mergeCell ref="J87:J90"/>
    <mergeCell ref="AE82:AE86"/>
    <mergeCell ref="AE87:AE90"/>
    <mergeCell ref="AV72:AV80"/>
    <mergeCell ref="AU72:AU80"/>
    <mergeCell ref="AE76:AE80"/>
    <mergeCell ref="AE72:AE75"/>
    <mergeCell ref="AI72:AI80"/>
    <mergeCell ref="AJ72:AJ80"/>
    <mergeCell ref="AK72:AK80"/>
    <mergeCell ref="BB62:BB70"/>
    <mergeCell ref="BC62:BC70"/>
    <mergeCell ref="AP62:AP70"/>
    <mergeCell ref="AP72:AP80"/>
    <mergeCell ref="AE65:AE66"/>
    <mergeCell ref="AE67:AE68"/>
    <mergeCell ref="AE69:AE70"/>
    <mergeCell ref="AQ62:AQ70"/>
    <mergeCell ref="AR62:AR70"/>
    <mergeCell ref="AS62:AS70"/>
    <mergeCell ref="AI62:AI70"/>
    <mergeCell ref="AJ62:AJ70"/>
    <mergeCell ref="AK62:AK70"/>
    <mergeCell ref="AL62:AL70"/>
    <mergeCell ref="AM62:AM70"/>
    <mergeCell ref="M62:M64"/>
    <mergeCell ref="M65:M66"/>
    <mergeCell ref="M67:M68"/>
    <mergeCell ref="M69:M70"/>
    <mergeCell ref="J62:J64"/>
    <mergeCell ref="BC52:BC60"/>
    <mergeCell ref="AS52:AS60"/>
    <mergeCell ref="AT52:AT60"/>
    <mergeCell ref="AV52:AV60"/>
    <mergeCell ref="AU52:AU60"/>
    <mergeCell ref="AE52:AE57"/>
    <mergeCell ref="AE59:AE60"/>
    <mergeCell ref="AI52:AI60"/>
    <mergeCell ref="AJ52:AJ60"/>
    <mergeCell ref="AK52:AK60"/>
    <mergeCell ref="AL52:AL60"/>
    <mergeCell ref="AM52:AM60"/>
    <mergeCell ref="AZ52:AZ60"/>
    <mergeCell ref="BA52:BA60"/>
    <mergeCell ref="AP52:AP60"/>
    <mergeCell ref="AQ52:AQ60"/>
    <mergeCell ref="AR52:AR60"/>
    <mergeCell ref="BB52:BB60"/>
    <mergeCell ref="AX52:AX60"/>
    <mergeCell ref="J58:J60"/>
    <mergeCell ref="L52:L60"/>
    <mergeCell ref="M52:M55"/>
    <mergeCell ref="M56:M57"/>
    <mergeCell ref="AE62:AE64"/>
    <mergeCell ref="AT62:AT70"/>
    <mergeCell ref="BF36:BF39"/>
    <mergeCell ref="BF40:BF43"/>
    <mergeCell ref="BF44:BF45"/>
    <mergeCell ref="BF46:BF48"/>
    <mergeCell ref="BF49:BF50"/>
    <mergeCell ref="BD52:BD60"/>
    <mergeCell ref="BE52:BE60"/>
    <mergeCell ref="BF52:BF57"/>
    <mergeCell ref="BF59:BF60"/>
    <mergeCell ref="J43:J45"/>
    <mergeCell ref="J46:J48"/>
    <mergeCell ref="J49:J50"/>
    <mergeCell ref="J65:J66"/>
    <mergeCell ref="J67:J68"/>
    <mergeCell ref="J69:J70"/>
    <mergeCell ref="L62:L70"/>
    <mergeCell ref="AI36:AI50"/>
    <mergeCell ref="AJ36:AJ50"/>
    <mergeCell ref="AK36:AK50"/>
    <mergeCell ref="J52:J55"/>
    <mergeCell ref="J56:J57"/>
    <mergeCell ref="AR9:AR13"/>
    <mergeCell ref="AS9:AS13"/>
    <mergeCell ref="AT9:AT13"/>
    <mergeCell ref="AU9:AU13"/>
    <mergeCell ref="AR15:AR31"/>
    <mergeCell ref="A14:S14"/>
    <mergeCell ref="AK9:AK13"/>
    <mergeCell ref="AL9:AL13"/>
    <mergeCell ref="AM9:AM13"/>
    <mergeCell ref="AP9:AP13"/>
    <mergeCell ref="AQ9:AQ13"/>
    <mergeCell ref="AJ9:AJ13"/>
    <mergeCell ref="AQ15:AQ31"/>
    <mergeCell ref="AJ15:AJ31"/>
    <mergeCell ref="AK15:AK31"/>
    <mergeCell ref="AL15:AL31"/>
    <mergeCell ref="AM15:AM31"/>
    <mergeCell ref="F9:F13"/>
    <mergeCell ref="F15:F31"/>
    <mergeCell ref="F36:F50"/>
    <mergeCell ref="F52:F60"/>
    <mergeCell ref="AV15:AV31"/>
    <mergeCell ref="AW15:AW31"/>
    <mergeCell ref="AE21:AE26"/>
    <mergeCell ref="A5:B5"/>
    <mergeCell ref="A1:B4"/>
    <mergeCell ref="AC6:AH7"/>
    <mergeCell ref="A6:AB7"/>
    <mergeCell ref="C1:BD1"/>
    <mergeCell ref="C2:BD2"/>
    <mergeCell ref="C3:BD3"/>
    <mergeCell ref="C4:BD4"/>
    <mergeCell ref="C5:BE5"/>
    <mergeCell ref="AI6:BE7"/>
    <mergeCell ref="AX9:AX13"/>
    <mergeCell ref="AY9:AY13"/>
    <mergeCell ref="AZ9:AZ13"/>
    <mergeCell ref="BA9:BA13"/>
    <mergeCell ref="AX15:AX31"/>
    <mergeCell ref="AY15:AY31"/>
    <mergeCell ref="AZ15:AZ31"/>
    <mergeCell ref="BA15:BA31"/>
    <mergeCell ref="AV9:AV13"/>
    <mergeCell ref="AW9:AW13"/>
    <mergeCell ref="BB9:BB13"/>
    <mergeCell ref="AB58:AB60"/>
    <mergeCell ref="M58:M60"/>
    <mergeCell ref="J72:J75"/>
    <mergeCell ref="AU33:AU34"/>
    <mergeCell ref="AW33:AW34"/>
    <mergeCell ref="AV33:AV34"/>
    <mergeCell ref="AP15:AP31"/>
    <mergeCell ref="A32:S32"/>
    <mergeCell ref="AI15:AI31"/>
    <mergeCell ref="AE15:AE20"/>
    <mergeCell ref="J36:J39"/>
    <mergeCell ref="J40:J42"/>
    <mergeCell ref="AL36:AL50"/>
    <mergeCell ref="AM36:AM50"/>
    <mergeCell ref="AT33:AT34"/>
    <mergeCell ref="AP36:AP50"/>
    <mergeCell ref="AQ36:AQ50"/>
    <mergeCell ref="AR36:AR50"/>
    <mergeCell ref="AS36:AS50"/>
    <mergeCell ref="AE36:AE39"/>
    <mergeCell ref="AE40:AE42"/>
    <mergeCell ref="AE43:AE45"/>
    <mergeCell ref="AE46:AE48"/>
    <mergeCell ref="AE49:AE50"/>
    <mergeCell ref="J76:J80"/>
    <mergeCell ref="AE91:AE95"/>
    <mergeCell ref="A111:S111"/>
    <mergeCell ref="AS15:AS31"/>
    <mergeCell ref="AT15:AT31"/>
    <mergeCell ref="AU15:AU31"/>
    <mergeCell ref="AE111:AI111"/>
    <mergeCell ref="AQ33:AQ34"/>
    <mergeCell ref="AR33:AR34"/>
    <mergeCell ref="AS33:AS34"/>
    <mergeCell ref="AP33:AP34"/>
    <mergeCell ref="A51:S51"/>
    <mergeCell ref="A71:S71"/>
    <mergeCell ref="A61:S61"/>
    <mergeCell ref="A81:S81"/>
    <mergeCell ref="A96:S96"/>
    <mergeCell ref="A109:S109"/>
    <mergeCell ref="AL72:AL80"/>
    <mergeCell ref="AM72:AM80"/>
    <mergeCell ref="AL82:AL95"/>
    <mergeCell ref="AM82:AM95"/>
    <mergeCell ref="AL97:AL108"/>
    <mergeCell ref="A35:S35"/>
    <mergeCell ref="AB56:AB57"/>
  </mergeCells>
  <dataValidations count="1">
    <dataValidation type="list" allowBlank="1" showInputMessage="1" showErrorMessage="1" sqref="L62 L82:L95 L9:L13 L36:L40 L112:L133 L42:L47 L52 L49:L50 L97:L108 L72:L80 L15:L31" xr:uid="{00000000-0002-0000-0300-000000000000}">
      <formula1>$BH$9:$BH$14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AF81 AF35:AF56 AF58:AF71 AF9:AF32</xm:sqref>
        </x14:dataValidation>
        <x14:dataValidation type="list" allowBlank="1" showInputMessage="1" showErrorMessage="1" xr:uid="{00000000-0002-0000-0300-000002000000}">
          <x14:formula1>
            <xm:f>ANEXO1!$F$2:$F$7</xm:f>
          </x14:formula1>
          <xm:sqref>AF57 AH57 AG96 AG62:AG71 AG81 AH33:AH34 AF33:AF34 AG9:AG60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G16" sqref="G16"/>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75" t="s">
        <v>679</v>
      </c>
      <c r="B2" s="376"/>
      <c r="C2" s="376"/>
      <c r="D2" s="376"/>
      <c r="E2" s="376"/>
      <c r="F2" s="376"/>
      <c r="G2" s="377"/>
    </row>
    <row r="3" spans="1:7" s="2" customFormat="1" x14ac:dyDescent="0.25">
      <c r="A3" s="21" t="s">
        <v>680</v>
      </c>
      <c r="B3" s="378" t="s">
        <v>681</v>
      </c>
      <c r="C3" s="378"/>
      <c r="D3" s="378"/>
      <c r="E3" s="378"/>
      <c r="F3" s="378"/>
      <c r="G3" s="23" t="s">
        <v>682</v>
      </c>
    </row>
    <row r="4" spans="1:7" ht="12.75" customHeight="1" x14ac:dyDescent="0.25">
      <c r="A4" s="24">
        <v>45489</v>
      </c>
      <c r="B4" s="379" t="s">
        <v>683</v>
      </c>
      <c r="C4" s="379"/>
      <c r="D4" s="379"/>
      <c r="E4" s="379"/>
      <c r="F4" s="379"/>
      <c r="G4" s="25" t="s">
        <v>684</v>
      </c>
    </row>
    <row r="5" spans="1:7" ht="12.75" customHeight="1" x14ac:dyDescent="0.25">
      <c r="A5" s="26"/>
      <c r="B5" s="379"/>
      <c r="C5" s="379"/>
      <c r="D5" s="379"/>
      <c r="E5" s="379"/>
      <c r="F5" s="379"/>
      <c r="G5" s="25"/>
    </row>
    <row r="6" spans="1:7" x14ac:dyDescent="0.25">
      <c r="A6" s="26"/>
      <c r="B6" s="374"/>
      <c r="C6" s="374"/>
      <c r="D6" s="374"/>
      <c r="E6" s="374"/>
      <c r="F6" s="374"/>
      <c r="G6" s="28"/>
    </row>
    <row r="7" spans="1:7" x14ac:dyDescent="0.25">
      <c r="A7" s="26"/>
      <c r="B7" s="374"/>
      <c r="C7" s="374"/>
      <c r="D7" s="374"/>
      <c r="E7" s="374"/>
      <c r="F7" s="374"/>
      <c r="G7" s="28"/>
    </row>
    <row r="8" spans="1:7" x14ac:dyDescent="0.25">
      <c r="A8" s="26"/>
      <c r="B8" s="27"/>
      <c r="C8" s="27"/>
      <c r="D8" s="27"/>
      <c r="E8" s="27"/>
      <c r="F8" s="27"/>
      <c r="G8" s="28"/>
    </row>
    <row r="9" spans="1:7" x14ac:dyDescent="0.25">
      <c r="A9" s="380" t="s">
        <v>685</v>
      </c>
      <c r="B9" s="381"/>
      <c r="C9" s="381"/>
      <c r="D9" s="381"/>
      <c r="E9" s="381"/>
      <c r="F9" s="381"/>
      <c r="G9" s="382"/>
    </row>
    <row r="10" spans="1:7" s="2" customFormat="1" x14ac:dyDescent="0.25">
      <c r="A10" s="22"/>
      <c r="B10" s="378" t="s">
        <v>686</v>
      </c>
      <c r="C10" s="378"/>
      <c r="D10" s="378" t="s">
        <v>687</v>
      </c>
      <c r="E10" s="378"/>
      <c r="F10" s="22" t="s">
        <v>680</v>
      </c>
      <c r="G10" s="22" t="s">
        <v>688</v>
      </c>
    </row>
    <row r="11" spans="1:7" x14ac:dyDescent="0.25">
      <c r="A11" s="29" t="s">
        <v>689</v>
      </c>
      <c r="B11" s="379" t="s">
        <v>690</v>
      </c>
      <c r="C11" s="379"/>
      <c r="D11" s="383" t="s">
        <v>691</v>
      </c>
      <c r="E11" s="383"/>
      <c r="F11" s="26" t="s">
        <v>692</v>
      </c>
      <c r="G11" s="28"/>
    </row>
    <row r="12" spans="1:7" x14ac:dyDescent="0.25">
      <c r="A12" s="29" t="s">
        <v>693</v>
      </c>
      <c r="B12" s="383" t="s">
        <v>694</v>
      </c>
      <c r="C12" s="383"/>
      <c r="D12" s="383" t="s">
        <v>695</v>
      </c>
      <c r="E12" s="383"/>
      <c r="F12" s="26" t="s">
        <v>692</v>
      </c>
      <c r="G12" s="28"/>
    </row>
    <row r="13" spans="1:7" x14ac:dyDescent="0.25">
      <c r="A13" s="29" t="s">
        <v>696</v>
      </c>
      <c r="B13" s="383" t="s">
        <v>694</v>
      </c>
      <c r="C13" s="383"/>
      <c r="D13" s="383" t="s">
        <v>695</v>
      </c>
      <c r="E13" s="383"/>
      <c r="F13" s="26" t="s">
        <v>692</v>
      </c>
      <c r="G13" s="28"/>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0" t="s">
        <v>697</v>
      </c>
      <c r="E1" s="3" t="s">
        <v>698</v>
      </c>
      <c r="F1" s="3" t="s">
        <v>699</v>
      </c>
    </row>
    <row r="2" spans="1:6" ht="25.5" customHeight="1" x14ac:dyDescent="0.25">
      <c r="A2" s="19" t="s">
        <v>700</v>
      </c>
      <c r="E2" s="4">
        <v>0</v>
      </c>
      <c r="F2" s="5" t="s">
        <v>437</v>
      </c>
    </row>
    <row r="3" spans="1:6" ht="45" customHeight="1" x14ac:dyDescent="0.25">
      <c r="A3" s="19" t="s">
        <v>476</v>
      </c>
      <c r="E3" s="4">
        <v>1</v>
      </c>
      <c r="F3" s="5" t="s">
        <v>701</v>
      </c>
    </row>
    <row r="4" spans="1:6" ht="45" customHeight="1" x14ac:dyDescent="0.25">
      <c r="A4" s="19" t="s">
        <v>702</v>
      </c>
      <c r="E4" s="4">
        <v>2</v>
      </c>
      <c r="F4" s="5" t="s">
        <v>703</v>
      </c>
    </row>
    <row r="5" spans="1:6" ht="45" customHeight="1" x14ac:dyDescent="0.25">
      <c r="A5" s="19" t="s">
        <v>704</v>
      </c>
      <c r="E5" s="4">
        <v>3</v>
      </c>
      <c r="F5" s="5" t="s">
        <v>705</v>
      </c>
    </row>
    <row r="6" spans="1:6" ht="45" customHeight="1" x14ac:dyDescent="0.25">
      <c r="A6" s="19" t="s">
        <v>706</v>
      </c>
      <c r="E6" s="4">
        <v>4</v>
      </c>
      <c r="F6" s="5" t="s">
        <v>422</v>
      </c>
    </row>
    <row r="7" spans="1:6" ht="45" customHeight="1" x14ac:dyDescent="0.25">
      <c r="A7" s="19" t="s">
        <v>421</v>
      </c>
      <c r="E7" s="4">
        <v>5</v>
      </c>
      <c r="F7" s="5" t="s">
        <v>602</v>
      </c>
    </row>
    <row r="8" spans="1:6" ht="45" customHeight="1" x14ac:dyDescent="0.25">
      <c r="A8" s="19" t="s">
        <v>707</v>
      </c>
    </row>
    <row r="9" spans="1:6" ht="45" customHeight="1" x14ac:dyDescent="0.25">
      <c r="A9" s="19" t="s">
        <v>708</v>
      </c>
    </row>
    <row r="10" spans="1:6" ht="45" customHeight="1" x14ac:dyDescent="0.25">
      <c r="A10" s="19" t="s">
        <v>709</v>
      </c>
    </row>
    <row r="11" spans="1:6" ht="45" customHeight="1" x14ac:dyDescent="0.25">
      <c r="A11" s="19" t="s">
        <v>429</v>
      </c>
    </row>
    <row r="12" spans="1:6" ht="45" customHeight="1" x14ac:dyDescent="0.25">
      <c r="A12" s="19" t="s">
        <v>710</v>
      </c>
    </row>
    <row r="13" spans="1:6" ht="45" customHeight="1" x14ac:dyDescent="0.25">
      <c r="A13" s="19" t="s">
        <v>711</v>
      </c>
    </row>
    <row r="14" spans="1:6" ht="45" customHeight="1" x14ac:dyDescent="0.25">
      <c r="A14" s="19" t="s">
        <v>712</v>
      </c>
    </row>
    <row r="15" spans="1:6" ht="45" customHeight="1" x14ac:dyDescent="0.25">
      <c r="A15" s="19" t="s">
        <v>713</v>
      </c>
    </row>
    <row r="16" spans="1:6" ht="45" customHeight="1" x14ac:dyDescent="0.25">
      <c r="A16" s="19" t="s">
        <v>714</v>
      </c>
    </row>
    <row r="17" spans="1:1" ht="45" customHeight="1" x14ac:dyDescent="0.25">
      <c r="A17" s="19" t="s">
        <v>715</v>
      </c>
    </row>
    <row r="18" spans="1:1" ht="45" customHeight="1" x14ac:dyDescent="0.25">
      <c r="A18" s="19" t="s">
        <v>716</v>
      </c>
    </row>
    <row r="19" spans="1:1" ht="45" customHeight="1" x14ac:dyDescent="0.25">
      <c r="A19" s="19" t="s">
        <v>717</v>
      </c>
    </row>
    <row r="20" spans="1:1" ht="45" customHeight="1" x14ac:dyDescent="0.25">
      <c r="A20" s="19" t="s">
        <v>436</v>
      </c>
    </row>
    <row r="21" spans="1:1" ht="45" customHeight="1" x14ac:dyDescent="0.25">
      <c r="A21" s="19" t="s">
        <v>718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2026-01-23T20:12:59Z</dcterms:modified>
  <cp:category/>
  <cp:contentStatus/>
</cp:coreProperties>
</file>