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D:\EDUCACIÓN\PLAN DE ACCION INSTITUCIONAL 2025\1. PLANES DE ACCION DEPENDENCIAS\SECRETARÍA DE PLANEACIÓN\5. REPORTE A DICIEMBRE 2025\"/>
    </mc:Choice>
  </mc:AlternateContent>
  <xr:revisionPtr revIDLastSave="2" documentId="13_ncr:1_{018F3B95-57B9-4007-8778-38B597AAC2F3}" xr6:coauthVersionLast="47" xr6:coauthVersionMax="47" xr10:uidLastSave="{B4B88889-6983-4EA3-B66F-FC7E129041AF}"/>
  <bookViews>
    <workbookView xWindow="-120" yWindow="-120" windowWidth="20730" windowHeight="11160" firstSheet="1" activeTab="1" xr2:uid="{00000000-000D-0000-FFFF-FFFF00000000}"/>
  </bookViews>
  <sheets>
    <sheet name="INSTRUCTIVO" sheetId="2" r:id="rId1"/>
    <sheet name="1. ESTRATÉGICO" sheetId="1" r:id="rId2"/>
    <sheet name="2. GESTIÓN-MIPG" sheetId="7" r:id="rId3"/>
    <sheet name="3. INVERSIÓN" sheetId="8" r:id="rId4"/>
    <sheet name="CONTROL DE CAMBIOS " sheetId="3" r:id="rId5"/>
    <sheet name="ANEXO1" sheetId="4" r:id="rId6"/>
  </sheets>
  <externalReferences>
    <externalReference r:id="rId7"/>
  </externalReferences>
  <definedNames>
    <definedName name="_xlnm._FilterDatabase" localSheetId="3" hidden="1">'3. INVERSIÓN'!$A$9:$AV$199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06" i="8" l="1"/>
  <c r="BE214" i="8" s="1"/>
  <c r="BC206" i="8"/>
  <c r="BC214" i="8" s="1"/>
  <c r="AN214" i="8"/>
  <c r="AO214" i="8"/>
  <c r="AP214" i="8"/>
  <c r="AQ214" i="8"/>
  <c r="AR214" i="8"/>
  <c r="AS214" i="8"/>
  <c r="AT214" i="8"/>
  <c r="AV214" i="8"/>
  <c r="AX214" i="8"/>
  <c r="AY214" i="8"/>
  <c r="AZ214" i="8"/>
  <c r="BA214" i="8"/>
  <c r="BB214" i="8"/>
  <c r="BD214" i="8"/>
  <c r="AM214" i="8"/>
  <c r="BE199" i="8"/>
  <c r="BE205" i="8" s="1"/>
  <c r="BC199" i="8"/>
  <c r="AN205" i="8"/>
  <c r="AO205" i="8"/>
  <c r="AP205" i="8"/>
  <c r="AQ205" i="8"/>
  <c r="AR205" i="8"/>
  <c r="AS205" i="8"/>
  <c r="AT205" i="8"/>
  <c r="AV205" i="8"/>
  <c r="AX205" i="8"/>
  <c r="AY205" i="8"/>
  <c r="AZ205" i="8"/>
  <c r="BA205" i="8"/>
  <c r="BB205" i="8"/>
  <c r="BC205" i="8"/>
  <c r="BD205" i="8"/>
  <c r="AM205" i="8"/>
  <c r="BE195" i="8"/>
  <c r="BE198" i="8" s="1"/>
  <c r="BC195" i="8"/>
  <c r="AN198" i="8"/>
  <c r="AO198" i="8"/>
  <c r="AP198" i="8"/>
  <c r="AQ198" i="8"/>
  <c r="AR198" i="8"/>
  <c r="AS198" i="8"/>
  <c r="AT198" i="8"/>
  <c r="AV198" i="8"/>
  <c r="AX198" i="8"/>
  <c r="AY198" i="8"/>
  <c r="AZ198" i="8"/>
  <c r="BA198" i="8"/>
  <c r="BB198" i="8"/>
  <c r="BC198" i="8"/>
  <c r="BD198" i="8"/>
  <c r="AM198" i="8"/>
  <c r="BE177" i="8"/>
  <c r="BC177" i="8"/>
  <c r="BC194" i="8" s="1"/>
  <c r="AN194" i="8"/>
  <c r="AO194" i="8"/>
  <c r="AP194" i="8"/>
  <c r="AQ194" i="8"/>
  <c r="AR194" i="8"/>
  <c r="AS194" i="8"/>
  <c r="AT194" i="8"/>
  <c r="AV194" i="8"/>
  <c r="AX194" i="8"/>
  <c r="AY194" i="8"/>
  <c r="AZ194" i="8"/>
  <c r="BA194" i="8"/>
  <c r="BB194" i="8"/>
  <c r="BD194" i="8"/>
  <c r="BE194" i="8"/>
  <c r="AM194" i="8"/>
  <c r="BE161" i="8"/>
  <c r="BE176" i="8" s="1"/>
  <c r="AN176" i="8"/>
  <c r="AO176" i="8"/>
  <c r="AP176" i="8"/>
  <c r="AQ176" i="8"/>
  <c r="AR176" i="8"/>
  <c r="AS176" i="8"/>
  <c r="AT176" i="8"/>
  <c r="AV176" i="8"/>
  <c r="AX176" i="8"/>
  <c r="AY176" i="8"/>
  <c r="AZ176" i="8"/>
  <c r="BA176" i="8"/>
  <c r="BB176" i="8"/>
  <c r="BD176" i="8"/>
  <c r="AM176" i="8"/>
  <c r="BC161" i="8"/>
  <c r="BC176" i="8" s="1"/>
  <c r="T176" i="8"/>
  <c r="AN160" i="8"/>
  <c r="AO160" i="8"/>
  <c r="AP160" i="8"/>
  <c r="AQ160" i="8"/>
  <c r="AR160" i="8"/>
  <c r="AS160" i="8"/>
  <c r="AT160" i="8"/>
  <c r="AV160" i="8"/>
  <c r="AX160" i="8"/>
  <c r="AY160" i="8"/>
  <c r="AZ160" i="8"/>
  <c r="BA160" i="8"/>
  <c r="BB160" i="8"/>
  <c r="BD160" i="8"/>
  <c r="AM160" i="8"/>
  <c r="BE153" i="8"/>
  <c r="BE160" i="8" s="1"/>
  <c r="BC153" i="8"/>
  <c r="BC160" i="8" s="1"/>
  <c r="T160" i="8"/>
  <c r="BE145" i="8"/>
  <c r="BE152" i="8" s="1"/>
  <c r="BC145" i="8"/>
  <c r="BC152" i="8" s="1"/>
  <c r="AN152" i="8"/>
  <c r="AO152" i="8"/>
  <c r="AP152" i="8"/>
  <c r="AQ152" i="8"/>
  <c r="AR152" i="8"/>
  <c r="AS152" i="8"/>
  <c r="AT152" i="8"/>
  <c r="AV152" i="8"/>
  <c r="AX152" i="8"/>
  <c r="AY152" i="8"/>
  <c r="AZ152" i="8"/>
  <c r="BA152" i="8"/>
  <c r="BB152" i="8"/>
  <c r="BD152" i="8"/>
  <c r="AM152" i="8"/>
  <c r="BE132" i="8"/>
  <c r="BE144" i="8" s="1"/>
  <c r="BC132" i="8"/>
  <c r="BC144" i="8" s="1"/>
  <c r="AN144" i="8"/>
  <c r="AO144" i="8"/>
  <c r="AP144" i="8"/>
  <c r="AQ144" i="8"/>
  <c r="AR144" i="8"/>
  <c r="AS144" i="8"/>
  <c r="AT144" i="8"/>
  <c r="AV144" i="8"/>
  <c r="AX144" i="8"/>
  <c r="AY144" i="8"/>
  <c r="AZ144" i="8"/>
  <c r="BA144" i="8"/>
  <c r="BB144" i="8"/>
  <c r="BD144" i="8"/>
  <c r="AM144" i="8"/>
  <c r="AN131" i="8"/>
  <c r="AO131" i="8"/>
  <c r="AP131" i="8"/>
  <c r="AQ131" i="8"/>
  <c r="AR131" i="8"/>
  <c r="AS131" i="8"/>
  <c r="AT131" i="8"/>
  <c r="AV131" i="8"/>
  <c r="AX131" i="8"/>
  <c r="AY131" i="8"/>
  <c r="AZ131" i="8"/>
  <c r="BA131" i="8"/>
  <c r="BB131" i="8"/>
  <c r="BD131" i="8"/>
  <c r="AM131" i="8"/>
  <c r="BE125" i="8"/>
  <c r="BE131" i="8" s="1"/>
  <c r="BC125" i="8"/>
  <c r="BC131" i="8" s="1"/>
  <c r="AN124" i="8"/>
  <c r="AO124" i="8"/>
  <c r="AP124" i="8"/>
  <c r="AQ124" i="8"/>
  <c r="AR124" i="8"/>
  <c r="AS124" i="8"/>
  <c r="AT124" i="8"/>
  <c r="AU124" i="8"/>
  <c r="AV124" i="8"/>
  <c r="AW124" i="8"/>
  <c r="AX124" i="8"/>
  <c r="AY124" i="8"/>
  <c r="AZ124" i="8"/>
  <c r="BA124" i="8"/>
  <c r="BB124" i="8"/>
  <c r="BC124" i="8"/>
  <c r="BD124" i="8"/>
  <c r="BE124" i="8"/>
  <c r="AM124" i="8"/>
  <c r="AN121" i="8"/>
  <c r="AO121" i="8"/>
  <c r="AP121" i="8"/>
  <c r="AQ121" i="8"/>
  <c r="AR121" i="8"/>
  <c r="AS121" i="8"/>
  <c r="AT121" i="8"/>
  <c r="AV121" i="8"/>
  <c r="AX121" i="8"/>
  <c r="AY121" i="8"/>
  <c r="AZ121" i="8"/>
  <c r="BA121" i="8"/>
  <c r="BB121" i="8"/>
  <c r="BD121" i="8"/>
  <c r="AM121" i="8"/>
  <c r="BE109" i="8"/>
  <c r="BE121" i="8" s="1"/>
  <c r="BC109" i="8"/>
  <c r="BC121" i="8" s="1"/>
  <c r="S118" i="8"/>
  <c r="T118" i="8" s="1"/>
  <c r="S117" i="8"/>
  <c r="T117" i="8" s="1"/>
  <c r="BE102" i="8"/>
  <c r="BE108" i="8" s="1"/>
  <c r="BC102" i="8"/>
  <c r="BC108" i="8" s="1"/>
  <c r="AN108" i="8"/>
  <c r="AO108" i="8"/>
  <c r="AP108" i="8"/>
  <c r="AQ108" i="8"/>
  <c r="AR108" i="8"/>
  <c r="AS108" i="8"/>
  <c r="AT108" i="8"/>
  <c r="AV108" i="8"/>
  <c r="AX108" i="8"/>
  <c r="AY108" i="8"/>
  <c r="AZ108" i="8"/>
  <c r="BA108" i="8"/>
  <c r="BB108" i="8"/>
  <c r="BD108" i="8"/>
  <c r="AM108" i="8"/>
  <c r="S104" i="8"/>
  <c r="T104" i="8" s="1"/>
  <c r="AN101" i="8"/>
  <c r="AO101" i="8"/>
  <c r="AP101" i="8"/>
  <c r="AQ101" i="8"/>
  <c r="AR101" i="8"/>
  <c r="AS101" i="8"/>
  <c r="AT101" i="8"/>
  <c r="AV101" i="8"/>
  <c r="AX101" i="8"/>
  <c r="AY101" i="8"/>
  <c r="AZ101" i="8"/>
  <c r="BA101" i="8"/>
  <c r="BB101" i="8"/>
  <c r="BD101" i="8"/>
  <c r="AM101" i="8"/>
  <c r="BE93" i="8"/>
  <c r="BE101" i="8" s="1"/>
  <c r="BC93" i="8"/>
  <c r="BC101" i="8" s="1"/>
  <c r="AN92" i="8"/>
  <c r="AO92" i="8"/>
  <c r="AP92" i="8"/>
  <c r="AQ92" i="8"/>
  <c r="AR92" i="8"/>
  <c r="AS92" i="8"/>
  <c r="AT92" i="8"/>
  <c r="AV92" i="8"/>
  <c r="AX92" i="8"/>
  <c r="AY92" i="8"/>
  <c r="AZ92" i="8"/>
  <c r="BA92" i="8"/>
  <c r="BB92" i="8"/>
  <c r="BD92" i="8"/>
  <c r="AM92" i="8"/>
  <c r="BE78" i="8"/>
  <c r="BE92" i="8" s="1"/>
  <c r="BC78" i="8"/>
  <c r="BC92" i="8" s="1"/>
  <c r="AN77" i="8"/>
  <c r="AO77" i="8"/>
  <c r="AP77" i="8"/>
  <c r="AQ77" i="8"/>
  <c r="AR77" i="8"/>
  <c r="AS77" i="8"/>
  <c r="AT77" i="8"/>
  <c r="AV77" i="8"/>
  <c r="AX77" i="8"/>
  <c r="AY77" i="8"/>
  <c r="AZ77" i="8"/>
  <c r="BA77" i="8"/>
  <c r="BB77" i="8"/>
  <c r="BD77" i="8"/>
  <c r="AM77" i="8"/>
  <c r="BE70" i="8"/>
  <c r="BE77" i="8" s="1"/>
  <c r="BC70" i="8"/>
  <c r="BC77" i="8" s="1"/>
  <c r="AN69" i="8"/>
  <c r="AO69" i="8"/>
  <c r="AP69" i="8"/>
  <c r="AQ69" i="8"/>
  <c r="AR69" i="8"/>
  <c r="AS69" i="8"/>
  <c r="AT69" i="8"/>
  <c r="AU69" i="8"/>
  <c r="AV69" i="8"/>
  <c r="AW69" i="8"/>
  <c r="AX69" i="8"/>
  <c r="AY69" i="8"/>
  <c r="AZ69" i="8"/>
  <c r="BA69" i="8"/>
  <c r="BB69" i="8"/>
  <c r="BC69" i="8"/>
  <c r="BD69" i="8"/>
  <c r="BE69" i="8"/>
  <c r="AM69" i="8"/>
  <c r="AN63" i="8"/>
  <c r="AO63" i="8"/>
  <c r="AP63" i="8"/>
  <c r="AQ63" i="8"/>
  <c r="AR63" i="8"/>
  <c r="AS63" i="8"/>
  <c r="AT63" i="8"/>
  <c r="AU63" i="8"/>
  <c r="AV63" i="8"/>
  <c r="AW63" i="8"/>
  <c r="AX63" i="8"/>
  <c r="AY63" i="8"/>
  <c r="AZ63" i="8"/>
  <c r="BA63" i="8"/>
  <c r="BB63" i="8"/>
  <c r="BD63" i="8"/>
  <c r="AM63" i="8"/>
  <c r="BE35" i="8"/>
  <c r="BE63" i="8" s="1"/>
  <c r="BC35" i="8"/>
  <c r="BC63" i="8" s="1"/>
  <c r="AE35" i="8"/>
  <c r="AN34" i="8"/>
  <c r="AO34" i="8"/>
  <c r="AP34" i="8"/>
  <c r="AQ34" i="8"/>
  <c r="AR34" i="8"/>
  <c r="AS34" i="8"/>
  <c r="AT34" i="8"/>
  <c r="AV34" i="8"/>
  <c r="AV217" i="8" s="1"/>
  <c r="AX34" i="8"/>
  <c r="AX217" i="8" s="1"/>
  <c r="AY34" i="8"/>
  <c r="AY217" i="8" s="1"/>
  <c r="AZ34" i="8"/>
  <c r="AZ217" i="8" s="1"/>
  <c r="BA34" i="8"/>
  <c r="BA217" i="8" s="1"/>
  <c r="BB34" i="8"/>
  <c r="BD34" i="8"/>
  <c r="AM34" i="8"/>
  <c r="BE26" i="8"/>
  <c r="BE34" i="8" s="1"/>
  <c r="BC26" i="8"/>
  <c r="BC34" i="8" s="1"/>
  <c r="BD25" i="8"/>
  <c r="BB25" i="8"/>
  <c r="AM25" i="8"/>
  <c r="BE17" i="8"/>
  <c r="BE25" i="8" s="1"/>
  <c r="BC17" i="8"/>
  <c r="BC25" i="8" s="1"/>
  <c r="BE14" i="8"/>
  <c r="BE16" i="8" s="1"/>
  <c r="BC14" i="8"/>
  <c r="BC16" i="8" s="1"/>
  <c r="BD16" i="8"/>
  <c r="BB16" i="8"/>
  <c r="AM16" i="8"/>
  <c r="AM13" i="8"/>
  <c r="AM217" i="8" s="1"/>
  <c r="BD13" i="8"/>
  <c r="BD217" i="8" s="1"/>
  <c r="BE217" i="8" s="1"/>
  <c r="BB13" i="8"/>
  <c r="BB217" i="8" s="1"/>
  <c r="BC217" i="8" s="1"/>
  <c r="BE9" i="8"/>
  <c r="BE13" i="8" s="1"/>
  <c r="BC9" i="8"/>
  <c r="BC13" i="8" s="1"/>
  <c r="AE96" i="1"/>
  <c r="AC96" i="1"/>
  <c r="AF94" i="1"/>
  <c r="AE94" i="1"/>
  <c r="AD94" i="1"/>
  <c r="AC94" i="1"/>
  <c r="AF91" i="1"/>
  <c r="AE91" i="1"/>
  <c r="AD91" i="1"/>
  <c r="AC91" i="1"/>
  <c r="AE42" i="1"/>
  <c r="AC42" i="1"/>
  <c r="AE38" i="1"/>
  <c r="U12" i="1"/>
  <c r="U14" i="1"/>
  <c r="U15" i="1"/>
  <c r="U16" i="1"/>
  <c r="U17" i="1"/>
  <c r="U18" i="1"/>
  <c r="U19" i="1"/>
  <c r="U20" i="1"/>
  <c r="U21" i="1"/>
  <c r="U22" i="1"/>
  <c r="U23" i="1"/>
  <c r="U24" i="1"/>
  <c r="U25" i="1"/>
  <c r="U26" i="1"/>
  <c r="U27" i="1"/>
  <c r="U28" i="1"/>
  <c r="U29" i="1"/>
  <c r="U31" i="1"/>
  <c r="U32" i="1"/>
  <c r="U33" i="1"/>
  <c r="U35" i="1"/>
  <c r="U36" i="1"/>
  <c r="U37" i="1"/>
  <c r="U39" i="1"/>
  <c r="U41" i="1"/>
  <c r="U43" i="1"/>
  <c r="U45" i="1"/>
  <c r="U46" i="1"/>
  <c r="U47" i="1"/>
  <c r="U48" i="1"/>
  <c r="U49" i="1"/>
  <c r="U51" i="1"/>
  <c r="U52" i="1"/>
  <c r="U53" i="1"/>
  <c r="U54" i="1"/>
  <c r="U55" i="1"/>
  <c r="U57" i="1"/>
  <c r="U58" i="1"/>
  <c r="U60" i="1"/>
  <c r="U61" i="1"/>
  <c r="U62" i="1"/>
  <c r="U63" i="1"/>
  <c r="U64" i="1"/>
  <c r="U66" i="1"/>
  <c r="U67" i="1"/>
  <c r="U68" i="1"/>
  <c r="U69" i="1"/>
  <c r="U70" i="1"/>
  <c r="U71" i="1"/>
  <c r="U73" i="1"/>
  <c r="U74" i="1"/>
  <c r="U75" i="1"/>
  <c r="U76" i="1"/>
  <c r="U77" i="1"/>
  <c r="U78" i="1"/>
  <c r="U79" i="1"/>
  <c r="U81" i="1"/>
  <c r="U82" i="1"/>
  <c r="U84" i="1"/>
  <c r="U85" i="1"/>
  <c r="U86" i="1"/>
  <c r="U87" i="1"/>
  <c r="U89" i="1"/>
  <c r="U90" i="1"/>
  <c r="U92" i="1"/>
  <c r="U93" i="1"/>
  <c r="U11" i="1"/>
  <c r="U9" i="1"/>
  <c r="S10" i="8"/>
  <c r="S11" i="8"/>
  <c r="T11" i="8" s="1"/>
  <c r="S12" i="8"/>
  <c r="T12" i="8" s="1"/>
  <c r="S14" i="8"/>
  <c r="T14" i="8" s="1"/>
  <c r="S15" i="8"/>
  <c r="T15" i="8" s="1"/>
  <c r="S17" i="8"/>
  <c r="T17" i="8" s="1"/>
  <c r="S18" i="8"/>
  <c r="T18" i="8" s="1"/>
  <c r="S19" i="8"/>
  <c r="T19" i="8" s="1"/>
  <c r="S21" i="8"/>
  <c r="T21" i="8" s="1"/>
  <c r="S22" i="8"/>
  <c r="T22" i="8" s="1"/>
  <c r="S23" i="8"/>
  <c r="T23" i="8" s="1"/>
  <c r="S27" i="8"/>
  <c r="T27" i="8" s="1"/>
  <c r="S29" i="8"/>
  <c r="T29" i="8" s="1"/>
  <c r="S31" i="8"/>
  <c r="T31" i="8" s="1"/>
  <c r="S32" i="8"/>
  <c r="T32" i="8" s="1"/>
  <c r="S35" i="8"/>
  <c r="T35" i="8" s="1"/>
  <c r="S40" i="8"/>
  <c r="T40" i="8" s="1"/>
  <c r="S41" i="8"/>
  <c r="T41" i="8" s="1"/>
  <c r="S42" i="8"/>
  <c r="T42" i="8" s="1"/>
  <c r="S46" i="8"/>
  <c r="T46" i="8" s="1"/>
  <c r="S47" i="8"/>
  <c r="T47" i="8" s="1"/>
  <c r="S49" i="8"/>
  <c r="S50" i="8"/>
  <c r="T50" i="8" s="1"/>
  <c r="S51" i="8"/>
  <c r="T51" i="8" s="1"/>
  <c r="S54" i="8"/>
  <c r="T54" i="8" s="1"/>
  <c r="S56" i="8"/>
  <c r="T56" i="8" s="1"/>
  <c r="S57" i="8"/>
  <c r="T57" i="8" s="1"/>
  <c r="S58" i="8"/>
  <c r="T58" i="8" s="1"/>
  <c r="S62" i="8"/>
  <c r="T62" i="8" s="1"/>
  <c r="S70" i="8"/>
  <c r="T70" i="8" s="1"/>
  <c r="S71" i="8"/>
  <c r="T71" i="8" s="1"/>
  <c r="S72" i="8"/>
  <c r="T72" i="8" s="1"/>
  <c r="S73" i="8"/>
  <c r="T73" i="8" s="1"/>
  <c r="S74" i="8"/>
  <c r="T74" i="8" s="1"/>
  <c r="S75" i="8"/>
  <c r="T75" i="8" s="1"/>
  <c r="S76" i="8"/>
  <c r="T76" i="8" s="1"/>
  <c r="S78" i="8"/>
  <c r="T78" i="8" s="1"/>
  <c r="S79" i="8"/>
  <c r="S80" i="8"/>
  <c r="T80" i="8" s="1"/>
  <c r="S82" i="8"/>
  <c r="T82" i="8" s="1"/>
  <c r="S83" i="8"/>
  <c r="S84" i="8"/>
  <c r="T84" i="8" s="1"/>
  <c r="S86" i="8"/>
  <c r="T86" i="8" s="1"/>
  <c r="S87" i="8"/>
  <c r="T87" i="8" s="1"/>
  <c r="S88" i="8"/>
  <c r="S90" i="8"/>
  <c r="S91" i="8"/>
  <c r="S93" i="8"/>
  <c r="T93" i="8" s="1"/>
  <c r="S94" i="8"/>
  <c r="T94" i="8" s="1"/>
  <c r="S96" i="8"/>
  <c r="T96" i="8" s="1"/>
  <c r="S97" i="8"/>
  <c r="T97" i="8" s="1"/>
  <c r="S98" i="8"/>
  <c r="T98" i="8" s="1"/>
  <c r="S102" i="8"/>
  <c r="T102" i="8" s="1"/>
  <c r="S103" i="8"/>
  <c r="T103" i="8" s="1"/>
  <c r="S105" i="8"/>
  <c r="T105" i="8" s="1"/>
  <c r="S111" i="8"/>
  <c r="T111" i="8" s="1"/>
  <c r="S112" i="8"/>
  <c r="T112" i="8" s="1"/>
  <c r="S115" i="8"/>
  <c r="T115" i="8" s="1"/>
  <c r="S116" i="8"/>
  <c r="T116" i="8" s="1"/>
  <c r="S122" i="8"/>
  <c r="T122" i="8" s="1"/>
  <c r="T124" i="8" s="1"/>
  <c r="S125" i="8"/>
  <c r="T125" i="8" s="1"/>
  <c r="S126" i="8"/>
  <c r="T126" i="8" s="1"/>
  <c r="S127" i="8"/>
  <c r="T127" i="8" s="1"/>
  <c r="S128" i="8"/>
  <c r="S129" i="8"/>
  <c r="S130" i="8"/>
  <c r="T130" i="8" s="1"/>
  <c r="S132" i="8"/>
  <c r="T132" i="8" s="1"/>
  <c r="S133" i="8"/>
  <c r="T133" i="8" s="1"/>
  <c r="S134" i="8"/>
  <c r="T134" i="8" s="1"/>
  <c r="S135" i="8"/>
  <c r="T135" i="8" s="1"/>
  <c r="S136" i="8"/>
  <c r="T136" i="8" s="1"/>
  <c r="S137" i="8"/>
  <c r="T137" i="8" s="1"/>
  <c r="S138" i="8"/>
  <c r="T138" i="8" s="1"/>
  <c r="S139" i="8"/>
  <c r="T139" i="8" s="1"/>
  <c r="S140" i="8"/>
  <c r="T140" i="8" s="1"/>
  <c r="S141" i="8"/>
  <c r="T141" i="8" s="1"/>
  <c r="S142" i="8"/>
  <c r="T142" i="8" s="1"/>
  <c r="S143" i="8"/>
  <c r="T143" i="8" s="1"/>
  <c r="S145" i="8"/>
  <c r="T145" i="8" s="1"/>
  <c r="S146" i="8"/>
  <c r="S147" i="8"/>
  <c r="T147" i="8" s="1"/>
  <c r="S148" i="8"/>
  <c r="T148" i="8" s="1"/>
  <c r="S149" i="8"/>
  <c r="T149" i="8" s="1"/>
  <c r="T152" i="8" s="1"/>
  <c r="S150" i="8"/>
  <c r="S153" i="8"/>
  <c r="S154" i="8"/>
  <c r="S155" i="8"/>
  <c r="S156" i="8"/>
  <c r="S157" i="8"/>
  <c r="S159" i="8"/>
  <c r="S161" i="8"/>
  <c r="S162" i="8"/>
  <c r="S163" i="8"/>
  <c r="S164" i="8"/>
  <c r="S165" i="8"/>
  <c r="S166" i="8"/>
  <c r="S167" i="8"/>
  <c r="S168" i="8"/>
  <c r="S169" i="8"/>
  <c r="S170" i="8"/>
  <c r="S171" i="8"/>
  <c r="S172" i="8"/>
  <c r="S173" i="8"/>
  <c r="S174" i="8"/>
  <c r="S175" i="8"/>
  <c r="S177" i="8"/>
  <c r="T177" i="8" s="1"/>
  <c r="S178" i="8"/>
  <c r="T178" i="8" s="1"/>
  <c r="S179" i="8"/>
  <c r="T179" i="8" s="1"/>
  <c r="S180" i="8"/>
  <c r="T180" i="8" s="1"/>
  <c r="S181" i="8"/>
  <c r="T181" i="8" s="1"/>
  <c r="S182" i="8"/>
  <c r="S183" i="8"/>
  <c r="T183" i="8" s="1"/>
  <c r="S184" i="8"/>
  <c r="S185" i="8"/>
  <c r="T185" i="8" s="1"/>
  <c r="S187" i="8"/>
  <c r="T187" i="8" s="1"/>
  <c r="S188" i="8"/>
  <c r="T188" i="8" s="1"/>
  <c r="S189" i="8"/>
  <c r="T189" i="8" s="1"/>
  <c r="S190" i="8"/>
  <c r="T190" i="8" s="1"/>
  <c r="S191" i="8"/>
  <c r="T191" i="8" s="1"/>
  <c r="S192" i="8"/>
  <c r="T192" i="8" s="1"/>
  <c r="S193" i="8"/>
  <c r="T193" i="8" s="1"/>
  <c r="S195" i="8"/>
  <c r="T195" i="8" s="1"/>
  <c r="S196" i="8"/>
  <c r="T196" i="8" s="1"/>
  <c r="S197" i="8"/>
  <c r="S199" i="8"/>
  <c r="T199" i="8" s="1"/>
  <c r="S200" i="8"/>
  <c r="T200" i="8" s="1"/>
  <c r="S201" i="8"/>
  <c r="T201" i="8" s="1"/>
  <c r="S202" i="8"/>
  <c r="T202" i="8" s="1"/>
  <c r="S203" i="8"/>
  <c r="T203" i="8" s="1"/>
  <c r="S204" i="8"/>
  <c r="T204" i="8" s="1"/>
  <c r="S206" i="8"/>
  <c r="T206" i="8" s="1"/>
  <c r="S207" i="8"/>
  <c r="T207" i="8" s="1"/>
  <c r="S208" i="8"/>
  <c r="T208" i="8" s="1"/>
  <c r="S209" i="8"/>
  <c r="T209" i="8" s="1"/>
  <c r="S210" i="8"/>
  <c r="T210" i="8" s="1"/>
  <c r="S211" i="8"/>
  <c r="T211" i="8" s="1"/>
  <c r="S212" i="8"/>
  <c r="T212" i="8" s="1"/>
  <c r="S213" i="8"/>
  <c r="T213" i="8" s="1"/>
  <c r="S9" i="8"/>
  <c r="T9" i="8" s="1"/>
  <c r="Q68" i="1"/>
  <c r="S14" i="1"/>
  <c r="AU9" i="8"/>
  <c r="AL10" i="8"/>
  <c r="AW206" i="8"/>
  <c r="AW214" i="8" s="1"/>
  <c r="AU206" i="8"/>
  <c r="AU214" i="8" s="1"/>
  <c r="AW199" i="8"/>
  <c r="AW205" i="8" s="1"/>
  <c r="AU199" i="8"/>
  <c r="AU205" i="8" s="1"/>
  <c r="AW195" i="8"/>
  <c r="AW198" i="8" s="1"/>
  <c r="AU195" i="8"/>
  <c r="AU198" i="8" s="1"/>
  <c r="AI185" i="8"/>
  <c r="AW177" i="8"/>
  <c r="AW194" i="8" s="1"/>
  <c r="AU177" i="8"/>
  <c r="AU194" i="8" s="1"/>
  <c r="AW161" i="8"/>
  <c r="AW176" i="8" s="1"/>
  <c r="AU161" i="8"/>
  <c r="AU176" i="8" s="1"/>
  <c r="P158" i="8"/>
  <c r="S158" i="8" s="1"/>
  <c r="AW153" i="8"/>
  <c r="AW160" i="8" s="1"/>
  <c r="AU153" i="8"/>
  <c r="AU160" i="8" s="1"/>
  <c r="AW145" i="8"/>
  <c r="AW152" i="8" s="1"/>
  <c r="AU145" i="8"/>
  <c r="AU152" i="8" s="1"/>
  <c r="W143" i="8"/>
  <c r="W142" i="8"/>
  <c r="W141" i="8"/>
  <c r="W140" i="8"/>
  <c r="W139" i="8"/>
  <c r="W138" i="8"/>
  <c r="W136" i="8"/>
  <c r="W135" i="8"/>
  <c r="W134" i="8"/>
  <c r="W133" i="8"/>
  <c r="AW132" i="8"/>
  <c r="AW144" i="8" s="1"/>
  <c r="AU132" i="8"/>
  <c r="AU144" i="8" s="1"/>
  <c r="W132" i="8"/>
  <c r="AI130" i="8"/>
  <c r="AI128" i="8"/>
  <c r="AW125" i="8"/>
  <c r="AW131" i="8" s="1"/>
  <c r="AU125" i="8"/>
  <c r="AU131" i="8" s="1"/>
  <c r="W125" i="8"/>
  <c r="AW109" i="8"/>
  <c r="AW121" i="8" s="1"/>
  <c r="AU109" i="8"/>
  <c r="AU121" i="8" s="1"/>
  <c r="AW102" i="8"/>
  <c r="AW108" i="8" s="1"/>
  <c r="AU102" i="8"/>
  <c r="AU108" i="8" s="1"/>
  <c r="W94" i="8"/>
  <c r="AW93" i="8"/>
  <c r="AW101" i="8" s="1"/>
  <c r="AU93" i="8"/>
  <c r="AU101" i="8" s="1"/>
  <c r="W93" i="8"/>
  <c r="W91" i="8"/>
  <c r="W90" i="8"/>
  <c r="W89" i="8"/>
  <c r="W88" i="8"/>
  <c r="W87" i="8"/>
  <c r="W86" i="8"/>
  <c r="W85" i="8"/>
  <c r="W84" i="8"/>
  <c r="W83" i="8"/>
  <c r="W82" i="8"/>
  <c r="W81" i="8"/>
  <c r="AW78" i="8"/>
  <c r="AW92" i="8" s="1"/>
  <c r="AU78" i="8"/>
  <c r="AU92" i="8" s="1"/>
  <c r="AI78" i="8"/>
  <c r="W76" i="8"/>
  <c r="W75" i="8"/>
  <c r="W74" i="8"/>
  <c r="W73" i="8"/>
  <c r="W72" i="8"/>
  <c r="W71" i="8"/>
  <c r="AW70" i="8"/>
  <c r="AW77" i="8" s="1"/>
  <c r="AU70" i="8"/>
  <c r="AU77" i="8" s="1"/>
  <c r="W70" i="8"/>
  <c r="AE62" i="8"/>
  <c r="AE52" i="8"/>
  <c r="AE45" i="8"/>
  <c r="AW40" i="8"/>
  <c r="AU40" i="8"/>
  <c r="AE40" i="8"/>
  <c r="AW26" i="8"/>
  <c r="AW34" i="8" s="1"/>
  <c r="AW217" i="8" s="1"/>
  <c r="AU26" i="8"/>
  <c r="AU34" i="8" s="1"/>
  <c r="AU217" i="8" s="1"/>
  <c r="AU17" i="8"/>
  <c r="W23" i="8"/>
  <c r="W22" i="8"/>
  <c r="AW21" i="8"/>
  <c r="W21" i="8"/>
  <c r="W20" i="8"/>
  <c r="W19" i="8"/>
  <c r="W18" i="8"/>
  <c r="AW17" i="8"/>
  <c r="W17" i="8"/>
  <c r="AU14" i="8"/>
  <c r="W12" i="8"/>
  <c r="W11" i="8"/>
  <c r="W10" i="8"/>
  <c r="AW9" i="8"/>
  <c r="AE9" i="8"/>
  <c r="W9" i="8"/>
  <c r="T68" i="1"/>
  <c r="Q66" i="1"/>
  <c r="Q14" i="1"/>
  <c r="AN217" i="8" l="1"/>
  <c r="AO217" i="8"/>
  <c r="AP217" i="8"/>
  <c r="AQ217" i="8"/>
  <c r="AR217" i="8"/>
  <c r="AS217" i="8"/>
  <c r="AT217" i="8"/>
  <c r="T198" i="8"/>
  <c r="T214" i="8"/>
  <c r="T205" i="8"/>
  <c r="T194" i="8"/>
  <c r="T144" i="8"/>
  <c r="T131" i="8"/>
  <c r="T121" i="8"/>
  <c r="T108" i="8"/>
  <c r="T101" i="8"/>
  <c r="T92" i="8"/>
  <c r="T63" i="8"/>
  <c r="T77" i="8"/>
  <c r="T16" i="8"/>
  <c r="T34" i="8"/>
  <c r="T13" i="8"/>
  <c r="T25" i="8"/>
  <c r="AC60" i="1"/>
  <c r="AE60" i="1"/>
  <c r="AE61" i="1"/>
  <c r="AC61" i="1"/>
  <c r="AC66" i="1"/>
  <c r="AC68" i="1"/>
  <c r="AE66" i="1"/>
  <c r="AE68" i="1"/>
  <c r="AE62" i="1"/>
  <c r="AC62" i="1"/>
  <c r="AE63" i="1"/>
  <c r="AC63" i="1"/>
  <c r="AE64" i="1"/>
  <c r="AC64" i="1"/>
  <c r="AE67" i="1"/>
  <c r="AC67" i="1"/>
  <c r="AE69" i="1"/>
  <c r="AC69" i="1"/>
  <c r="AE70" i="1"/>
  <c r="AC70" i="1"/>
  <c r="AE71" i="1"/>
  <c r="AC71" i="1"/>
  <c r="AE73" i="1"/>
  <c r="AC73" i="1"/>
  <c r="AE74" i="1"/>
  <c r="AC74" i="1"/>
  <c r="AE75" i="1"/>
  <c r="AC75" i="1"/>
  <c r="AE76" i="1"/>
  <c r="AC76" i="1"/>
  <c r="AE77" i="1"/>
  <c r="AC77" i="1"/>
  <c r="AE78" i="1"/>
  <c r="AC78" i="1"/>
  <c r="AE79" i="1"/>
  <c r="AC79" i="1"/>
  <c r="AE81" i="1"/>
  <c r="AC81" i="1"/>
  <c r="AE82" i="1"/>
  <c r="AC82" i="1"/>
  <c r="AE84" i="1"/>
  <c r="AE88" i="1" s="1"/>
  <c r="AC84" i="1"/>
  <c r="AC88" i="1" s="1"/>
  <c r="AE86" i="1"/>
  <c r="AC86" i="1"/>
  <c r="AE87" i="1"/>
  <c r="AC87" i="1"/>
  <c r="AE89" i="1"/>
  <c r="AC89" i="1"/>
  <c r="AE90" i="1"/>
  <c r="AC90" i="1"/>
  <c r="AE92" i="1"/>
  <c r="AC92" i="1"/>
  <c r="AE93" i="1"/>
  <c r="AC93" i="1"/>
  <c r="X66" i="1"/>
  <c r="X67" i="1"/>
  <c r="X69" i="1"/>
  <c r="X70" i="1"/>
  <c r="X71" i="1"/>
  <c r="X73" i="1"/>
  <c r="X74" i="1"/>
  <c r="X75" i="1"/>
  <c r="X76" i="1"/>
  <c r="X77" i="1"/>
  <c r="X78" i="1"/>
  <c r="X79" i="1"/>
  <c r="X81" i="1"/>
  <c r="X82" i="1"/>
  <c r="AC11" i="1"/>
  <c r="AE11" i="1"/>
  <c r="AC9" i="1"/>
  <c r="AC10" i="1" s="1"/>
  <c r="AE9" i="1"/>
  <c r="AE10" i="1" s="1"/>
  <c r="AC12" i="1"/>
  <c r="AE12" i="1"/>
  <c r="AE14" i="1"/>
  <c r="AC14" i="1"/>
  <c r="AE15" i="1"/>
  <c r="AC15" i="1"/>
  <c r="AE20" i="1"/>
  <c r="AC20" i="1"/>
  <c r="AE21" i="1"/>
  <c r="AC21" i="1"/>
  <c r="AE22" i="1"/>
  <c r="AC22" i="1"/>
  <c r="X23" i="1"/>
  <c r="X24" i="1"/>
  <c r="AE25" i="1"/>
  <c r="AC25" i="1"/>
  <c r="X25" i="1"/>
  <c r="X26" i="1"/>
  <c r="AC26" i="1"/>
  <c r="AE26" i="1"/>
  <c r="X27" i="1"/>
  <c r="AE27" i="1"/>
  <c r="AC27" i="1"/>
  <c r="X28" i="1"/>
  <c r="AC28" i="1"/>
  <c r="X29" i="1"/>
  <c r="AC31" i="1"/>
  <c r="AE31" i="1"/>
  <c r="AC32" i="1"/>
  <c r="AE32" i="1"/>
  <c r="AE33" i="1"/>
  <c r="AC33" i="1"/>
  <c r="AC35" i="1"/>
  <c r="X36" i="1"/>
  <c r="AD36" i="1" s="1"/>
  <c r="AC37" i="1"/>
  <c r="X39" i="1"/>
  <c r="AC39" i="1"/>
  <c r="AC40" i="1" s="1"/>
  <c r="AE39" i="1"/>
  <c r="AE40" i="1" s="1"/>
  <c r="X41" i="1"/>
  <c r="X43" i="1"/>
  <c r="AC43" i="1"/>
  <c r="AC44" i="1" s="1"/>
  <c r="AE43" i="1"/>
  <c r="AE44" i="1" s="1"/>
  <c r="X45" i="1"/>
  <c r="AC45" i="1"/>
  <c r="AE45" i="1"/>
  <c r="X46" i="1"/>
  <c r="X47" i="1"/>
  <c r="AC47" i="1"/>
  <c r="AE47" i="1"/>
  <c r="X48" i="1"/>
  <c r="AC48" i="1"/>
  <c r="AE48" i="1"/>
  <c r="X49" i="1"/>
  <c r="X51" i="1"/>
  <c r="X52" i="1"/>
  <c r="X53" i="1"/>
  <c r="X54" i="1"/>
  <c r="X55" i="1"/>
  <c r="X57" i="1"/>
  <c r="AE57" i="1"/>
  <c r="AE59" i="1" s="1"/>
  <c r="AC57" i="1"/>
  <c r="AC59" i="1" s="1"/>
  <c r="X58" i="1"/>
  <c r="X60" i="1"/>
  <c r="X61" i="1"/>
  <c r="X62" i="1"/>
  <c r="X63" i="1"/>
  <c r="X64" i="1"/>
  <c r="X85" i="1"/>
  <c r="X68" i="1"/>
  <c r="X93" i="1"/>
  <c r="X92" i="1"/>
  <c r="X90" i="1"/>
  <c r="X87" i="1"/>
  <c r="X86" i="1"/>
  <c r="X84" i="1"/>
  <c r="X37" i="1"/>
  <c r="X35" i="1"/>
  <c r="X33" i="1"/>
  <c r="X32" i="1"/>
  <c r="X89" i="1"/>
  <c r="X22" i="1"/>
  <c r="X21" i="1"/>
  <c r="X20" i="1"/>
  <c r="X19" i="1"/>
  <c r="X18" i="1"/>
  <c r="X17" i="1"/>
  <c r="X16" i="1"/>
  <c r="X15" i="1"/>
  <c r="X11" i="1"/>
  <c r="X12" i="1"/>
  <c r="X14" i="1"/>
  <c r="T217" i="8" l="1"/>
  <c r="AE83" i="1"/>
  <c r="AC83" i="1"/>
  <c r="AE65" i="1"/>
  <c r="AE80" i="1"/>
  <c r="AC80" i="1"/>
  <c r="AE72" i="1"/>
  <c r="AC72" i="1"/>
  <c r="AC65" i="1"/>
  <c r="AF66" i="1"/>
  <c r="AD66" i="1"/>
  <c r="AF67" i="1"/>
  <c r="AD67" i="1"/>
  <c r="AF69" i="1"/>
  <c r="AD69" i="1"/>
  <c r="AF70" i="1"/>
  <c r="AD70" i="1"/>
  <c r="AF71" i="1"/>
  <c r="AD71" i="1"/>
  <c r="AF73" i="1"/>
  <c r="AD73" i="1"/>
  <c r="AF74" i="1"/>
  <c r="AD74" i="1"/>
  <c r="AF75" i="1"/>
  <c r="AD75" i="1"/>
  <c r="AF76" i="1"/>
  <c r="AD76" i="1"/>
  <c r="AF77" i="1"/>
  <c r="AD77" i="1"/>
  <c r="AD78" i="1"/>
  <c r="AF78" i="1"/>
  <c r="AD79" i="1"/>
  <c r="AF79" i="1"/>
  <c r="AD81" i="1"/>
  <c r="AF81" i="1"/>
  <c r="AD82" i="1"/>
  <c r="AF82" i="1"/>
  <c r="AD60" i="1"/>
  <c r="AF60" i="1"/>
  <c r="AD61" i="1"/>
  <c r="AF61" i="1"/>
  <c r="AF62" i="1"/>
  <c r="AD62" i="1"/>
  <c r="AF63" i="1"/>
  <c r="AD63" i="1"/>
  <c r="AD64" i="1"/>
  <c r="AF64" i="1"/>
  <c r="AF85" i="1"/>
  <c r="AD85" i="1"/>
  <c r="AD68" i="1"/>
  <c r="AF68" i="1"/>
  <c r="AF93" i="1"/>
  <c r="AD93" i="1"/>
  <c r="AF92" i="1"/>
  <c r="AD92" i="1"/>
  <c r="AF90" i="1"/>
  <c r="AD90" i="1"/>
  <c r="AF87" i="1"/>
  <c r="AD87" i="1"/>
  <c r="AF86" i="1"/>
  <c r="AD86" i="1"/>
  <c r="AF84" i="1"/>
  <c r="AF88" i="1" s="1"/>
  <c r="AD84" i="1"/>
  <c r="AD88" i="1" s="1"/>
  <c r="AF89" i="1"/>
  <c r="AD89" i="1"/>
  <c r="AC50" i="1"/>
  <c r="AE50" i="1"/>
  <c r="AC34" i="1"/>
  <c r="AC38" i="1"/>
  <c r="AE34" i="1"/>
  <c r="AE30" i="1"/>
  <c r="AC30" i="1"/>
  <c r="AC13" i="1"/>
  <c r="AE13" i="1"/>
  <c r="AF28" i="1"/>
  <c r="AD28" i="1"/>
  <c r="AF39" i="1"/>
  <c r="AF40" i="1" s="1"/>
  <c r="AD39" i="1"/>
  <c r="AD40" i="1" s="1"/>
  <c r="AF41" i="1"/>
  <c r="AF42" i="1" s="1"/>
  <c r="AD41" i="1"/>
  <c r="AD42" i="1" s="1"/>
  <c r="AF43" i="1"/>
  <c r="AF44" i="1" s="1"/>
  <c r="AD43" i="1"/>
  <c r="AD44" i="1" s="1"/>
  <c r="AF45" i="1"/>
  <c r="AD45" i="1"/>
  <c r="AF46" i="1"/>
  <c r="AD46" i="1"/>
  <c r="AF47" i="1"/>
  <c r="AD47" i="1"/>
  <c r="AF48" i="1"/>
  <c r="AD48" i="1"/>
  <c r="AF49" i="1"/>
  <c r="AD49" i="1"/>
  <c r="AD23" i="1"/>
  <c r="AF23" i="1"/>
  <c r="AD24" i="1"/>
  <c r="AF24" i="1"/>
  <c r="AD25" i="1"/>
  <c r="AF25" i="1"/>
  <c r="AD26" i="1"/>
  <c r="AF26" i="1"/>
  <c r="AD27" i="1"/>
  <c r="AF27" i="1"/>
  <c r="AD29" i="1"/>
  <c r="AF29" i="1"/>
  <c r="AF36" i="1"/>
  <c r="AD51" i="1"/>
  <c r="AF51" i="1"/>
  <c r="AD52" i="1"/>
  <c r="AF52" i="1"/>
  <c r="AD53" i="1"/>
  <c r="AF53" i="1"/>
  <c r="AD54" i="1"/>
  <c r="AF54" i="1"/>
  <c r="AD55" i="1"/>
  <c r="AF55" i="1"/>
  <c r="AD57" i="1"/>
  <c r="AF57" i="1"/>
  <c r="AD58" i="1"/>
  <c r="AF58" i="1"/>
  <c r="AD35" i="1"/>
  <c r="AD38" i="1" s="1"/>
  <c r="AF35" i="1"/>
  <c r="AD33" i="1"/>
  <c r="AF33" i="1"/>
  <c r="AF32" i="1"/>
  <c r="AD32" i="1"/>
  <c r="AF22" i="1"/>
  <c r="AD22" i="1"/>
  <c r="AF21" i="1"/>
  <c r="AD21" i="1"/>
  <c r="AF20" i="1"/>
  <c r="AD20" i="1"/>
  <c r="AF19" i="1"/>
  <c r="AD19" i="1"/>
  <c r="AD18" i="1"/>
  <c r="AF18" i="1"/>
  <c r="AD17" i="1"/>
  <c r="AF17" i="1"/>
  <c r="AD16" i="1"/>
  <c r="AF16" i="1"/>
  <c r="AF15" i="1"/>
  <c r="AD15" i="1"/>
  <c r="AF11" i="1"/>
  <c r="AD11" i="1"/>
  <c r="AF12" i="1"/>
  <c r="AD12" i="1"/>
  <c r="AF14" i="1"/>
  <c r="AD14" i="1"/>
  <c r="AD83" i="1" l="1"/>
  <c r="AF83" i="1"/>
  <c r="AF80" i="1"/>
  <c r="AD80" i="1"/>
  <c r="AF72" i="1"/>
  <c r="AD72" i="1"/>
  <c r="AD65" i="1"/>
  <c r="AF65" i="1"/>
  <c r="AF59" i="1"/>
  <c r="AD59" i="1"/>
  <c r="AF50" i="1"/>
  <c r="AD50" i="1"/>
  <c r="AF38" i="1"/>
  <c r="AF30" i="1"/>
  <c r="AF96" i="1" s="1"/>
  <c r="AD30" i="1"/>
  <c r="AD96" i="1" s="1"/>
  <c r="AF13" i="1"/>
  <c r="AD13" i="1"/>
  <c r="X31" i="1"/>
  <c r="AF31" i="1" l="1"/>
  <c r="AF34" i="1" s="1"/>
  <c r="AD31" i="1"/>
  <c r="AD34" i="1" s="1"/>
  <c r="X9" i="1" l="1"/>
  <c r="AD9" i="1" l="1"/>
  <c r="AD10" i="1" s="1"/>
  <c r="AF9" i="1"/>
  <c r="AF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tc={659459AD-A111-4287-825D-734DD9B93C08}</author>
    <author>tc={D14A7BB9-A775-4BBC-B4D0-9AAD6124527B}</author>
    <author>tc={2E8663C6-B9B0-4F10-A1DE-D08CC019173E}</author>
  </authors>
  <commentList>
    <comment ref="M8" authorId="0" shapeId="0" xr:uid="{68EA5B5A-AC7B-4C87-967A-D00D5C6C117F}">
      <text>
        <r>
          <rPr>
            <b/>
            <sz val="9"/>
            <color indexed="81"/>
            <rFont val="Tahoma"/>
            <family val="2"/>
          </rPr>
          <t>USUARIO:
1. BIEN
2. SERVICIO</t>
        </r>
        <r>
          <rPr>
            <sz val="9"/>
            <color indexed="81"/>
            <rFont val="Tahoma"/>
            <family val="2"/>
          </rPr>
          <t xml:space="preserve">
</t>
        </r>
      </text>
    </comment>
    <comment ref="K21" authorId="1" shapeId="0" xr:uid="{659459AD-A111-4287-825D-734DD9B93C08}">
      <text>
        <t>[Threaded comment]
Your version of Excel allows you to read this threaded comment; however, any edits to it will get removed if the file is opened in a newer version of Excel. Learn more: https://go.microsoft.com/fwlink/?linkid=870924
Comment:
    Revisar programación de acuerdo con proyecto</t>
      </text>
    </comment>
    <comment ref="K63" authorId="2" shapeId="0" xr:uid="{D14A7BB9-A775-4BBC-B4D0-9AAD6124527B}">
      <text>
        <t>[Threaded comment]
Your version of Excel allows you to read this threaded comment; however, any edits to it will get removed if the file is opened in a newer version of Excel. Learn more: https://go.microsoft.com/fwlink/?linkid=870924
Comment:
    Aumentar información documentada</t>
      </text>
    </comment>
    <comment ref="Q70" authorId="3" shapeId="0" xr:uid="{2E8663C6-B9B0-4F10-A1DE-D08CC019173E}">
      <text>
        <t>[Threaded comment]
Your version of Excel allows you to read this threaded comment; however, any edits to it will get removed if the file is opened in a newer version of Excel. Learn more: https://go.microsoft.com/fwlink/?linkid=870924
Comment:
    En proyecto está en numero de encuestas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tc={4352E2D6-AC52-4562-AA61-D085954ED034}</author>
    <author>Luz Marlene</author>
    <author>tc={C3E6A1E1-E910-41E6-B7BB-FE5BEB8DF8D8}</author>
  </authors>
  <commentList>
    <comment ref="AI100" authorId="0" shapeId="0" xr:uid="{4352E2D6-AC52-4562-AA61-D085954ED034}">
      <text>
        <t>[Threaded comment]
Your version of Excel allows you to read this threaded comment; however, any edits to it will get removed if the file is opened in a newer version of Excel. Learn more: https://go.microsoft.com/fwlink/?linkid=870924
Comment:
    Sec General o despacho del Alcalde debe actualizar este valor según incorporación</t>
      </text>
    </comment>
    <comment ref="K129" authorId="1" shapeId="0" xr:uid="{ED83DEF8-29FA-4C27-9C8B-5D0954B3E56B}">
      <text>
        <r>
          <rPr>
            <b/>
            <sz val="24"/>
            <color indexed="81"/>
            <rFont val="Tahoma"/>
            <family val="2"/>
          </rPr>
          <t>Luz Marlene:</t>
        </r>
        <r>
          <rPr>
            <sz val="24"/>
            <color indexed="81"/>
            <rFont val="Tahoma"/>
            <family val="2"/>
          </rPr>
          <t xml:space="preserve">
DESARROLLAR  10 ACTIVIDADES CIENTIFICAS</t>
        </r>
      </text>
    </comment>
    <comment ref="N207" authorId="2" shapeId="0" xr:uid="{C3E6A1E1-E910-41E6-B7BB-FE5BEB8DF8D8}">
      <text>
        <t xml:space="preserve">[Threaded comment]
Your version of Excel allows you to read this threaded comment; however, any edits to it will get removed if the file is opened in a newer version of Excel. Learn more: https://go.microsoft.com/fwlink/?linkid=870924
Comment:
    REPROGRAMAR LO QUE SE VA A ALCANZAR EN 2025
</t>
      </text>
    </comment>
  </commentList>
</comments>
</file>

<file path=xl/sharedStrings.xml><?xml version="1.0" encoding="utf-8"?>
<sst xmlns="http://schemas.openxmlformats.org/spreadsheetml/2006/main" count="4101" uniqueCount="1282">
  <si>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</si>
  <si>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</si>
  <si>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</si>
  <si>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</si>
  <si>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</si>
  <si>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</si>
  <si>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</si>
  <si>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</si>
  <si>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</si>
  <si>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</si>
  <si>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</si>
  <si>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</si>
  <si>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</si>
  <si>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</si>
  <si>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</si>
  <si>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</si>
  <si>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</si>
  <si>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</si>
  <si>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</si>
  <si>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</si>
  <si>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</si>
  <si>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</si>
  <si>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</si>
  <si>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</si>
  <si>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</si>
  <si>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</si>
  <si>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</si>
  <si>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</si>
  <si>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</si>
  <si>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</si>
  <si>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</si>
  <si>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</si>
  <si>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</si>
  <si>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</si>
  <si>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</si>
  <si>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</si>
  <si>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</si>
  <si>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</si>
  <si>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</si>
  <si>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</si>
  <si>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</si>
  <si>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</si>
  <si>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</si>
  <si>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</si>
  <si>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</si>
  <si>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</si>
  <si>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</si>
  <si>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</si>
  <si>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</si>
  <si>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</si>
  <si>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</si>
  <si>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</si>
  <si>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</si>
  <si>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</si>
  <si>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</si>
  <si>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</si>
  <si>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</si>
  <si>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</si>
  <si>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</si>
  <si>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</si>
  <si>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</si>
  <si>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</si>
  <si>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</si>
  <si>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</si>
  <si>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</si>
  <si>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</si>
  <si>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</si>
  <si>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</si>
  <si>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</si>
  <si>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</si>
  <si>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</si>
  <si>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</si>
  <si>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</si>
  <si>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</si>
  <si>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</si>
  <si>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</si>
  <si>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</si>
  <si>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</si>
  <si>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</si>
  <si>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</si>
  <si>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</si>
  <si>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</si>
  <si>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</si>
  <si>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</si>
  <si>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</si>
  <si>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</si>
  <si>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</si>
  <si>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</si>
  <si>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</si>
  <si>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</si>
  <si>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</si>
  <si>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</si>
  <si>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</si>
  <si>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</si>
  <si>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</si>
  <si>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</si>
  <si>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</si>
  <si>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</si>
  <si>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</si>
  <si>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</si>
  <si>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</si>
  <si>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</si>
  <si>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</si>
  <si>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</si>
  <si>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</si>
  <si>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</si>
  <si>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</si>
  <si>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</si>
  <si>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</si>
  <si>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</si>
  <si>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</si>
  <si>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</si>
  <si>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</si>
  <si>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</si>
  <si>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</si>
  <si>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</si>
  <si>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</si>
  <si>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</si>
  <si>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</si>
  <si>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</si>
  <si>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</si>
  <si>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</si>
  <si>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</si>
  <si>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</si>
  <si>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</si>
  <si>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</si>
  <si>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PTDGI02-F002</t>
  </si>
  <si>
    <t>MACROPROCESO: PLANEACIÓN TERRITORIAL Y DIRECCIONAMIENTO ESTRATEGICO</t>
  </si>
  <si>
    <t>Versión: 1.0</t>
  </si>
  <si>
    <t>PROCESO/ SUBPROCESO: GESTIÓN DE INVERSIONES, PLANES Y PROYECTOS / MONITOREO DE LA EJECUCION DE PLANES, POLITICAS, PROGRAMAS Y PROYECTOS</t>
  </si>
  <si>
    <t>Fecha: 15/09/2025</t>
  </si>
  <si>
    <t>FORMATO SALIDA DE INFORMACION RESULTADOS DE SEGUIMIENTO  Y EVALUACIÓN DE PLAN DE ACCIÓN INSTITUCIONAL</t>
  </si>
  <si>
    <t>Página: 1 de 3</t>
  </si>
  <si>
    <t>DEPENDENCIA:</t>
  </si>
  <si>
    <t>SECRETARIA DE PLANEACIÓN DISTRITAL</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</si>
  <si>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</si>
  <si>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</si>
  <si>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</si>
  <si>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</si>
  <si>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</si>
  <si>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</si>
  <si>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</si>
  <si>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</si>
  <si>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</si>
  <si>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</si>
  <si>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</si>
  <si>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</si>
  <si>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</si>
  <si>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</si>
  <si>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</si>
  <si>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</si>
  <si>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</si>
  <si>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</si>
  <si>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</si>
  <si>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</si>
  <si>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</si>
  <si>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</si>
  <si>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</si>
  <si>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</si>
  <si>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</si>
  <si>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</si>
  <si>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</si>
  <si>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</si>
  <si>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</si>
  <si>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</si>
  <si>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</si>
  <si>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</si>
  <si>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</si>
  <si>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</si>
  <si>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</si>
  <si>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</si>
  <si>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</si>
  <si>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</si>
  <si>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</si>
  <si>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</si>
  <si>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</si>
  <si>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</si>
  <si>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</si>
  <si>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</si>
  <si>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</si>
  <si>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AVANCE PROGRAMA MI TERRITORIO EN ORDEN</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</si>
  <si>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</si>
  <si>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</si>
  <si>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</si>
  <si>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</si>
  <si>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</si>
  <si>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</si>
  <si>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</si>
  <si>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</si>
  <si>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</si>
  <si>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</si>
  <si>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Número de estudios sobre mercado laboral y pertinencia educativas elaborados</t>
  </si>
  <si>
    <t>Elaborar (1) estudio sobre mercado laboral y pertinencia educativa</t>
  </si>
  <si>
    <t>Documentos de investigación sobre el mercado laboral elaborados</t>
  </si>
  <si>
    <t>AVANCE PROGRAMA TRANSFORMACION PRODUCTIVA</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</si>
  <si>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</si>
  <si>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</si>
  <si>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</si>
  <si>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</si>
  <si>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</si>
  <si>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</si>
  <si>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</si>
  <si>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</si>
  <si>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</si>
  <si>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</si>
  <si>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</si>
  <si>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</si>
  <si>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</si>
  <si>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</si>
  <si>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</si>
  <si>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</si>
  <si>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</si>
  <si>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NA</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</si>
  <si>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</si>
  <si>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</si>
  <si>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</si>
  <si>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</si>
  <si>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</si>
  <si>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</si>
  <si>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</si>
  <si>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</si>
  <si>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</si>
  <si>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</si>
  <si>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</si>
  <si>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</si>
  <si>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</si>
  <si>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</si>
  <si>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</si>
  <si>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</si>
  <si>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</si>
  <si>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</si>
  <si>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</si>
  <si>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</si>
  <si>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</si>
  <si>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</si>
  <si>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</si>
  <si>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</si>
  <si>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</si>
  <si>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</si>
  <si>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</si>
  <si>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</si>
  <si>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</si>
  <si>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</si>
  <si>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</si>
  <si>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AVANCE PROGRAMA INSTRUMENTOS DE PLANIFICACION TERRITORIAL</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</si>
  <si>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</si>
  <si>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</si>
  <si>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</si>
  <si>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</si>
  <si>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</si>
  <si>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</si>
  <si>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</si>
  <si>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</si>
  <si>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</si>
  <si>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</si>
  <si>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</si>
  <si>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</si>
  <si>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</si>
  <si>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</si>
  <si>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</si>
  <si>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</si>
  <si>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</si>
  <si>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AVANCE PROGRAMA RECUPERANDO LA GOBERNANZA URBANÍSTICA, CARTAGENA VUELVE A BRILLAR</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</si>
  <si>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</si>
  <si>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</si>
  <si>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</si>
  <si>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</si>
  <si>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</si>
  <si>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</si>
  <si>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</si>
  <si>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</si>
  <si>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</si>
  <si>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</si>
  <si>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</si>
  <si>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</si>
  <si>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AVANCE PROGRAMA CARTAGENA AVANZA EN EL FORTALECIMIENTO DEL PLAN DE NORMALIZACIÓN URBANÍSTICA</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</si>
  <si>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</si>
  <si>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</si>
  <si>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</si>
  <si>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</si>
  <si>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</si>
  <si>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</si>
  <si>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</si>
  <si>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t>AVANCE PROGRAMA ORDENAMIENTO Y SOSTENIBILIDAD AMBIENTAL</t>
  </si>
  <si>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</si>
  <si>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</si>
  <si>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</si>
  <si>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</si>
  <si>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</si>
  <si>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</si>
  <si>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AVANCE PROGRAMA SOSTENIBILIDAD DEL ESPACIO PÚBLICO DEL CENTRO HISTÓRICO DE CARTAGENA DE INDIAS</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</si>
  <si>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</si>
  <si>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</si>
  <si>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</si>
  <si>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</si>
  <si>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</si>
  <si>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</si>
  <si>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AVANCE PROGRAMA RECUPERACIÓN Y ESTABILIZACIÓN DEL SISTEMA HÍDRICO Y LITORAL DE CARTAGENA</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</si>
  <si>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</si>
  <si>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</si>
  <si>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</si>
  <si>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</si>
  <si>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</si>
  <si>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</si>
  <si>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</si>
  <si>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</si>
  <si>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t>Formular y adoptar tres (3) Planes Parciales de Renovación Urbana: R4, R7 y R8</t>
  </si>
  <si>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</si>
  <si>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</si>
  <si>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</si>
  <si>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</si>
  <si>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</si>
  <si>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</si>
  <si>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AVANCE PROGRAMA PLAN DE RESTAURACIÓN INTEGRAL DE LA CIÉNAGA DE LA VIRGEN</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</si>
  <si>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</si>
  <si>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</si>
  <si>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</si>
  <si>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</si>
  <si>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</si>
  <si>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</si>
  <si>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</si>
  <si>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</si>
  <si>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</si>
  <si>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</si>
  <si>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</si>
  <si>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</si>
  <si>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</si>
  <si>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AVANCE PROGRAMA GESTIÓN DEL TERRITORIO MARINO-COSTERO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</si>
  <si>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</si>
  <si>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</si>
  <si>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</si>
  <si>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</si>
  <si>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</si>
  <si>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</si>
  <si>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</si>
  <si>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</si>
  <si>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</si>
  <si>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AVANCE PROGRAMA PROMOCIÓN, CREACIÓN Y OPERACIÓN DE ESQUEMAS ASOCIATIVOS TERRITORIALES DE LA CIUDAD REGIÓN</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</si>
  <si>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</si>
  <si>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</si>
  <si>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</si>
  <si>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</si>
  <si>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</si>
  <si>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</si>
  <si>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</si>
  <si>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</si>
  <si>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</si>
  <si>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Documentos de lineamientos técnicos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</si>
  <si>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</si>
  <si>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</si>
  <si>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</si>
  <si>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</si>
  <si>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 xml:space="preserve">Documentos de estudios técnicos </t>
  </si>
  <si>
    <t>Actividades científicas de apropiación social del conocimiento desarrollados</t>
  </si>
  <si>
    <t>Desarrollar diez (10) actividades científicas de apropiación social del conocimiento</t>
  </si>
  <si>
    <t xml:space="preserve">Documentos de investigación </t>
  </si>
  <si>
    <t>Encuesta Multipropósito desarrollada</t>
  </si>
  <si>
    <t>Desarrollar una (1) Encuesta Multipropósito</t>
  </si>
  <si>
    <t>AVANCE PROGRAMA CENTRO DE INVESTIGACIÓN PARA LA PLANEACIÓN SOCIOECONÓMICA Y TERRITORIAL</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</si>
  <si>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</si>
  <si>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</si>
  <si>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</si>
  <si>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</si>
  <si>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</si>
  <si>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</si>
  <si>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</si>
  <si>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</si>
  <si>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</si>
  <si>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</si>
  <si>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</si>
  <si>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</si>
  <si>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</si>
  <si>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</si>
  <si>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</si>
  <si>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</si>
  <si>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</si>
  <si>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</si>
  <si>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</si>
  <si>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</si>
  <si>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</si>
  <si>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</si>
  <si>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AVANCE PROGRAMA SISTEMAS DE INFORMACIÓN PARA EL DESARROLLO DE CARTAGENA</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</si>
  <si>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</si>
  <si>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</si>
  <si>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</si>
  <si>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</si>
  <si>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</si>
  <si>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</si>
  <si>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</si>
  <si>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</si>
  <si>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</si>
  <si>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</si>
  <si>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</si>
  <si>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</si>
  <si>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</si>
  <si>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</si>
  <si>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</si>
  <si>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</si>
  <si>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</si>
  <si>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</si>
  <si>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</si>
  <si>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</si>
  <si>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</si>
  <si>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</si>
  <si>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</si>
  <si>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</si>
  <si>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</si>
  <si>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</si>
  <si>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AVANCE PROGRAMA INVERSIÓN PÚBLICA EFICIENTE Y TRANSPARENTE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</si>
  <si>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</si>
  <si>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</si>
  <si>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</si>
  <si>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</si>
  <si>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</si>
  <si>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</si>
  <si>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</si>
  <si>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AVANCE PROGRAMA POLÍTICAS PÚBLICAS INTERSECTORIALES Y CON VISIÓN INTEGRAL</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</si>
  <si>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</si>
  <si>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</si>
  <si>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</si>
  <si>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</si>
  <si>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</si>
  <si>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</si>
  <si>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</si>
  <si>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</si>
  <si>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</si>
  <si>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</si>
  <si>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</si>
  <si>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</si>
  <si>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AVANCE PROGRAMA DESCENTRALIZACIÓN ADMINISTRATIVA</t>
  </si>
  <si>
    <t>GESTIÓN CATASTRAL CON ENFOQUE MULTIPROPÓSITO</t>
  </si>
  <si>
    <t>5.6.6</t>
  </si>
  <si>
    <t>Operación del servicio público de catastro multipropósito implementada</t>
  </si>
  <si>
    <t>Implementar una (1) operación del servicio público de catastro multipropósito</t>
  </si>
  <si>
    <t>Servicio de actualización catastral con enfoque multipropósito</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</si>
  <si>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</si>
  <si>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</si>
  <si>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</si>
  <si>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AVANCE PROGRAMA GESTIÓN CATASTRAL CON ENFOQUE MULTIPROPÓSITO</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</si>
  <si>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</si>
  <si>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</si>
  <si>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</si>
  <si>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</si>
  <si>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</si>
  <si>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</si>
  <si>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</si>
  <si>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</si>
  <si>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</si>
  <si>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</si>
  <si>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</si>
  <si>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AVANCE PROGRAMA DESARROLLO LOCAL SOSTENIBLE Y PROSPERIDAD COLECTIVA EN LOS TERRITORIOS DE LAS COMUNIDADES NEGRAS DEL DISTRITO DE CARTAGENA</t>
  </si>
  <si>
    <t>AVANCE PLAN DE DESARROLLO SECRETARÍA DE PLANEACIÓN DISTRITAL A DICIEMBRE 2025</t>
  </si>
  <si>
    <t>Código: PTDGI01-F001</t>
  </si>
  <si>
    <t>PROCESO / SUBPROCESO: GESTIÓN DE LA INVERSIÓN PUBLICA / GESTIÓN DEL PLAN DE DESARROLLO Y SUS INSTRUMENTOS DE EJECUCIÓN</t>
  </si>
  <si>
    <t>Fecha: 16/07/2024</t>
  </si>
  <si>
    <t>FORMATO PLAN DE ACCIÓN INSTITUCIONAL</t>
  </si>
  <si>
    <t>Página: 2 de 3</t>
  </si>
  <si>
    <t xml:space="preserve">DEPENDENCIA : </t>
  </si>
  <si>
    <t xml:space="preserve">SECRETARIA DE PLANEACION </t>
  </si>
  <si>
    <t>GESTIÓN ADMINISTRATIVA - MIPG</t>
  </si>
  <si>
    <t>ADMINISTRACIÓN DE RIESGOS</t>
  </si>
  <si>
    <t>DIMENSIÓN (ES) DE MIPG</t>
  </si>
  <si>
    <t xml:space="preserve"> POLÍTICA DE GESTIÓN Y DESEMPEÑO INSTITUCIONAL</t>
  </si>
  <si>
    <t>PROCESO ASOCIADO</t>
  </si>
  <si>
    <t>GRUPO DE VALOR</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</si>
  <si>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</si>
  <si>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</si>
  <si>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</si>
  <si>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</si>
  <si>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</si>
  <si>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</si>
  <si>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</si>
  <si>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</si>
  <si>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</si>
  <si>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</si>
  <si>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</si>
  <si>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</si>
  <si>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</si>
  <si>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</si>
  <si>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</si>
  <si>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</si>
  <si>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Número de conceptos emitidos</t>
  </si>
  <si>
    <t>Evaluar el número de conceptos emitidos en función de numero de conceptos solicitados en el subproceso de función publicas institucionales</t>
  </si>
  <si>
    <t>Número de informes de seguimiento emitidos</t>
  </si>
  <si>
    <t>Verificar el número de informes de seguimientos emitidos desde el subproceso de gestión de políticas públicas e institucionales</t>
  </si>
  <si>
    <t>Organizar y poner en funcionamiento el 100% del Sistema Distrital de
Planeación</t>
  </si>
  <si>
    <t>Numero de evaluaciones publicadas</t>
  </si>
  <si>
    <t>Evaluar si el equipo de políticas públicas está monitoreando al Distrito.</t>
  </si>
  <si>
    <t>Semestral</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</si>
  <si>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</si>
  <si>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</si>
  <si>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</si>
  <si>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</si>
  <si>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</si>
  <si>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</si>
  <si>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</si>
  <si>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</si>
  <si>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</si>
  <si>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</si>
  <si>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</si>
  <si>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</si>
  <si>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</si>
  <si>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</si>
  <si>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</si>
  <si>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</si>
  <si>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</si>
  <si>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</si>
  <si>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</si>
  <si>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</si>
  <si>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</si>
  <si>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</si>
  <si>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</si>
  <si>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</si>
  <si>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</si>
  <si>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</si>
  <si>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</si>
  <si>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</si>
  <si>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</si>
  <si>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</si>
  <si>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</si>
  <si>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</si>
  <si>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</si>
  <si>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</si>
  <si>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</si>
  <si>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</si>
  <si>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</si>
  <si>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</si>
  <si>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</si>
  <si>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</si>
  <si>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</si>
  <si>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</si>
  <si>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</si>
  <si>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</si>
  <si>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</si>
  <si>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</si>
  <si>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</si>
  <si>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</si>
  <si>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</si>
  <si>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</si>
  <si>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</si>
  <si>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</si>
  <si>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</si>
  <si>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</si>
  <si>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</si>
  <si>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</si>
  <si>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</si>
  <si>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</si>
  <si>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</si>
  <si>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</si>
  <si>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</si>
  <si>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</si>
  <si>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</si>
  <si>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</si>
  <si>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</si>
  <si>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</si>
  <si>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</si>
  <si>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</si>
  <si>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</si>
  <si>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</si>
  <si>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</si>
  <si>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</si>
  <si>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</si>
  <si>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</si>
  <si>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</si>
  <si>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</si>
  <si>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</si>
  <si>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</si>
  <si>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</si>
  <si>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</si>
  <si>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</si>
  <si>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</si>
  <si>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</si>
  <si>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</si>
  <si>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</si>
  <si>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</si>
  <si>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</si>
  <si>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</si>
  <si>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</si>
  <si>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</si>
  <si>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</si>
  <si>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</si>
  <si>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</si>
  <si>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</si>
  <si>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</si>
  <si>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</si>
  <si>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</si>
  <si>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</si>
  <si>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</si>
  <si>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</si>
  <si>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</si>
  <si>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</si>
  <si>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</si>
  <si>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</si>
  <si>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</si>
  <si>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</si>
  <si>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</si>
  <si>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</si>
  <si>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</si>
  <si>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</si>
  <si>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</si>
  <si>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</si>
  <si>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</si>
  <si>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</si>
  <si>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</si>
  <si>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</si>
  <si>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</si>
  <si>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</si>
  <si>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</si>
  <si>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</si>
  <si>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</si>
  <si>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</si>
  <si>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 xml:space="preserve">
</t>
  </si>
  <si>
    <t>Página: 3 de 3</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</si>
  <si>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</si>
  <si>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</si>
  <si>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</si>
  <si>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</si>
  <si>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</si>
  <si>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</si>
  <si>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</si>
  <si>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</si>
  <si>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</si>
  <si>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</si>
  <si>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</si>
  <si>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</si>
  <si>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</si>
  <si>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</si>
  <si>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</si>
  <si>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</si>
  <si>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</si>
  <si>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</si>
  <si>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</si>
  <si>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</si>
  <si>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</si>
  <si>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</si>
  <si>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</si>
  <si>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</si>
  <si>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</si>
  <si>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</si>
  <si>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</si>
  <si>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</si>
  <si>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</si>
  <si>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</si>
  <si>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</si>
  <si>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</si>
  <si>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</si>
  <si>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</si>
  <si>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</si>
  <si>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</si>
  <si>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</si>
  <si>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</si>
  <si>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</si>
  <si>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</si>
  <si>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</si>
  <si>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</si>
  <si>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</si>
  <si>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</si>
  <si>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</si>
  <si>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</si>
  <si>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2025-04</t>
  </si>
  <si>
    <t>2025-12</t>
  </si>
  <si>
    <t>Población general</t>
  </si>
  <si>
    <t>Diego Bareño</t>
  </si>
  <si>
    <t>Asociados a fenómenos de origen humano no intencionales:  aglomeración de público</t>
  </si>
  <si>
    <t>Interrupción de la ejecución de los proyectos y afectación
a la seguridad del personal.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</si>
  <si>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</si>
  <si>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</si>
  <si>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Contratación directa.</t>
  </si>
  <si>
    <t xml:space="preserve">Recursos propios </t>
  </si>
  <si>
    <t>ICLD</t>
  </si>
  <si>
    <t>202400000003934 ELABORACIÓN DE DOCUMENTOS PRELIMINARES, RECONOCIMIENTO DE EDIFICACIONES Y TRÁMITE DE LEGALIZACIÓN URBANÍSTICA</t>
  </si>
  <si>
    <t>Documento preliminar</t>
  </si>
  <si>
    <t>Presentación síntesis  del Documento preliminar</t>
  </si>
  <si>
    <t>2025-05</t>
  </si>
  <si>
    <t>2025-09</t>
  </si>
  <si>
    <t>Documento de planeación validado</t>
  </si>
  <si>
    <t>Documentos validados, Formatos, oficios de respuesta / Acto Administrativo -Resolución/ Presentación-síntesis/Informes de seguimiento</t>
  </si>
  <si>
    <t>Divulgación</t>
  </si>
  <si>
    <t>Convocatorias, Actas de Divulgación, registros fotográficos</t>
  </si>
  <si>
    <t>AVANCE PROYECTO LEGALIZACIÓN URBANISTICA</t>
  </si>
  <si>
    <t>EJECUCIÓN PRESUPUESTAL PROYECTO LEGALIZACIÓN URBANISTICA</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</si>
  <si>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</si>
  <si>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</si>
  <si>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</si>
  <si>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</si>
  <si>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</si>
  <si>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</si>
  <si>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2025-07</t>
  </si>
  <si>
    <t>Camilo Rey Sabogal</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</si>
  <si>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</si>
  <si>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</si>
  <si>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Convenio interadministrativo</t>
  </si>
  <si>
    <t>Recursos propios</t>
  </si>
  <si>
    <t>2024130010263 DESARROLLO DE INVESTIGACIONES PARA LA TRANSFORMACION PRODUCTIVA EN EL DISTRITO DE  CARTAGENA DE INDIAS</t>
  </si>
  <si>
    <t>Diseño del proyecto de investigación</t>
  </si>
  <si>
    <t>SGP</t>
  </si>
  <si>
    <t>AVANCE PROYECTO INVESTIGACIONES PARA LA TRANSFORMACIÓN PRODUCTIVA</t>
  </si>
  <si>
    <t>EJECUCIÓN PRESUPUESTAL PROYECTO INVESTIGACIONES PARA LA TRANSFORMACIÓN PRODUCTIVA</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</si>
  <si>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</si>
  <si>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</si>
  <si>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</si>
  <si>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</si>
  <si>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</si>
  <si>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</si>
  <si>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</si>
  <si>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2025-02</t>
  </si>
  <si>
    <t>2025-03</t>
  </si>
  <si>
    <t>Todas</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</si>
  <si>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</si>
  <si>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</si>
  <si>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</si>
  <si>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</si>
  <si>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SGP LIBRE INVERSION</t>
  </si>
  <si>
    <t>2024130010205 ACTUALIZACION Y SEGUIMIENTO AL PLAN DE ORDENAMIENTO TERRITORIAL EN EL DISTRITO DE   CARTAGENA DE INDIAS</t>
  </si>
  <si>
    <t>2. Desarrollar la Etapa de Diagnóstico de un instrumento de planificación territorial (Actualización)</t>
  </si>
  <si>
    <t>DTS Diagnóstico</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</si>
  <si>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</si>
  <si>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</si>
  <si>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</si>
  <si>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</si>
  <si>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</si>
  <si>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</si>
  <si>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</si>
  <si>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</si>
  <si>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</si>
  <si>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</si>
  <si>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</si>
  <si>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</si>
  <si>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</si>
  <si>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</si>
  <si>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</si>
  <si>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</si>
  <si>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</si>
  <si>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El proyecto no cuenta con los suficientes recursos financieros.</t>
  </si>
  <si>
    <t>Incorporar recursos al proyecto</t>
  </si>
  <si>
    <t xml:space="preserve">8. Realizar seguimiento adopcion del Plan de Ordenamiento Territorial (a partir de su aprobación) </t>
  </si>
  <si>
    <t>Seguimiento y Evaluación Nuevo POT</t>
  </si>
  <si>
    <t>Reprogramar actividad de entrega del Documento de seguimiento y evaluación</t>
  </si>
  <si>
    <t>AVANCE PROYECTO ACTUALIZACIÓN Y SEGUIMIENTO AL PLAN DE ORDENAMIENTO TERRITORIAL</t>
  </si>
  <si>
    <t>EJECUCIÓN PRESUPUESTAL PROYECTO ACTUALIZACIÓN Y SEGUIMIENTO AL PLAN DE ORDENAMIENTO TERRITORIAL</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</si>
  <si>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</si>
  <si>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</si>
  <si>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</si>
  <si>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</si>
  <si>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</si>
  <si>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Camilo Rey Sabogal
Fabrizio Milano</t>
  </si>
  <si>
    <t>N/A</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</si>
  <si>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</si>
  <si>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</si>
  <si>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</si>
  <si>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2025-01</t>
  </si>
  <si>
    <t>2025-06</t>
  </si>
  <si>
    <t>1 y 2</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</si>
  <si>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</si>
  <si>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</si>
  <si>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</si>
  <si>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</si>
  <si>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</si>
  <si>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</si>
  <si>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</si>
  <si>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</si>
  <si>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</si>
  <si>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</si>
  <si>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</si>
  <si>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</si>
  <si>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</si>
  <si>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</si>
  <si>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 xml:space="preserve">AVANCE PROYECTO FORMULACIÓN Y SEGUIMIENTO AL PLAN ESPECIAL DE MANEJO Y PROTECCIÓN DEL CENTRO HISTÓRICO Y SU ÁREA DE INFLUENCIA </t>
  </si>
  <si>
    <t xml:space="preserve">EJECUCIÓN PRESUPUESTAL PROYECTO FORMULACIÓN Y SEGUIMIENTO AL PLAN ESPECIAL DE MANEJO Y PROTECCIÓN DEL CENTRO HISTÓRICO Y SU ÁREA DE INFLUENCIA </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</si>
  <si>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</si>
  <si>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</si>
  <si>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</si>
  <si>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Plan de Trabajo</t>
  </si>
  <si>
    <t>Plan de trabajo (cronograma de actividades)</t>
  </si>
  <si>
    <t xml:space="preserve">Claudia Velasquez
</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</si>
  <si>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</si>
  <si>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Si</t>
  </si>
  <si>
    <t>Diagnostico</t>
  </si>
  <si>
    <t xml:space="preserve">Documento técnico de soporte (DTS) </t>
  </si>
  <si>
    <t>Documentos preliminares</t>
  </si>
  <si>
    <t>Documentos preliminares (DP)</t>
  </si>
  <si>
    <t>Documento Validado</t>
  </si>
  <si>
    <t>Documentos validados (DV)</t>
  </si>
  <si>
    <t>Plan de divulgación ejecutado (PDE)</t>
  </si>
  <si>
    <t>Reformular, adoptar y dar seguimiento a un (0,18) Plan Parcial de Renovación Urbana de Bazurto</t>
  </si>
  <si>
    <t>1. Elaborar plan de trabajo para la gestión de los instrumentos de planificación territorial</t>
  </si>
  <si>
    <t>0,05</t>
  </si>
  <si>
    <t>Claudia Velasquez
María Carolina Martín Blanco</t>
  </si>
  <si>
    <t>2024130010214
FORMULACIÓN DE INSTRUMENTOS DE PLANIFICACIÓN TERRITORIAL INTERMEDIA EN EL DISTRITO DE CARTAGENA</t>
  </si>
  <si>
    <t>2. Realizar la etapa de diagnóstico de los instrumentos de planificación territorial</t>
  </si>
  <si>
    <t>3. Elaborar documentos de planeación preliminar de los instrumentos de planificación territorial</t>
  </si>
  <si>
    <t>0,12</t>
  </si>
  <si>
    <t>4. Elaborar documentos de planeación validado de los instrumentos de planificación territorial</t>
  </si>
  <si>
    <t>5. Realizar la divulgación de los instrumentos de planificación territorial</t>
  </si>
  <si>
    <t>0,2</t>
  </si>
  <si>
    <t>0,16</t>
  </si>
  <si>
    <t xml:space="preserve">ICLD </t>
  </si>
  <si>
    <t>0,04</t>
  </si>
  <si>
    <t>Tramitar otras Actuaciones urbanísticas</t>
  </si>
  <si>
    <t>0,25</t>
  </si>
  <si>
    <t>Apoyar en la consolidación del expediente Distrital</t>
  </si>
  <si>
    <t>Corregimientos</t>
  </si>
  <si>
    <t>0,3</t>
  </si>
  <si>
    <t>0,02</t>
  </si>
  <si>
    <t>2025-10</t>
  </si>
  <si>
    <t>CONTRATAR LA PRESTACIÓN DE SERVICIOS PROFESIONALES EN ÁREAS ADMINISTRATIVAS, ECONÓMICAS, FINANCIERAS, CONTABLES O AFINES; ABOGADOS, O ÁREAS AFINES;  INGENIEROS CIVILES, AMBIENTALES, SANITARIOS, ÁREAS DE LAS INGENIERÍAS Y AFINES; ARQUITECTOS, PROFESIONALES</t>
  </si>
  <si>
    <t>SI</t>
  </si>
  <si>
    <t>Diseñar y gestionar cuatro (4) lineamientos técnicos y pedagógicos para garantizar el derecho a la ciudad de niñas y mujeres en el entorno urbano</t>
  </si>
  <si>
    <t>Documentos de Planeación</t>
  </si>
  <si>
    <t>AVANCE PROYECTO FORMULACIÓN DE INSTRUMENTOS DE PLANIFICACIÓN TERRITORIAL INTERMEDIA</t>
  </si>
  <si>
    <t>EJECUCIÓN PRESUPUESTAL PROYECTO FORMULACIÓN DE INSTRUMENTOS DE PLANIFICACIÓN TERRITORIAL INTERMEDIA</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</si>
  <si>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</si>
  <si>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</si>
  <si>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</si>
  <si>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</si>
  <si>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</si>
  <si>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</si>
  <si>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 xml:space="preserve">Contratación directa (con ofertas) </t>
  </si>
  <si>
    <t xml:space="preserve">202400000005234 Formulación del Plan Estratégico Prospectivo 2050 para el Distrito de  Cartagena de Indias </t>
  </si>
  <si>
    <t>DIVULGACIÓN</t>
  </si>
  <si>
    <t xml:space="preserve">Estrategia de divulgación </t>
  </si>
  <si>
    <t>Documento de Consultas y Talleres Participativos</t>
  </si>
  <si>
    <t>Desarrollo de Modelos Prospectivos</t>
  </si>
  <si>
    <t>PLAN DE TRABAJO: Elaboración del Informe Final</t>
  </si>
  <si>
    <t>+</t>
  </si>
  <si>
    <t>AVANCE PROYECTO FORMULACIÓN DEL PLAN ESTRATEGICO PROSPECTIVO 2050</t>
  </si>
  <si>
    <t>EJECUCIÓN PRESUPUESTAL PROYECTO FORMULACIÓN DEL PLAN ESTRATEGICO PROSPECTIVO 2050</t>
  </si>
  <si>
    <t xml:space="preserve">202400000003799
</t>
  </si>
  <si>
    <t>Aumentar la disponibilidad de barrios con procesos de legalización_x000D_urbanística en el Distrito Turístico y Cultural de Cartagena de Indias.</t>
  </si>
  <si>
    <t>Implementar estrategias que promuevan la legalización urbanística de asentamientos irregulares en el Distrito de Cartagena de acuerdo con la normatividad vigente.</t>
  </si>
  <si>
    <t xml:space="preserve">Documentos de política </t>
  </si>
  <si>
    <t xml:space="preserve">Documento de politica final	</t>
  </si>
  <si>
    <t>Documento de Politica Publica formulada</t>
  </si>
  <si>
    <t>Director de Control Urbano</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</si>
  <si>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</si>
  <si>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</si>
  <si>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 xml:space="preserve">202400000003799 - RECUPERACIÓN DE LA GOBERNANZA URBANISTICA EN EL DISTRITO DE CARTAGENA DE INDIAS
	</t>
  </si>
  <si>
    <t>Plan de trabajo</t>
  </si>
  <si>
    <t>Documento</t>
  </si>
  <si>
    <t xml:space="preserve">Documento de planeación validado	</t>
  </si>
  <si>
    <t>Documento de Curadurías elaborados</t>
  </si>
  <si>
    <t>Estudios de preinversión</t>
  </si>
  <si>
    <t>2. REALIZAR ESTUDIO PARA DAR VIABILIDAD A NUEVAS CURADURIAS URBANAS</t>
  </si>
  <si>
    <t>Informes tecnicos y jurídicos</t>
  </si>
  <si>
    <t xml:space="preserve">3. REALIZAR LA ESTRUCTURACION DE LOS PROCESOS CONTRACTUALES Y TECNICOS EN EL MARCO DEL PROYECTO </t>
  </si>
  <si>
    <t>1. REALIZAR ACTIVIDADES DE APOYO A LA GESTION Y EN CAMPO PARA LA REDUCCION, INTERVENCION Y CONTROL DE INVASIONES ILEGALES EN CARTAGENA</t>
  </si>
  <si>
    <t>Informes de Operativos-recorridos-visitas realizados</t>
  </si>
  <si>
    <t>AVANCE PROYECTO RECUPERANDO LA GOBERNANZA URBANÍSTICA, CARTAGENA VUELVE A BRILLAR</t>
  </si>
  <si>
    <t>EJECUCIÓN PRESUPUESTAL PROYECTO RECUPERANDO LA GOBERNANZA URBANÍSTICA, CARTAGENA VUELVE A BRILLAR</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</si>
  <si>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</si>
  <si>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</si>
  <si>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</si>
  <si>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</si>
  <si>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</si>
  <si>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Realizar los procesos contractuales y /o interadministrativo para la capacitacion a defensores urbanos barriales en normas urbanísticas vigentes</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</si>
  <si>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</si>
  <si>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</si>
  <si>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</si>
  <si>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</si>
  <si>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1.669.600.000 COP</t>
  </si>
  <si>
    <t>2021130010271 FORTALECIMIENTO DEL PLAN DE NORMALIZACION URBANISTICA,  EN EL DISTRITO DE  CARTAGENA DE INDIAS</t>
  </si>
  <si>
    <t>Apoyar en la formación de los defensores urbanos barriales</t>
  </si>
  <si>
    <t>Certificaciones de asistencias de las capacitaciones en Defensores Urbanos</t>
  </si>
  <si>
    <t>Contratación de servicios de transporte terrestre especial con conductor para el desplazamiento de los funcionarios de la secretaria de planeación, en desarrollo del proyecto de inversión normalización urbanística de cartagena de indias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</si>
  <si>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</si>
  <si>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</si>
  <si>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</si>
  <si>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</si>
  <si>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</si>
  <si>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</si>
  <si>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</si>
  <si>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</si>
  <si>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</si>
  <si>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</si>
  <si>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</si>
  <si>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</si>
  <si>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</si>
  <si>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</si>
  <si>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</si>
  <si>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</si>
  <si>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2. Fortalecimiento de un punto de atención al ciudadano donde se orientará a los interesados sobre los diversos procedimientos que en materia urbanística se desarrollan o pueden desarrollarse en el Distrito de Cartagena (PUNTO UNIFICADO DE INFORMACIÓN)</t>
  </si>
  <si>
    <t>Listado de Asistencia 
(Reporte del número de ciudadanos atendidos en punto unificado - página web y what´s app a final de año)</t>
  </si>
  <si>
    <t>Insuficiencia de fondos para completar el proyecto.</t>
  </si>
  <si>
    <t>Implementar un control financiero riguroso para gestionar el presupuesto asignado.</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</si>
  <si>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</si>
  <si>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</si>
  <si>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</si>
  <si>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</si>
  <si>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</si>
  <si>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9. Verficar y revisar proyectos arquitectonicos para ejecutar obras de intervención ajustadas al POT y a los instrumentos de gestión de Patrimonio para Bienes de Interes Cultural en el marco del decreto  0404 DE 2024</t>
  </si>
  <si>
    <t>Informes técnicos, Autos, resoluciones y amc oficios</t>
  </si>
  <si>
    <t>10. Inscribir y certificar la existencia y representación legal de las personas jurídicas de propiedad horizontal, de conformidad con lo dispuesto en la Ley 675 de 2021</t>
  </si>
  <si>
    <t>Certificados de Propiedad Horizontal, resoluciones, autos y AMC oficios</t>
  </si>
  <si>
    <t>AVANCE PROYECTO FORTALECIMIENTO DEL PLAN DE NORMALIZACION URBANISTICA</t>
  </si>
  <si>
    <t>EJECUCIÓN PRESUPUESTAL PROYECTO FORTALECIMIENTO DEL PLAN DE NORMALIZACION URBANISTICA</t>
  </si>
  <si>
    <t>12.4.1</t>
  </si>
  <si>
    <t>Actualizar e implementar un (0,25) Plan 4C: Cartagena Competitiva y Compatible con el Clima</t>
  </si>
  <si>
    <t>ACTUALIZACIÓN E IMPLEMENTACIÓN DEL PLAN 4C: CARTAGENA COMPETITIVA Y COMPATIBLE CON EL CLIMA</t>
  </si>
  <si>
    <t>Disminuir la vulnerabilidad climática frente a los impactos del cambio climático en el Distrito de Cartagena de Indias.</t>
  </si>
  <si>
    <t>Actualizar e implementar estrategias, que mitiguen  los riesgos asociados a eventos climáticos extremos.</t>
  </si>
  <si>
    <t xml:space="preserve">Documentos de planeación para la gestión del cambio climático y un desarrollo bajo en carbono y resiliente al clima </t>
  </si>
  <si>
    <t>Desarrollar la etapa de alistamiento para la actualización del Plan 4C: Cartagena Competitiva y Compatible con el Clima</t>
  </si>
  <si>
    <t>Documento de Alistamiento</t>
  </si>
  <si>
    <t>TODAS</t>
  </si>
  <si>
    <t>Claudia Velasquez
Cristian Herrera</t>
  </si>
  <si>
    <t>1.2.1.0.00-001 - ICLD</t>
  </si>
  <si>
    <t>2024130010271
ACTUALIZACIÓN E IMPLEMENTACIÓN DEL PLAN 4C: CARTAGENA COMPETITIVA Y COMPATIBLE CON EL CLIMA</t>
  </si>
  <si>
    <t>Elaborar el perfil territorial para la actualización del Plan 4C: Cartagena Competitiva y Compatible con el Clima</t>
  </si>
  <si>
    <t>Perfil Territorial</t>
  </si>
  <si>
    <t>Implementación integral y coordinada de las acciones de restauración ecológica en la Bahía de Cartagena</t>
  </si>
  <si>
    <t>Evaluación integral del cumplimiento del Plan 4C: Realizar una evaluación exhaustiva del cumplimiento de los objetivos y metas establecidos en el Plan</t>
  </si>
  <si>
    <t>Informe de Evaluación Integral</t>
  </si>
  <si>
    <t>Actualización y ajuste normativo en la Implementación del Plan 4C: Llevar a cabo la revisión y actualización normativa del Plan</t>
  </si>
  <si>
    <t>Informe de Actualización normativa</t>
  </si>
  <si>
    <t>Articulación de instrumentos de planeación con el Plan 4C: Desarrollar un proceso de integración y articulación de los instrumentos de planeación y documentos jurídicos</t>
  </si>
  <si>
    <t>Matriz de Articulación de instrumentos</t>
  </si>
  <si>
    <t>Vinculación de Requerimientos Técnicos en el proceso de Actualización del Plan 4C: Incorporar un conjunto de requerimientos técnicos fundamentales en el proceso de actualización</t>
  </si>
  <si>
    <t>Implementación coordinada del Plan 4C actualizado: ejecución integral y coordinada del Plan 4C</t>
  </si>
  <si>
    <t>AVANCE PROYECTO ACTUALIZACIÓN E IMPLEMENTACIÓN DEL PLAN 4C: CARTAGENA COMPETITIVA Y COMPATIBLE CON EL CLIMA</t>
  </si>
  <si>
    <t>EJECUCIÓN PRESUPUESTAL PROYECTO ACTUALIZACIÓN E IMPLEMENTACIÓN DEL PLAN 4C: CARTAGENA COMPETITIVA Y COMPATIBLE CON EL CLIMA</t>
  </si>
  <si>
    <t>Formulación y Seguimiento de instrumentos de Planificación Territorial para la zona Chambacú, Torices y La Unión en el distrito de Cartagena de Indias</t>
  </si>
  <si>
    <t>Formular y hacer seguimiento al plan parcial de Chambacu, Torices, La unión en Cartagena de Indias</t>
  </si>
  <si>
    <t>Elaborar plan de trabajo para la gestión de un instrumento de planificación territorial</t>
  </si>
  <si>
    <t>Los proyectos pueden enfrentar retrasos en su ejecución debido a problemas logísticos, administrativos o técnicos.</t>
  </si>
  <si>
    <t>Establecer un sistema de seguimiento y control riguroso de los cronogramas; definir claramente las responsabilidades.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</si>
  <si>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</si>
  <si>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</si>
  <si>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</si>
  <si>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</si>
  <si>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</si>
  <si>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</si>
  <si>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</si>
  <si>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</si>
  <si>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</si>
  <si>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</si>
  <si>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</si>
  <si>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</si>
  <si>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AVANCE PROYECTO FORMULACION INSTRUMENTOS DE PLANIFICACION PARA LA ZONA DE CHAMBACÚ, TORICES Y LA UNIÓN</t>
  </si>
  <si>
    <t>EJECUCIÓN PRESUPUESTAL PROYECTO FORMULACION INSTRUMENTOS DE PLANIFICACION PARA LA ZONA DE CHAMBACÚ, TORICES Y LA UNIÓN</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</si>
  <si>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</si>
  <si>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</si>
  <si>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</si>
  <si>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</si>
  <si>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4, 5, 6</t>
  </si>
  <si>
    <t>Isabel Polo 
Estefanía Navarro</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</si>
  <si>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</si>
  <si>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</si>
  <si>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</si>
  <si>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</si>
  <si>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</si>
  <si>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</si>
  <si>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</si>
  <si>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Documento de diagnóstico</t>
  </si>
  <si>
    <t>Formular un (1) Plan de Mejoramiento Integral de La Boquilla</t>
  </si>
  <si>
    <t>Boquilla</t>
  </si>
  <si>
    <t>AVANCE PROYECTO FORMULACION INSTRUMENTOS PARA LA RESTAURACIÓN INTEGRAL DE LA CIÉNAGA DE LA VIRGEN</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</si>
  <si>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</si>
  <si>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</si>
  <si>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</si>
  <si>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</si>
  <si>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</si>
  <si>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</si>
  <si>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Camilo Rey Sabogal
Jairo Rodriguez</t>
  </si>
  <si>
    <t>Asinergia entre equipo técnico de profesionales especializados y la coordinación / supervisión del proyecto</t>
  </si>
  <si>
    <t>Establecer un sistema de seguimiento y control riguroso de los cronogramas.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</si>
  <si>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ÁREAS DE LA SOCIOLOGÍA, SICOLOGÍA, TRABAJO SOCIAL, CIENCIAS SOCIALES, PROMOTORES DE DESARROLLO COMUNITARIO Y ÁREAS AFINES; POLITÓLOGOS, CIENCIAS POLÍTICAS, ANTROLPÓLOGOS Y ÁREAS AFINES; PRESTACIÓN DE SERVICIOS DE PERSONAL CON NIVEL TÉCNICOS, TECNÓLOGOS, BACHILLERES PARA REALIZAR  ACTIVIDADES  DEL PROYECTO DE ACTUALIZACIÓN EL ÁREA METROPOLITANA DE CARTAGENA DE INDIAS BUSCANDO FORTALECER LA CONSOLIDACIÓN DEL ÁREA DE INTEGRACIÓN COMO UN ESQUEMA ASOCIATIVO QUE FAVOREZCA EL SURGIMIENTO DE PROYECTOS TERRITORIALES  CARTAGENA DE INDIAS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</si>
  <si>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</si>
  <si>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</si>
  <si>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</si>
  <si>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AVANCE PROYECTO CONSOLIDACIÓN Y PROMOCIÓN DE LOS ESQUEMAS ASOCIATIVOS TERRITORIALES</t>
  </si>
  <si>
    <t>EJECUCIÓN PRESUPUESTAL PROYECTO CONSOLIDACIÓN Y PROMOCIÓN DE LOS ESQUEMAS ASOCIATIVOS TERRITORIALES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</si>
  <si>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</si>
  <si>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</si>
  <si>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</si>
  <si>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1. Elaborar documentos con la consolidación de la información recopilada
</t>
  </si>
  <si>
    <t>Documentos de estudios técnicos 
(Generación de nuevo conocimiento 6 - Documentos POT y Artículos y Plataforma CET)</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</si>
  <si>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</si>
  <si>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</si>
  <si>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</si>
  <si>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</si>
  <si>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</si>
  <si>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1. Elaborar documentos con la consolidación de la información recopilada</t>
  </si>
  <si>
    <t>Documentos de investigación
(Anuario Estadístico 1)</t>
  </si>
  <si>
    <t>1. Socializar el documento con los actores involucrados</t>
  </si>
  <si>
    <t>Documentos de investigación
(Boletín CET 3)</t>
  </si>
  <si>
    <t>Aumentar información documentada en estudios socioeconómica, focalización y multipropósito territorial</t>
  </si>
  <si>
    <t>Documentos de investigación</t>
  </si>
  <si>
    <t>Socialización de los resultados de los procesos investigativos
(Desarrollar diez (10) actividades científicas de apropiación social del conocimiento)</t>
  </si>
  <si>
    <t>Documentos de investigación
(Socialización de documentos POT 3)</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</si>
  <si>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</si>
  <si>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</si>
  <si>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</si>
  <si>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</si>
  <si>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</si>
  <si>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AVANCE PROYECTO IMPLEMENTACIÓN DEL CENTRO DE INVESTIGACIÓN PARA LA PLANEACIÓN SOCIOECONÓMICA Y TERRITORIAL</t>
  </si>
  <si>
    <t>EJECUCIÓN PRESUPUESTAL PROYECTO IMPLEMENTACIÓN DEL CENTRO DE INVESTIGACIÓN PARA LA PLANEACIÓN SOCIOECONÓMICA Y TERRITORIAL</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</si>
  <si>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</si>
  <si>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</si>
  <si>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</si>
  <si>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</si>
  <si>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</si>
  <si>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Documento Técnico</t>
  </si>
  <si>
    <t>2025-2</t>
  </si>
  <si>
    <t>Clarena García Montes</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</si>
  <si>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</si>
  <si>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</si>
  <si>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Ingresos corrientes de Libre Destinación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</si>
  <si>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</si>
  <si>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</si>
  <si>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</si>
  <si>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</si>
  <si>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</si>
  <si>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</si>
  <si>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</si>
  <si>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</si>
  <si>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</si>
  <si>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</si>
  <si>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6, Operaciones estadísticas</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</si>
  <si>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</si>
  <si>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</si>
  <si>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</si>
  <si>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 xml:space="preserve">Diagnostico del Sistema de información-infraestructura de datos </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</si>
  <si>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</si>
  <si>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</si>
  <si>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</si>
  <si>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</si>
  <si>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</si>
  <si>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</si>
  <si>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</si>
  <si>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</si>
  <si>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</si>
  <si>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</si>
  <si>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</si>
  <si>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</si>
  <si>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 xml:space="preserve">AVANCE PROYECTO IMPLEMENTACIÓN DEL SISTEMA DE INFORMACIÓN GEOGRÁFICA, ESTADÍSTICO Y SOCIAL CON INFRAESTRUCTURA DE DATOS ESPACIALES PARA LA TOMA DE DECISIONES </t>
  </si>
  <si>
    <t xml:space="preserve">EJECUCIÓN PRESUPUESTAL PROYECTO IMPLEMENTACIÓN DEL SISTEMA DE INFORMACIÓN GEOGRÁFICA, ESTADÍSTICO Y SOCIAL CON INFRAESTRUCTURA DE DATOS ESPACIALES PARA LA TOMA DE DECISIONES </t>
  </si>
  <si>
    <t>Actualización de la Estratificación Socioeconómica del Distrito de Cartagena de Indias</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</si>
  <si>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</si>
  <si>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</si>
  <si>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Servicio de estratificación socioeconómica</t>
  </si>
  <si>
    <t>1. Tramitar y responder oportunamente las solicitudes de los usuarios en cuanto a certificación y revisión de estrato</t>
  </si>
  <si>
    <t>Número de informes de gestión</t>
  </si>
  <si>
    <t>BERTHA CECILIA PÉREZ ORTIZ</t>
  </si>
  <si>
    <t>2024130010203 ACTUALIZACION DE  LA ESTRATIFICACION SOCIOECONOMICA DEL DISTRITO DE  CARTAGENA DE INDIAS</t>
  </si>
  <si>
    <t>2. Actualizar la estratrificación de los predios urbanos conforme a la metodología vigente</t>
  </si>
  <si>
    <t>Actas en Primera Instancia</t>
  </si>
  <si>
    <t>3. Apoyar técnicamente al CPE</t>
  </si>
  <si>
    <t>Actas CPE - Segunda Instancia</t>
  </si>
  <si>
    <t>4. Capacitaciones a los miembros del Comité Permanente de Estratificación</t>
  </si>
  <si>
    <t xml:space="preserve">5. Diagnóstico para la realización de la revisión general de la estratifiacoón urbana y actualización de la estratifiación rural </t>
  </si>
  <si>
    <t>Número de informe de diagnóstico</t>
  </si>
  <si>
    <t>6. Correlacionar la dirección cartográfica DANE con la referencia catastral predial como eje de articulación de la Estratificación del Distrito de Cartagena</t>
  </si>
  <si>
    <t>Número de informes de avance</t>
  </si>
  <si>
    <t>7. Ejecutar la nueva estratificación para el Distrito de Cartagena</t>
  </si>
  <si>
    <t>Número de bases de datos</t>
  </si>
  <si>
    <t>2026-02</t>
  </si>
  <si>
    <t>AVANCE PROYECTO ACTUALIZACIÓN DE LA ESTRATIFICACION</t>
  </si>
  <si>
    <t>EJECUCIÓN PRESUPUESTAL PROYECTO ACTUALIZACIÓN DE LA ESTRATIFICACION</t>
  </si>
  <si>
    <t>ACTUALIZACIÓN DE LA METODOLOGIA SISBEN IV EN CARTAGENA DE INDIAS</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</si>
  <si>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</si>
  <si>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</si>
  <si>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</si>
  <si>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</si>
  <si>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</si>
  <si>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Camilo Torres Catalan</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</si>
  <si>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</si>
  <si>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</si>
  <si>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</si>
  <si>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2. Responder los pqr presentados por los usuarios sisben (encuestas nuevas, inconformidades de categorías, retiro de personas entre otros)</t>
  </si>
  <si>
    <t>Solicitudes atendidas</t>
  </si>
  <si>
    <t>3. Actualizacion y mantenimiento del archivo general del Sisbén. (metros lineales)</t>
  </si>
  <si>
    <t>Metros lineales ejecutados</t>
  </si>
  <si>
    <t>4. Realización diaria de copias de Seguridad a la plataforma Sisbénapp y envió diario de los trámites procesados y sincronizados al DNP para su validación (*)</t>
  </si>
  <si>
    <t>Informe de envíos diarios a DNP</t>
  </si>
  <si>
    <t>5. Propagación de los procesos y actividades realizadas en la metodología IV del Sisbén, en nuestros canales de comunicación local y nacional (*)</t>
  </si>
  <si>
    <t>Procesos de socialización realizados</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</si>
  <si>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</si>
  <si>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</si>
  <si>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</si>
  <si>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</si>
  <si>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2. Realizar el diagnóstico de la infraestructura física de los diferentes puntos del SISBEN</t>
  </si>
  <si>
    <t>Documento elaborado</t>
  </si>
  <si>
    <t>AVANCE PROYECTO ACTUALIZACIÓN DE LA METODOLOGIA SISBEN IV EN CARTAGENA DE INDIAS</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</si>
  <si>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</si>
  <si>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</si>
  <si>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</si>
  <si>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</si>
  <si>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</si>
  <si>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</si>
  <si>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Carmen Adriana Charry Sampayo</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</si>
  <si>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</si>
  <si>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</si>
  <si>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</si>
  <si>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</si>
  <si>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</si>
  <si>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</si>
  <si>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</si>
  <si>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</si>
  <si>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</si>
  <si>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</si>
  <si>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</si>
  <si>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</si>
  <si>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</si>
  <si>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</si>
  <si>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</si>
  <si>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</si>
  <si>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</si>
  <si>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</si>
  <si>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</si>
  <si>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</si>
  <si>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</si>
  <si>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</si>
  <si>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</si>
  <si>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</si>
  <si>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</si>
  <si>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</si>
  <si>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</si>
  <si>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</si>
  <si>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</si>
  <si>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</si>
  <si>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</si>
  <si>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</si>
  <si>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</si>
  <si>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</si>
  <si>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</si>
  <si>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AVANCE PROYECTO FORTALECIMIENTO DEL BANCO DE PROGRAMAS Y PROYECTOS</t>
  </si>
  <si>
    <t>EJECUCIÓN PRESUPUESTAL PROYECTO FORTALECIMIENTO DEL BANCO DE PROGRAMAS Y PROYECTOS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</si>
  <si>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</si>
  <si>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</si>
  <si>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</si>
  <si>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</si>
  <si>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</si>
  <si>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María Bernarda Pérez Carmona</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</si>
  <si>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</si>
  <si>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</si>
  <si>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</si>
  <si>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</si>
  <si>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</si>
  <si>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</si>
  <si>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</si>
  <si>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</si>
  <si>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</si>
  <si>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</si>
  <si>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</si>
  <si>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</si>
  <si>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</si>
  <si>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</si>
  <si>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Realizar los reportes de avance de Plan de Desarrollo de acuerdo con los requerimientos de entidades de control distrital y nacional en las diferentes plataformas y procesos de gestión (FURAG-DNP-PROCURADURIA-CONTRALORIA)</t>
  </si>
  <si>
    <t>Reportes realizados</t>
  </si>
  <si>
    <t>Diseñar plataforma interactiva para seguimiento y evaluación del Plan de Desarrollo y Planes Institucionales</t>
  </si>
  <si>
    <t>Actas de trabajo
Cronograma de diseño
Compra de equipos y adquisicion de software</t>
  </si>
  <si>
    <t>04-ORDEN DE COMPRA</t>
  </si>
  <si>
    <t>ICLD - SGP</t>
  </si>
  <si>
    <t>Realizar asistencia técnica a las localidades del Distrito para la formulación y proceso de seguimiento y evaluación de los planes locales de desarrollo</t>
  </si>
  <si>
    <t>Actas de trabajo de asistencias técnicas realizadas en las localidades</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</si>
  <si>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</si>
  <si>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</si>
  <si>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Realizar asistencias técnicas para la formulación de planes estratégicos comunitarios.</t>
  </si>
  <si>
    <t>Asistencias técnicas realizadas</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</si>
  <si>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</si>
  <si>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</si>
  <si>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</si>
  <si>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</si>
  <si>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</si>
  <si>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 xml:space="preserve">Elaborar los informes y boletines de seguimiento, evaluación y evolución de las Finanzas Públicas del Distrito en el marco de la ejecución del Plan de Desarrollo    </t>
  </si>
  <si>
    <t>Informes elaborados y presentados</t>
  </si>
  <si>
    <t>Revisar y verificar las solicitudes de disponibilidad presupuestal y los trámites de traslados presupuestales que cumpla con lo exigido para la aprobación</t>
  </si>
  <si>
    <t>Matriz de solicitudes revisadas</t>
  </si>
  <si>
    <t>Elaborar el Plan Operativo Anual de Inversiones teniendo en cuenta los avances de Plan de Desarrollo</t>
  </si>
  <si>
    <t>Plan Operativo Anual de Inversiones elaborados</t>
  </si>
  <si>
    <t xml:space="preserve">Atender las solicitudes de PQRSFD recibidas a través de SIGOB y dar respuesta al requerimiento solicitado mediante oficio.          </t>
  </si>
  <si>
    <t>Informe de Solicitudes atendidas</t>
  </si>
  <si>
    <t xml:space="preserve">Manejar y mantener actualizado el archivo físico y digital de la documentación relacionada con Plan de Desarrollo de la Secretaría de Planeación.    </t>
  </si>
  <si>
    <t>Informe de Matriz de archivo diligenciada cada mes</t>
  </si>
  <si>
    <t>19-CONTRATO DE SUMINISTRO</t>
  </si>
  <si>
    <t xml:space="preserve">AVANCE PROYECTO MODERNIZACIÓN DEL SISTEMA DISTRITAL DE PLANEACIÓN PARA UNA INVERSIÓN PÚBLICA EFICIENTE Y TRANSPARENTE </t>
  </si>
  <si>
    <t xml:space="preserve">EJECUCIÓN PRESUPUESTAL PROYECTO MODERNIZACIÓN DEL SISTEMA DISTRITAL DE PLANEACIÓN PARA UNA INVERSIÓN PÚBLICA EFICIENTE Y TRANSPARENTE </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</si>
  <si>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</si>
  <si>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</si>
  <si>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</si>
  <si>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</si>
  <si>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</si>
  <si>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</si>
  <si>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</si>
  <si>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</si>
  <si>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ICLD / SGP - Libre Inversión</t>
  </si>
  <si>
    <t>2024130010261 FORTALECIMIENTO DE LA FORMULACION, IMPLEMENTACION Y SEGUIMIENTO A LAS POLITICAS PUBLICAS INTERSECTORIALES Y CON VISION INTEGRAL EN EL DISTRITO DE   CARTAGENA DE INDIAS</t>
  </si>
  <si>
    <t>2. Desarrollar procesos de formación en metodologías modernas y sistemáticas de formulación de políticas públicas</t>
  </si>
  <si>
    <t>Procesos realizados</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</si>
  <si>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</si>
  <si>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</si>
  <si>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</si>
  <si>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 xml:space="preserve">AVANCE PROYECTO FORTALECIMIENTO DE LA FORMULACIÓN, IMPLEMENTACIÓN Y SEGUIMIENTO A LAS POLÍTICAS PÚBLICAS INTERSECTORIALES </t>
  </si>
  <si>
    <t xml:space="preserve">EJECUCIÓN PRESUPUESTAL PROYECTO FORTALECIMIENTO DE LA FORMULACIÓN, IMPLEMENTACIÓN Y SEGUIMIENTO A LAS POLÍTICAS PÚBLICAS INTERSECTORIALES </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</si>
  <si>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</si>
  <si>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</si>
  <si>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Brindar apoyo técnico, tecnológico y logístico que garantice el cumplimiento de las actividades previstas en la ley para el consejo de participación ciudadana</t>
  </si>
  <si>
    <t>Apoyo Brindados</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</si>
  <si>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</si>
  <si>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</si>
  <si>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contratacion directa</t>
  </si>
  <si>
    <t>2024130010260 FORTALECIMIENTO AL CONSEJO TERRITORIAL DE PLANEACION, CONSEJO CONSULTIVO DE ORDENAMIENTO TERRITORIAL Y EL CONSEJO DE PARTICIPACION CIUDADANA EN EL DISTRITO   CARTAGENA DE INDIAS</t>
  </si>
  <si>
    <t>Realizar Jornadas de participación ciudadana para la identificación de necesidades y la realización de propuestas a partir de los informes de avances del Plan de Desarrollo</t>
  </si>
  <si>
    <t>Informes elaborados</t>
  </si>
  <si>
    <t>Acompañar al CTP en la construcción de evaluación de plan de desarrollo y concepto sobre POT</t>
  </si>
  <si>
    <t>Informes de informes presentados</t>
  </si>
  <si>
    <t>Brindar apoyo técnico, tecnológico y logístico que garantice el cumplimiento de las actividades previstas en la ley para el consejo consultivo de ordenamiento territorial</t>
  </si>
  <si>
    <t>Desarrollar formación especializada en temas de Plan de Desarrollo, POT, PEMP, Estratégicos y Comunales.</t>
  </si>
  <si>
    <t>Capacitaciones realizadas</t>
  </si>
  <si>
    <t>Gestionar la Participación de Consejeros en espacios nacionales y regionales del Sistema Nacional de Planeación</t>
  </si>
  <si>
    <t>Convenios realizdos</t>
  </si>
  <si>
    <t xml:space="preserve">AVANCE PROYECTO FORTALECIMIENTO AL CONSEJO TERRITORIAL DE PLANEACIÓN CONSEJO CONSULTIVO DE ORDENAMIENTO TERRITORIAL Y EL CONSEJO DE PARTICIPACIÓN CIUDADANA </t>
  </si>
  <si>
    <t>EJECUCIÓN PRESUPUESTAL PROYECTO FORTALECIMIENTO AL CONSEJO TERRITORIAL DE PLANEACIÓN CONSEJO CONSULTIVO DE ORDENAMIENTO TERRITORIAL Y EL CONSEJO DE PARTICIPACIÓN</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</si>
  <si>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</si>
  <si>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</si>
  <si>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</si>
  <si>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</si>
  <si>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</si>
  <si>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</si>
  <si>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</si>
  <si>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</si>
  <si>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</si>
  <si>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</si>
  <si>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Estructurar un documento técnico para solicitar ante el IGAC, la habilitación del distrito de Cartagena como gestor catastral</t>
  </si>
  <si>
    <t>PRESTAR LOS SERVICIOS DE GESTOR PARA LA EJECUCIÓN DE LA FASE DE OPERACIÓN DE LOS COMPONENTES CONSERVACIÓN Y DIFUSIÓN DEL SERVICIO PUBLICO CATASTRAL MULTIPROPÓSITO EN EL DISTRITO TURISTICO Y CULTURAL DE CARTAGENA DE INDIAS</t>
  </si>
  <si>
    <t>Servicio de conservación catastral (Producto
principal del proyecto)</t>
  </si>
  <si>
    <t>Elaborar documento diagnóstico y plan de intervención</t>
  </si>
  <si>
    <t>No hay disponibilidad en la región de recurso humano con los perfiles requeridos para la actualización catastral</t>
  </si>
  <si>
    <t>Identificar la disponibilidad del recurso humano requerido en la región, sino proveer recursos de viáticos dentro del proyecto</t>
  </si>
  <si>
    <t>CONTRATAR LA PRESTACIÓN DE SERVICIOS PROFESIONALES DE ARQUITECTOS Y AFINES PARA REALIZAR  ACTIVIDADES  EN El PROYECTO DE INVERSIÓN   IMPLEMENTACIÓN DE LA GESTIÓN CATASTRAL CON ENFOQUE MULTIPROPÓSITO EN DISTRITO CARTAGENA DE INDIAS</t>
  </si>
  <si>
    <t>Elaborar documento de estudios técnicos sobre geografía, caracterización territorial y dinámica inmobiliaria.</t>
  </si>
  <si>
    <t>Realizar la difusión de información
del servicio público catastral</t>
  </si>
  <si>
    <t>Realizar la recolección de información física, jurídica y económica de los predios intervenidos con la actualización o conservación catastral.</t>
  </si>
  <si>
    <t>Los propietarios, poseedores u ocupantes se oponen a la actualización catastral y no permiten el acceso a los predios para la recolección de información primaria, debido al temor al aumento de las bases gravables.</t>
  </si>
  <si>
    <t xml:space="preserve">Realizar adecuada socialización del proyecto, de manera que los propietarios identifiquen las ventajas de la implementación del catastro multipropósito en su municipio </t>
  </si>
  <si>
    <t>Procesar y analizar la información predial y territorial recolectada.</t>
  </si>
  <si>
    <t>Seguimento al proyecto</t>
  </si>
  <si>
    <t xml:space="preserve">AVANCE PROYECTO IMPLEMENTACIÓN DE LA GESTIÓN CATASTRAL CON ENFOQUE MULTIPROPÓSITO  CIUDADANA </t>
  </si>
  <si>
    <t xml:space="preserve">EJECUCIÓN PRESUPUESTAL PROYECTO IMPLEMENTACIÓN DE LA GESTIÓN CATASTRAL CON ENFOQUE MULTIPROPÓSITO  CIUDADANA </t>
  </si>
  <si>
    <t>AVANCE PROYECTOS DE INVERSIÓN SECRETARÍA DE PLANEACIÓN A DICIEMBRE 2025</t>
  </si>
  <si>
    <t>EJECUCIÓN PRESUPUESTAL SECRETARÍA DE PLANEACIÓN A DICIEMBRE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</si>
  <si>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</si>
  <si>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</si>
  <si>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</si>
  <si>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</si>
  <si>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</si>
  <si>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</si>
  <si>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</si>
  <si>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</si>
  <si>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</si>
  <si>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</si>
  <si>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</si>
  <si>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</si>
  <si>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Julio 16-2024</t>
  </si>
  <si>
    <t>REVISÓ</t>
  </si>
  <si>
    <t>Secretario de Planeación Distrital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</si>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</sst>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164" formatCode="&quot;$&quot;\ #,##0;[Red]\-&quot;$&quot;\ #,##0"/>
    <numFmt numFmtId="165" formatCode="&quot;$&quot;\ #,##0.00;[Red]\-&quot;$&quot;\ #,##0.00"/>
    <numFmt numFmtId="166" formatCode="_-&quot;$&quot;\ * #,##0_-;\-&quot;$&quot;\ * #,##0_-;_-&quot;$&quot;\ * &quot;-&quot;_-;_-@_-"/>
    <numFmt numFmtId="167" formatCode="_-&quot;$&quot;\ * #,##0.00_-;\-&quot;$&quot;\ * #,##0.00_-;_-&quot;$&quot;\ * &quot;-&quot;??_-;_-@_-"/>
    <numFmt numFmtId="168" formatCode="_-* #,##0.00_-;\-* #,##0.00_-;_-* &quot;-&quot;??_-;_-@_-"/>
    <numFmt numFmtId="169" formatCode="&quot;$&quot;\ #,##0.00"/>
    <numFmt numFmtId="170" formatCode="0.0"/>
    <numFmt numFmtId="171" formatCode="0.0000"/>
    <numFmt numFmtId="172" formatCode="0.000"/>
    <numFmt numFmtId="173" formatCode="&quot;$&quot;\ #,##0"/>
    <numFmt numFmtId="174" formatCode="0.0%"/>
    <numFmt numFmtId="175" formatCode="&quot;$&quot;\ #,##0.00;[Red]&quot;$&quot;\ #,##0.00"/>
    <numFmt numFmtId="176" formatCode="&quot;$&quot;#,##0.00"/>
    <numFmt numFmtId="177" formatCode="#,##0.000"/>
    <numFmt numFmtId="178" formatCode="_-[$$-409]* #,##0.00_ ;_-[$$-409]* \-#,##0.00\ ;_-[$$-409]* &quot;-&quot;??_ ;_-@_ "/>
  </numFmts>
  <fonts count="70">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name val="Arial"/>
      <family val="2"/>
    </font>
    <font>
      <sz val="8"/>
      <color theme="1"/>
      <name val="Aptos Narrow"/>
      <family val="2"/>
      <scheme val="minor"/>
    </font>
    <font>
      <sz val="8"/>
      <name val="Arial"/>
      <family val="2"/>
    </font>
    <font>
      <b/>
      <sz val="14"/>
      <color theme="1"/>
      <name val="Arial"/>
      <family val="2"/>
    </font>
    <font>
      <b/>
      <sz val="14"/>
      <color theme="1"/>
      <name val="Aptos Narrow"/>
      <family val="2"/>
    </font>
    <font>
      <b/>
      <sz val="11"/>
      <color theme="1"/>
      <name val="Aptos Narrow"/>
      <family val="2"/>
    </font>
    <font>
      <sz val="11"/>
      <name val="Aptos Narrow"/>
      <family val="2"/>
    </font>
    <font>
      <sz val="14"/>
      <name val="Aptos Narrow"/>
      <family val="2"/>
    </font>
    <font>
      <b/>
      <sz val="20"/>
      <color theme="1"/>
      <name val="Aptos Narrow"/>
      <family val="2"/>
    </font>
    <font>
      <sz val="11"/>
      <color rgb="FF000000"/>
      <name val="Arial"/>
      <family val="2"/>
    </font>
    <font>
      <sz val="9"/>
      <color theme="1"/>
      <name val="Arial"/>
      <family val="2"/>
    </font>
    <font>
      <sz val="9"/>
      <color theme="1"/>
      <name val="&quot;Arial Narrow&quot;"/>
    </font>
    <font>
      <sz val="8"/>
      <color rgb="FF000000"/>
      <name val="Arial"/>
      <family val="2"/>
    </font>
    <font>
      <sz val="9"/>
      <color rgb="FF000000"/>
      <name val="Arial"/>
      <family val="2"/>
    </font>
    <font>
      <b/>
      <sz val="24"/>
      <color indexed="81"/>
      <name val="Tahoma"/>
      <family val="2"/>
    </font>
    <font>
      <sz val="24"/>
      <color indexed="81"/>
      <name val="Tahoma"/>
      <family val="2"/>
    </font>
    <font>
      <b/>
      <sz val="22"/>
      <color theme="1"/>
      <name val="Arial"/>
      <family val="2"/>
    </font>
    <font>
      <sz val="22"/>
      <color theme="1"/>
      <name val="Aptos Narrow"/>
      <family val="2"/>
      <scheme val="minor"/>
    </font>
    <font>
      <b/>
      <sz val="22"/>
      <color theme="1"/>
      <name val="Aptos Narrow"/>
      <family val="2"/>
      <scheme val="minor"/>
    </font>
    <font>
      <b/>
      <sz val="22"/>
      <name val="Arial"/>
      <family val="2"/>
    </font>
    <font>
      <b/>
      <sz val="22"/>
      <color theme="1" tint="4.9989318521683403E-2"/>
      <name val="Arial"/>
      <family val="2"/>
    </font>
    <font>
      <sz val="22"/>
      <color theme="1"/>
      <name val="Arial"/>
      <family val="2"/>
    </font>
    <font>
      <sz val="22"/>
      <name val="Aptos Narrow"/>
      <family val="2"/>
      <scheme val="minor"/>
    </font>
    <font>
      <sz val="22"/>
      <color theme="1"/>
      <name val="Calibri"/>
      <family val="2"/>
    </font>
    <font>
      <sz val="22"/>
      <color theme="1"/>
      <name val="Aptos Narrow"/>
      <family val="2"/>
    </font>
    <font>
      <sz val="22"/>
      <color theme="1"/>
      <name val="Aptos"/>
      <family val="2"/>
    </font>
    <font>
      <b/>
      <sz val="22"/>
      <color theme="1"/>
      <name val="Aptos"/>
      <family val="2"/>
    </font>
    <font>
      <sz val="22"/>
      <color theme="1"/>
      <name val="Segoe UI"/>
      <family val="2"/>
    </font>
    <font>
      <b/>
      <sz val="22"/>
      <color theme="1"/>
      <name val="Aptos Narrow"/>
      <family val="2"/>
    </font>
    <font>
      <sz val="22"/>
      <name val="Arial"/>
      <family val="2"/>
    </font>
    <font>
      <b/>
      <sz val="22"/>
      <name val="Aptos Narrow"/>
      <family val="2"/>
      <scheme val="minor"/>
    </font>
    <font>
      <b/>
      <sz val="22"/>
      <color rgb="FFFF0000"/>
      <name val="Aptos Narrow"/>
      <family val="2"/>
      <scheme val="minor"/>
    </font>
    <font>
      <b/>
      <sz val="20"/>
      <color rgb="FFFF0000"/>
      <name val="Aptos Narrow"/>
      <family val="2"/>
      <scheme val="minor"/>
    </font>
    <font>
      <sz val="11"/>
      <name val="Arial Narrow"/>
      <family val="2"/>
    </font>
    <font>
      <b/>
      <sz val="11"/>
      <name val="Arial Narrow"/>
      <family val="2"/>
    </font>
    <font>
      <sz val="11"/>
      <color theme="1"/>
      <name val="Arial Narrow"/>
      <family val="2"/>
    </font>
    <font>
      <b/>
      <sz val="22"/>
      <name val="Arial Narrow"/>
      <family val="2"/>
    </font>
    <font>
      <sz val="12"/>
      <color theme="1"/>
      <name val="Aptos Narrow"/>
      <family val="2"/>
      <scheme val="minor"/>
    </font>
    <font>
      <b/>
      <sz val="12"/>
      <color theme="1"/>
      <name val="Aptos Narrow"/>
      <family val="2"/>
      <scheme val="minor"/>
    </font>
    <font>
      <b/>
      <sz val="12"/>
      <name val="Arial"/>
      <family val="2"/>
    </font>
    <font>
      <b/>
      <sz val="12"/>
      <name val="Aptos"/>
      <family val="2"/>
    </font>
    <font>
      <b/>
      <sz val="16"/>
      <color theme="1"/>
      <name val="Aptos Narrow"/>
      <family val="2"/>
      <scheme val="minor"/>
    </font>
    <font>
      <sz val="12"/>
      <name val="Arial Narrow"/>
      <family val="2"/>
    </font>
    <font>
      <b/>
      <sz val="14"/>
      <color rgb="FFFF0000"/>
      <name val="Arial Narrow"/>
      <family val="2"/>
    </font>
    <font>
      <b/>
      <sz val="12"/>
      <name val="Arial Narrow"/>
      <family val="2"/>
    </font>
    <font>
      <b/>
      <sz val="18"/>
      <color rgb="FFFF0000"/>
      <name val="Arial Narrow"/>
      <family val="2"/>
    </font>
    <font>
      <sz val="22"/>
      <color rgb="FFFF0000"/>
      <name val="Arial"/>
      <family val="2"/>
    </font>
    <font>
      <b/>
      <sz val="22"/>
      <color rgb="FFFF0000"/>
      <name val="Arial"/>
      <family val="2"/>
    </font>
    <font>
      <b/>
      <sz val="24"/>
      <color rgb="FFFF0000"/>
      <name val="Arial"/>
      <family val="2"/>
    </font>
    <font>
      <b/>
      <sz val="24"/>
      <color rgb="FFFF0000"/>
      <name val="Aptos Narrow"/>
      <family val="2"/>
      <scheme val="minor"/>
    </font>
    <font>
      <sz val="22"/>
      <color rgb="FFFF0000"/>
      <name val="Aptos Narrow"/>
      <family val="2"/>
      <scheme val="minor"/>
    </font>
    <font>
      <sz val="20"/>
      <color theme="1"/>
      <name val="Aptos Narrow"/>
      <family val="2"/>
      <scheme val="minor"/>
    </font>
    <font>
      <sz val="20"/>
      <color rgb="FFFF0000"/>
      <name val="Aptos Narrow"/>
      <family val="2"/>
      <scheme val="minor"/>
    </font>
    <font>
      <b/>
      <sz val="26"/>
      <color rgb="FFFF0000"/>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bgColor indexed="64"/>
      </patternFill>
    </fill>
    <fill>
      <patternFill patternType="solid">
        <fgColor theme="2" tint="-9.9978637043366805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10">
    <xf numFmtId="0" fontId="0" fillId="0" borderId="0"/>
    <xf numFmtId="0" fontId="2" fillId="0" borderId="0"/>
    <xf numFmtId="167" fontId="1" fillId="0" borderId="0" applyFont="0" applyFill="0" applyBorder="0" applyAlignment="0" applyProtection="0"/>
    <xf numFmtId="168"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781">
    <xf numFmtId="0" fontId="0" fillId="0" borderId="0" xfId="0"/>
    <xf numFmtId="0" fontId="4" fillId="2" borderId="1" xfId="0" applyFont="1" applyFill="1" applyBorder="1" applyAlignment="1">
      <alignment horizontal="center" vertical="center" wrapText="1"/>
    </xf>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2" fillId="0" borderId="0" xfId="0" applyFont="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6" fillId="5" borderId="9" xfId="1" applyFont="1" applyFill="1" applyBorder="1" applyAlignment="1">
      <alignment horizontal="center" vertical="center"/>
    </xf>
    <xf numFmtId="0" fontId="16" fillId="5" borderId="1" xfId="1" applyFont="1" applyFill="1" applyBorder="1" applyAlignment="1">
      <alignment horizontal="center" vertical="center"/>
    </xf>
    <xf numFmtId="0" fontId="16" fillId="5" borderId="10" xfId="1" applyFont="1" applyFill="1" applyBorder="1" applyAlignment="1">
      <alignment horizontal="center" vertical="center"/>
    </xf>
    <xf numFmtId="14" fontId="17" fillId="0" borderId="1" xfId="0" applyNumberFormat="1" applyFont="1" applyBorder="1" applyAlignment="1">
      <alignment horizontal="center" vertical="center"/>
    </xf>
    <xf numFmtId="0" fontId="18" fillId="0" borderId="1" xfId="1" applyFont="1" applyBorder="1" applyAlignment="1">
      <alignment horizontal="center" vertical="center"/>
    </xf>
    <xf numFmtId="14" fontId="18" fillId="0" borderId="1" xfId="1" applyNumberFormat="1" applyFont="1" applyBorder="1" applyAlignment="1">
      <alignment horizontal="center" vertical="center"/>
    </xf>
    <xf numFmtId="0" fontId="18" fillId="0" borderId="1" xfId="1" applyFont="1" applyBorder="1" applyAlignment="1">
      <alignment horizontal="center" wrapText="1"/>
    </xf>
    <xf numFmtId="0" fontId="18" fillId="0" borderId="1" xfId="1" applyFont="1" applyBorder="1"/>
    <xf numFmtId="0" fontId="16" fillId="5" borderId="1" xfId="1" applyFont="1" applyFill="1" applyBorder="1" applyAlignment="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0" fontId="22" fillId="0" borderId="1" xfId="0" applyFont="1" applyBorder="1"/>
    <xf numFmtId="0" fontId="23" fillId="0" borderId="1" xfId="0" applyFont="1" applyBorder="1"/>
    <xf numFmtId="0" fontId="19" fillId="0" borderId="2" xfId="0" applyFont="1" applyBorder="1" applyAlignment="1">
      <alignment horizontal="left" vertical="center"/>
    </xf>
    <xf numFmtId="0" fontId="0" fillId="7" borderId="0" xfId="0" applyFill="1"/>
    <xf numFmtId="0" fontId="0" fillId="7" borderId="0" xfId="0" applyFill="1" applyAlignment="1">
      <alignment horizontal="center"/>
    </xf>
    <xf numFmtId="0" fontId="5"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 fillId="0" borderId="1" xfId="0" applyFont="1" applyBorder="1"/>
    <xf numFmtId="0" fontId="5" fillId="0" borderId="1" xfId="0" applyFont="1" applyBorder="1" applyAlignment="1">
      <alignment horizontal="center" vertical="center"/>
    </xf>
    <xf numFmtId="0" fontId="0" fillId="0" borderId="1" xfId="0" applyBorder="1"/>
    <xf numFmtId="0" fontId="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 fillId="0" borderId="1" xfId="0" applyFont="1" applyBorder="1" applyAlignment="1">
      <alignment vertical="center" wrapText="1"/>
    </xf>
    <xf numFmtId="0" fontId="29"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16" xfId="0" applyBorder="1"/>
    <xf numFmtId="0" fontId="25"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27" fillId="0" borderId="16" xfId="0" applyFont="1" applyBorder="1" applyAlignment="1">
      <alignment horizontal="center" vertical="center" wrapText="1"/>
    </xf>
    <xf numFmtId="0" fontId="1" fillId="0" borderId="16" xfId="0" applyFont="1" applyBorder="1"/>
    <xf numFmtId="0" fontId="0" fillId="7" borderId="0" xfId="0" applyFill="1" applyAlignment="1">
      <alignment vertical="center"/>
    </xf>
    <xf numFmtId="0" fontId="0" fillId="7" borderId="0" xfId="0" applyFill="1" applyAlignment="1">
      <alignment horizontal="center" vertical="center"/>
    </xf>
    <xf numFmtId="173" fontId="37" fillId="0" borderId="7" xfId="8" applyNumberFormat="1" applyFont="1" applyFill="1" applyBorder="1" applyAlignment="1">
      <alignment horizontal="center" vertical="center" wrapText="1"/>
    </xf>
    <xf numFmtId="173" fontId="37" fillId="0" borderId="1" xfId="8" applyNumberFormat="1" applyFont="1" applyFill="1" applyBorder="1" applyAlignment="1">
      <alignment horizontal="center" vertical="center" wrapText="1"/>
    </xf>
    <xf numFmtId="167" fontId="37" fillId="0" borderId="1" xfId="8" applyFont="1" applyFill="1" applyBorder="1" applyAlignment="1">
      <alignment horizontal="center" vertical="center" wrapText="1"/>
    </xf>
    <xf numFmtId="173" fontId="37" fillId="0" borderId="35" xfId="8" applyNumberFormat="1" applyFont="1" applyFill="1" applyBorder="1" applyAlignment="1">
      <alignment horizontal="center" vertical="center" wrapText="1"/>
    </xf>
    <xf numFmtId="167" fontId="37" fillId="0" borderId="35" xfId="8" applyFont="1" applyFill="1" applyBorder="1" applyAlignment="1">
      <alignment horizontal="center" vertical="center" wrapText="1"/>
    </xf>
    <xf numFmtId="167" fontId="33" fillId="0" borderId="7" xfId="8" applyFont="1" applyFill="1" applyBorder="1" applyAlignment="1">
      <alignment horizontal="center" vertical="center" wrapText="1"/>
    </xf>
    <xf numFmtId="167" fontId="33" fillId="0" borderId="1" xfId="8" applyFont="1" applyFill="1" applyBorder="1" applyAlignment="1">
      <alignment horizontal="center" vertical="center" wrapText="1"/>
    </xf>
    <xf numFmtId="167" fontId="33" fillId="0" borderId="1" xfId="8" applyFont="1" applyFill="1" applyBorder="1" applyAlignment="1">
      <alignment vertical="center" wrapText="1"/>
    </xf>
    <xf numFmtId="167" fontId="33" fillId="0" borderId="16" xfId="8" applyFont="1" applyFill="1" applyBorder="1" applyAlignment="1">
      <alignment horizontal="center" vertical="center" wrapText="1"/>
    </xf>
    <xf numFmtId="167" fontId="37" fillId="0" borderId="37" xfId="8" applyFont="1" applyFill="1" applyBorder="1" applyAlignment="1">
      <alignment horizontal="center" vertical="center" wrapText="1"/>
    </xf>
    <xf numFmtId="167" fontId="37" fillId="0" borderId="38" xfId="8" applyFont="1" applyFill="1" applyBorder="1" applyAlignment="1">
      <alignment horizontal="center" vertical="center" wrapText="1"/>
    </xf>
    <xf numFmtId="167" fontId="37" fillId="0" borderId="16" xfId="8" applyFont="1" applyFill="1" applyBorder="1" applyAlignment="1">
      <alignment horizontal="center" vertical="center" wrapText="1"/>
    </xf>
    <xf numFmtId="169" fontId="43" fillId="0" borderId="7" xfId="8" applyNumberFormat="1" applyFont="1" applyFill="1" applyBorder="1" applyAlignment="1">
      <alignment horizontal="center" vertical="center"/>
    </xf>
    <xf numFmtId="169" fontId="43" fillId="0" borderId="1" xfId="8" applyNumberFormat="1" applyFont="1" applyFill="1" applyBorder="1" applyAlignment="1">
      <alignment horizontal="center" vertical="center"/>
    </xf>
    <xf numFmtId="167" fontId="37" fillId="0" borderId="7" xfId="8" applyFont="1" applyFill="1" applyBorder="1" applyAlignment="1">
      <alignment horizontal="center" vertical="center"/>
    </xf>
    <xf numFmtId="167" fontId="37" fillId="0" borderId="1" xfId="8" applyFont="1" applyFill="1" applyBorder="1" applyAlignment="1">
      <alignment horizontal="center" vertical="center"/>
    </xf>
    <xf numFmtId="167" fontId="33" fillId="0" borderId="1" xfId="8" applyFont="1" applyFill="1" applyBorder="1" applyAlignment="1">
      <alignment horizontal="center" vertical="center"/>
    </xf>
    <xf numFmtId="167" fontId="37" fillId="0" borderId="7" xfId="8" applyFont="1" applyFill="1" applyBorder="1" applyAlignment="1">
      <alignment vertical="center" wrapText="1"/>
    </xf>
    <xf numFmtId="167" fontId="37" fillId="0" borderId="1" xfId="8" applyFont="1" applyFill="1" applyBorder="1" applyAlignment="1">
      <alignment vertical="center" wrapText="1"/>
    </xf>
    <xf numFmtId="167" fontId="37" fillId="0" borderId="35" xfId="8" applyFont="1" applyFill="1" applyBorder="1" applyAlignment="1">
      <alignment vertical="center" wrapText="1"/>
    </xf>
    <xf numFmtId="10" fontId="37" fillId="0" borderId="7" xfId="7" applyNumberFormat="1" applyFont="1" applyFill="1" applyBorder="1" applyAlignment="1">
      <alignment vertical="center" wrapText="1"/>
    </xf>
    <xf numFmtId="10" fontId="37" fillId="0" borderId="1" xfId="7" applyNumberFormat="1" applyFont="1" applyFill="1" applyBorder="1" applyAlignment="1">
      <alignment vertical="center" wrapText="1"/>
    </xf>
    <xf numFmtId="10" fontId="37" fillId="0" borderId="35" xfId="7" applyNumberFormat="1" applyFont="1" applyFill="1" applyBorder="1" applyAlignment="1">
      <alignment vertical="center" wrapText="1"/>
    </xf>
    <xf numFmtId="10" fontId="33" fillId="0" borderId="7" xfId="7" applyNumberFormat="1" applyFont="1" applyFill="1" applyBorder="1" applyAlignment="1">
      <alignment vertical="center"/>
    </xf>
    <xf numFmtId="10" fontId="33" fillId="0" borderId="1" xfId="7" applyNumberFormat="1" applyFont="1" applyFill="1" applyBorder="1" applyAlignment="1">
      <alignment vertical="center"/>
    </xf>
    <xf numFmtId="10" fontId="33" fillId="0" borderId="35" xfId="7" applyNumberFormat="1" applyFont="1" applyFill="1" applyBorder="1" applyAlignment="1">
      <alignment vertical="center"/>
    </xf>
    <xf numFmtId="9" fontId="33" fillId="0" borderId="7" xfId="7" applyFont="1" applyFill="1" applyBorder="1" applyAlignment="1">
      <alignment vertical="center"/>
    </xf>
    <xf numFmtId="9" fontId="33" fillId="0" borderId="1" xfId="7" applyFont="1" applyFill="1" applyBorder="1" applyAlignment="1">
      <alignment vertical="center"/>
    </xf>
    <xf numFmtId="9" fontId="33" fillId="0" borderId="35" xfId="7" applyFont="1" applyFill="1" applyBorder="1" applyAlignment="1">
      <alignment vertical="center"/>
    </xf>
    <xf numFmtId="174" fontId="49" fillId="0" borderId="20" xfId="7" applyNumberFormat="1" applyFont="1" applyFill="1" applyBorder="1" applyAlignment="1">
      <alignment horizontal="center" vertical="center" wrapText="1"/>
    </xf>
    <xf numFmtId="171" fontId="50" fillId="0" borderId="1" xfId="7" applyNumberFormat="1" applyFont="1" applyFill="1" applyBorder="1" applyAlignment="1">
      <alignment horizontal="center" vertical="center"/>
    </xf>
    <xf numFmtId="172" fontId="49" fillId="0" borderId="1" xfId="7" applyNumberFormat="1" applyFont="1" applyFill="1" applyBorder="1" applyAlignment="1">
      <alignment horizontal="center" vertical="center"/>
    </xf>
    <xf numFmtId="10" fontId="33" fillId="0" borderId="17" xfId="7" applyNumberFormat="1" applyFont="1" applyFill="1" applyBorder="1" applyAlignment="1">
      <alignment horizontal="center" vertical="center"/>
    </xf>
    <xf numFmtId="167" fontId="37" fillId="0" borderId="17" xfId="8" applyFont="1" applyFill="1" applyBorder="1" applyAlignment="1">
      <alignment horizontal="center" vertical="center" wrapText="1"/>
    </xf>
    <xf numFmtId="10" fontId="37" fillId="0" borderId="17" xfId="7" applyNumberFormat="1" applyFont="1" applyFill="1" applyBorder="1" applyAlignment="1">
      <alignment horizontal="center" vertical="center" wrapText="1"/>
    </xf>
    <xf numFmtId="164" fontId="34" fillId="0" borderId="17" xfId="8" applyNumberFormat="1" applyFont="1" applyFill="1" applyBorder="1" applyAlignment="1">
      <alignment horizontal="center" vertical="center" wrapText="1"/>
    </xf>
    <xf numFmtId="10" fontId="34" fillId="0" borderId="17" xfId="7" applyNumberFormat="1" applyFont="1" applyFill="1" applyBorder="1" applyAlignment="1">
      <alignment horizontal="center" vertical="center" wrapText="1"/>
    </xf>
    <xf numFmtId="0" fontId="3" fillId="0" borderId="1" xfId="1" applyFont="1" applyBorder="1" applyAlignment="1">
      <alignment horizontal="left" vertical="center"/>
    </xf>
    <xf numFmtId="0" fontId="53" fillId="0" borderId="0" xfId="0" applyFont="1"/>
    <xf numFmtId="0" fontId="54" fillId="0" borderId="1" xfId="0" applyFont="1" applyBorder="1"/>
    <xf numFmtId="0" fontId="3"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12" fillId="0" borderId="0" xfId="0" applyFont="1"/>
    <xf numFmtId="0" fontId="49" fillId="0" borderId="1"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50" fillId="0" borderId="1" xfId="0" applyFont="1" applyBorder="1" applyAlignment="1">
      <alignment horizontal="center" vertical="center" wrapText="1"/>
    </xf>
    <xf numFmtId="49" fontId="49" fillId="0" borderId="1" xfId="0" applyNumberFormat="1" applyFont="1" applyBorder="1" applyAlignment="1">
      <alignment horizontal="center" vertical="center" wrapText="1"/>
    </xf>
    <xf numFmtId="9" fontId="49" fillId="0" borderId="1" xfId="0" applyNumberFormat="1" applyFont="1" applyBorder="1" applyAlignment="1">
      <alignment horizontal="center" vertical="center" wrapText="1"/>
    </xf>
    <xf numFmtId="2" fontId="58" fillId="0" borderId="1" xfId="0" applyNumberFormat="1" applyFont="1" applyBorder="1" applyAlignment="1">
      <alignment horizontal="center" vertical="center"/>
    </xf>
    <xf numFmtId="0" fontId="49" fillId="0" borderId="1" xfId="0" applyFont="1" applyBorder="1" applyAlignment="1">
      <alignment horizontal="center" vertical="center"/>
    </xf>
    <xf numFmtId="2" fontId="49" fillId="0" borderId="1" xfId="0" applyNumberFormat="1" applyFont="1" applyBorder="1" applyAlignment="1">
      <alignment horizontal="center" vertical="center"/>
    </xf>
    <xf numFmtId="10" fontId="49" fillId="0" borderId="1" xfId="7" applyNumberFormat="1" applyFont="1" applyFill="1" applyBorder="1" applyAlignment="1">
      <alignment horizontal="center" vertical="center" wrapText="1"/>
    </xf>
    <xf numFmtId="10" fontId="49" fillId="0" borderId="4" xfId="7" applyNumberFormat="1" applyFont="1" applyFill="1" applyBorder="1" applyAlignment="1">
      <alignment horizontal="center" vertical="center" wrapText="1"/>
    </xf>
    <xf numFmtId="10" fontId="49" fillId="0" borderId="1" xfId="7" applyNumberFormat="1" applyFont="1" applyFill="1" applyBorder="1" applyAlignment="1">
      <alignment horizontal="center" vertical="center"/>
    </xf>
    <xf numFmtId="0" fontId="49" fillId="0" borderId="0" xfId="0" applyFont="1"/>
    <xf numFmtId="0" fontId="49" fillId="0" borderId="27"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2" xfId="0" applyFont="1" applyBorder="1" applyAlignment="1">
      <alignment horizontal="center" vertical="center" wrapText="1"/>
    </xf>
    <xf numFmtId="49" fontId="49" fillId="0" borderId="20" xfId="0" applyNumberFormat="1" applyFont="1" applyBorder="1" applyAlignment="1">
      <alignment horizontal="center" vertical="center" wrapText="1"/>
    </xf>
    <xf numFmtId="0" fontId="50" fillId="0" borderId="19" xfId="0" applyFont="1" applyBorder="1" applyAlignment="1">
      <alignment horizontal="center" vertical="center" wrapText="1"/>
    </xf>
    <xf numFmtId="10" fontId="49" fillId="0" borderId="1" xfId="0" applyNumberFormat="1" applyFont="1" applyBorder="1" applyAlignment="1">
      <alignment horizontal="center" vertical="center" wrapText="1"/>
    </xf>
    <xf numFmtId="0" fontId="50" fillId="0" borderId="18" xfId="0" applyFont="1" applyBorder="1" applyAlignment="1">
      <alignment horizontal="center" vertical="center"/>
    </xf>
    <xf numFmtId="170" fontId="49" fillId="0" borderId="18" xfId="0" applyNumberFormat="1" applyFont="1" applyBorder="1" applyAlignment="1">
      <alignment horizontal="center" vertical="center"/>
    </xf>
    <xf numFmtId="0" fontId="49" fillId="0" borderId="28"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1" xfId="0" applyFont="1" applyBorder="1" applyAlignment="1">
      <alignment horizontal="center" vertical="center"/>
    </xf>
    <xf numFmtId="1" fontId="49" fillId="0" borderId="1" xfId="0" applyNumberFormat="1" applyFont="1" applyBorder="1" applyAlignment="1">
      <alignment horizontal="center" vertical="center" wrapText="1"/>
    </xf>
    <xf numFmtId="177" fontId="49" fillId="0" borderId="1" xfId="0" applyNumberFormat="1" applyFont="1" applyBorder="1" applyAlignment="1">
      <alignment horizontal="center" vertical="center" wrapText="1"/>
    </xf>
    <xf numFmtId="177" fontId="49" fillId="0" borderId="1" xfId="0" applyNumberFormat="1" applyFont="1" applyBorder="1" applyAlignment="1">
      <alignment horizontal="center" vertical="center"/>
    </xf>
    <xf numFmtId="177" fontId="51" fillId="0" borderId="1" xfId="0" applyNumberFormat="1" applyFont="1" applyBorder="1" applyAlignment="1">
      <alignment horizontal="center" vertical="center" wrapText="1"/>
    </xf>
    <xf numFmtId="0" fontId="49" fillId="0" borderId="26" xfId="0" applyFont="1" applyBorder="1" applyAlignment="1">
      <alignment horizontal="center" vertical="center" wrapText="1"/>
    </xf>
    <xf numFmtId="0" fontId="49" fillId="0" borderId="21"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24" xfId="0" applyFont="1" applyBorder="1" applyAlignment="1">
      <alignment horizontal="center" vertical="center" wrapText="1"/>
    </xf>
    <xf numFmtId="1" fontId="49" fillId="0" borderId="27" xfId="0" applyNumberFormat="1" applyFont="1" applyBorder="1" applyAlignment="1">
      <alignment horizontal="center" vertical="center"/>
    </xf>
    <xf numFmtId="1" fontId="49" fillId="0" borderId="28" xfId="0" applyNumberFormat="1" applyFont="1" applyBorder="1" applyAlignment="1">
      <alignment horizontal="center" vertical="center"/>
    </xf>
    <xf numFmtId="0" fontId="50" fillId="0" borderId="21" xfId="0" applyFont="1" applyBorder="1" applyAlignment="1">
      <alignment horizontal="center" vertical="center" wrapText="1"/>
    </xf>
    <xf numFmtId="170" fontId="50" fillId="0" borderId="26" xfId="0" applyNumberFormat="1" applyFont="1" applyBorder="1" applyAlignment="1">
      <alignment horizontal="center" vertical="center"/>
    </xf>
    <xf numFmtId="170" fontId="49" fillId="0" borderId="26" xfId="0" applyNumberFormat="1" applyFont="1" applyBorder="1" applyAlignment="1">
      <alignment horizontal="center" vertical="center"/>
    </xf>
    <xf numFmtId="1" fontId="49" fillId="0" borderId="26" xfId="0" applyNumberFormat="1" applyFont="1" applyBorder="1" applyAlignment="1">
      <alignment horizontal="center" vertical="center"/>
    </xf>
    <xf numFmtId="1" fontId="49" fillId="0" borderId="1" xfId="0" applyNumberFormat="1" applyFont="1" applyBorder="1" applyAlignment="1">
      <alignment horizontal="center" vertical="center"/>
    </xf>
    <xf numFmtId="0" fontId="49" fillId="0" borderId="18" xfId="0" applyFont="1" applyBorder="1" applyAlignment="1">
      <alignment horizontal="center" vertical="center" wrapText="1"/>
    </xf>
    <xf numFmtId="0" fontId="49" fillId="0" borderId="18" xfId="0" applyFont="1" applyBorder="1" applyAlignment="1">
      <alignment horizontal="center" vertical="center"/>
    </xf>
    <xf numFmtId="9" fontId="49" fillId="0" borderId="16" xfId="0" applyNumberFormat="1" applyFont="1" applyBorder="1" applyAlignment="1">
      <alignment horizontal="center" vertical="center" wrapText="1"/>
    </xf>
    <xf numFmtId="0" fontId="49" fillId="0" borderId="16" xfId="0" applyFont="1" applyBorder="1" applyAlignment="1">
      <alignment horizontal="center" vertical="center" wrapText="1"/>
    </xf>
    <xf numFmtId="0" fontId="50" fillId="0" borderId="16" xfId="0" applyFont="1" applyBorder="1" applyAlignment="1">
      <alignment horizontal="center" vertical="center"/>
    </xf>
    <xf numFmtId="0" fontId="49" fillId="0" borderId="16" xfId="0" applyFont="1" applyBorder="1" applyAlignment="1">
      <alignment horizontal="center" vertical="center"/>
    </xf>
    <xf numFmtId="0" fontId="49" fillId="0" borderId="12" xfId="0" applyFont="1" applyBorder="1" applyAlignment="1">
      <alignment horizontal="center" vertical="center" wrapText="1"/>
    </xf>
    <xf numFmtId="0" fontId="50" fillId="0" borderId="16" xfId="0" applyFont="1" applyBorder="1" applyAlignment="1">
      <alignment horizontal="center" vertical="center" wrapText="1"/>
    </xf>
    <xf numFmtId="9" fontId="49" fillId="0" borderId="20" xfId="0" applyNumberFormat="1" applyFont="1" applyBorder="1" applyAlignment="1">
      <alignment horizontal="center" vertical="center" wrapText="1"/>
    </xf>
    <xf numFmtId="0" fontId="49" fillId="0" borderId="24" xfId="0" applyFont="1" applyBorder="1" applyAlignment="1">
      <alignment horizontal="center" vertical="center" wrapText="1"/>
    </xf>
    <xf numFmtId="2" fontId="50" fillId="0" borderId="1" xfId="7" applyNumberFormat="1" applyFont="1" applyFill="1" applyBorder="1" applyAlignment="1">
      <alignment horizontal="center" vertical="center"/>
    </xf>
    <xf numFmtId="2" fontId="50" fillId="0" borderId="1" xfId="0" applyNumberFormat="1" applyFont="1" applyBorder="1" applyAlignment="1">
      <alignment horizontal="center" vertical="center"/>
    </xf>
    <xf numFmtId="172" fontId="50" fillId="0" borderId="1" xfId="0" applyNumberFormat="1" applyFont="1" applyBorder="1" applyAlignment="1">
      <alignment horizontal="center" vertical="center"/>
    </xf>
    <xf numFmtId="49" fontId="49" fillId="0" borderId="4" xfId="0" applyNumberFormat="1" applyFont="1" applyBorder="1" applyAlignment="1">
      <alignment horizontal="center" vertical="center" wrapText="1"/>
    </xf>
    <xf numFmtId="49" fontId="49" fillId="0" borderId="29" xfId="0" applyNumberFormat="1" applyFont="1" applyBorder="1" applyAlignment="1">
      <alignment horizontal="center" vertical="center" wrapText="1"/>
    </xf>
    <xf numFmtId="9" fontId="49" fillId="0" borderId="18" xfId="0" applyNumberFormat="1" applyFont="1" applyBorder="1" applyAlignment="1">
      <alignment horizontal="center" vertical="center" wrapText="1"/>
    </xf>
    <xf numFmtId="49" fontId="49" fillId="0" borderId="19" xfId="0" applyNumberFormat="1" applyFont="1" applyBorder="1" applyAlignment="1">
      <alignment horizontal="center" vertical="center" wrapText="1"/>
    </xf>
    <xf numFmtId="0" fontId="49" fillId="0" borderId="32" xfId="0" applyFont="1" applyBorder="1" applyAlignment="1">
      <alignment horizontal="center" vertical="center" wrapText="1"/>
    </xf>
    <xf numFmtId="0" fontId="49" fillId="0" borderId="0" xfId="0" applyFont="1" applyAlignment="1">
      <alignment horizontal="center"/>
    </xf>
    <xf numFmtId="0" fontId="49" fillId="0" borderId="0" xfId="0" applyFont="1" applyAlignment="1">
      <alignment horizontal="center" vertical="center"/>
    </xf>
    <xf numFmtId="10" fontId="59" fillId="8" borderId="1" xfId="7" applyNumberFormat="1" applyFont="1" applyFill="1" applyBorder="1" applyAlignment="1">
      <alignment horizontal="center" vertical="center" wrapText="1"/>
    </xf>
    <xf numFmtId="0" fontId="50" fillId="0" borderId="18" xfId="0" applyFont="1" applyBorder="1" applyAlignment="1">
      <alignment horizontal="center" vertical="center" wrapText="1"/>
    </xf>
    <xf numFmtId="10" fontId="49" fillId="0" borderId="18" xfId="0" applyNumberFormat="1" applyFont="1" applyBorder="1" applyAlignment="1">
      <alignment horizontal="center" vertical="center" wrapText="1"/>
    </xf>
    <xf numFmtId="2" fontId="58" fillId="0" borderId="18" xfId="0" applyNumberFormat="1" applyFont="1" applyBorder="1" applyAlignment="1">
      <alignment horizontal="center" vertical="center"/>
    </xf>
    <xf numFmtId="0" fontId="60" fillId="0" borderId="1" xfId="0" applyFont="1" applyBorder="1" applyAlignment="1">
      <alignment horizontal="center" vertical="center"/>
    </xf>
    <xf numFmtId="0" fontId="58" fillId="0" borderId="1" xfId="0" applyFont="1" applyBorder="1" applyAlignment="1">
      <alignment horizontal="center" vertical="center" wrapText="1"/>
    </xf>
    <xf numFmtId="2" fontId="60" fillId="0" borderId="1" xfId="0" applyNumberFormat="1" applyFont="1" applyBorder="1" applyAlignment="1">
      <alignment horizontal="center" vertical="center"/>
    </xf>
    <xf numFmtId="49" fontId="49" fillId="0" borderId="21" xfId="0" applyNumberFormat="1" applyFont="1" applyBorder="1" applyAlignment="1">
      <alignment horizontal="center" vertical="center" wrapText="1"/>
    </xf>
    <xf numFmtId="10" fontId="49" fillId="0" borderId="16" xfId="0" applyNumberFormat="1" applyFont="1" applyBorder="1" applyAlignment="1">
      <alignment horizontal="center" vertical="center" wrapText="1"/>
    </xf>
    <xf numFmtId="2" fontId="58" fillId="0" borderId="16" xfId="0" applyNumberFormat="1" applyFont="1" applyBorder="1" applyAlignment="1">
      <alignment horizontal="center" vertical="center"/>
    </xf>
    <xf numFmtId="1" fontId="49" fillId="0" borderId="18" xfId="0" applyNumberFormat="1" applyFont="1" applyBorder="1" applyAlignment="1">
      <alignment horizontal="center" vertical="center"/>
    </xf>
    <xf numFmtId="0" fontId="49" fillId="0" borderId="13" xfId="0" applyFont="1" applyBorder="1" applyAlignment="1">
      <alignment horizontal="center" vertical="center" wrapText="1"/>
    </xf>
    <xf numFmtId="49" fontId="49" fillId="0" borderId="18" xfId="0" applyNumberFormat="1" applyFont="1" applyBorder="1" applyAlignment="1">
      <alignment horizontal="center" vertical="center" wrapText="1"/>
    </xf>
    <xf numFmtId="0" fontId="49" fillId="0" borderId="47" xfId="0" applyFont="1" applyBorder="1" applyAlignment="1">
      <alignment horizontal="center" vertical="center" wrapText="1"/>
    </xf>
    <xf numFmtId="0" fontId="49" fillId="0" borderId="17" xfId="0" applyFont="1" applyBorder="1" applyAlignment="1">
      <alignment horizontal="center" vertical="center" wrapText="1"/>
    </xf>
    <xf numFmtId="0" fontId="50" fillId="0" borderId="1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50" xfId="0" applyFont="1" applyBorder="1" applyAlignment="1">
      <alignment horizontal="center" vertical="center" wrapText="1"/>
    </xf>
    <xf numFmtId="49" fontId="49" fillId="0" borderId="17" xfId="0" applyNumberFormat="1" applyFont="1" applyBorder="1" applyAlignment="1">
      <alignment horizontal="center" vertical="center" wrapText="1"/>
    </xf>
    <xf numFmtId="9" fontId="49" fillId="0" borderId="17" xfId="0" applyNumberFormat="1" applyFont="1" applyBorder="1" applyAlignment="1">
      <alignment horizontal="center" vertical="center" wrapText="1"/>
    </xf>
    <xf numFmtId="0" fontId="50" fillId="0" borderId="17" xfId="0" applyFont="1" applyBorder="1" applyAlignment="1">
      <alignment horizontal="center" vertical="center"/>
    </xf>
    <xf numFmtId="2" fontId="58" fillId="0" borderId="17" xfId="0" applyNumberFormat="1" applyFont="1" applyBorder="1" applyAlignment="1">
      <alignment horizontal="center" vertical="center"/>
    </xf>
    <xf numFmtId="0" fontId="49" fillId="0" borderId="17" xfId="0" applyFont="1" applyBorder="1" applyAlignment="1">
      <alignment horizontal="center" vertical="center"/>
    </xf>
    <xf numFmtId="0" fontId="49" fillId="0" borderId="51"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53" xfId="0" applyFont="1" applyBorder="1" applyAlignment="1">
      <alignment horizontal="center" vertical="center" wrapText="1"/>
    </xf>
    <xf numFmtId="9" fontId="49" fillId="0" borderId="19" xfId="0" applyNumberFormat="1" applyFont="1" applyBorder="1" applyAlignment="1">
      <alignment horizontal="center" vertical="center" wrapText="1"/>
    </xf>
    <xf numFmtId="174" fontId="49" fillId="0" borderId="21" xfId="7" applyNumberFormat="1" applyFont="1" applyFill="1" applyBorder="1" applyAlignment="1">
      <alignment horizontal="center" vertical="center" wrapText="1"/>
    </xf>
    <xf numFmtId="173" fontId="64" fillId="0" borderId="17" xfId="8" applyNumberFormat="1" applyFont="1" applyFill="1" applyBorder="1" applyAlignment="1">
      <alignment horizontal="center" vertical="center" wrapText="1"/>
    </xf>
    <xf numFmtId="167" fontId="64" fillId="0" borderId="17" xfId="8" applyFont="1" applyFill="1" applyBorder="1" applyAlignment="1">
      <alignment vertical="center" wrapText="1"/>
    </xf>
    <xf numFmtId="10" fontId="64" fillId="0" borderId="17" xfId="7" applyNumberFormat="1" applyFont="1" applyFill="1" applyBorder="1" applyAlignment="1">
      <alignment vertical="center" wrapText="1"/>
    </xf>
    <xf numFmtId="10" fontId="65" fillId="0" borderId="17" xfId="7" applyNumberFormat="1" applyFont="1" applyFill="1" applyBorder="1" applyAlignment="1">
      <alignment vertical="center"/>
    </xf>
    <xf numFmtId="9" fontId="65" fillId="0" borderId="17" xfId="7" applyFont="1" applyFill="1" applyBorder="1" applyAlignment="1">
      <alignment vertical="center"/>
    </xf>
    <xf numFmtId="178" fontId="65" fillId="0" borderId="17" xfId="7" applyNumberFormat="1" applyFont="1" applyFill="1" applyBorder="1" applyAlignment="1">
      <alignment vertical="center"/>
    </xf>
    <xf numFmtId="10" fontId="65" fillId="0" borderId="17" xfId="7" applyNumberFormat="1" applyFont="1" applyFill="1" applyBorder="1" applyAlignment="1">
      <alignment horizontal="center" vertical="center"/>
    </xf>
    <xf numFmtId="173" fontId="64" fillId="0" borderId="47" xfId="8" applyNumberFormat="1" applyFont="1" applyFill="1" applyBorder="1" applyAlignment="1">
      <alignment horizontal="center" vertical="center" wrapText="1"/>
    </xf>
    <xf numFmtId="173" fontId="64" fillId="0" borderId="61" xfId="8" applyNumberFormat="1" applyFont="1" applyFill="1" applyBorder="1" applyAlignment="1">
      <alignment horizontal="center" vertical="center" wrapText="1"/>
    </xf>
    <xf numFmtId="167" fontId="64" fillId="0" borderId="48" xfId="8" applyFont="1" applyFill="1" applyBorder="1" applyAlignment="1">
      <alignment vertical="center" wrapText="1"/>
    </xf>
    <xf numFmtId="10" fontId="64" fillId="0" borderId="48" xfId="7" applyNumberFormat="1" applyFont="1" applyFill="1" applyBorder="1" applyAlignment="1">
      <alignment vertical="center" wrapText="1"/>
    </xf>
    <xf numFmtId="10" fontId="65" fillId="0" borderId="48" xfId="7" applyNumberFormat="1" applyFont="1" applyFill="1" applyBorder="1" applyAlignment="1">
      <alignment vertical="center"/>
    </xf>
    <xf numFmtId="9" fontId="65" fillId="0" borderId="48" xfId="7" applyFont="1" applyFill="1" applyBorder="1" applyAlignment="1">
      <alignment vertical="center"/>
    </xf>
    <xf numFmtId="178" fontId="65" fillId="0" borderId="48" xfId="7" applyNumberFormat="1" applyFont="1" applyFill="1" applyBorder="1" applyAlignment="1">
      <alignment vertical="center"/>
    </xf>
    <xf numFmtId="10" fontId="65" fillId="0" borderId="48" xfId="7" applyNumberFormat="1" applyFont="1" applyFill="1" applyBorder="1" applyAlignment="1">
      <alignment horizontal="center" vertical="center"/>
    </xf>
    <xf numFmtId="10" fontId="65" fillId="0" borderId="62" xfId="7" applyNumberFormat="1" applyFont="1" applyFill="1" applyBorder="1" applyAlignment="1">
      <alignment horizontal="center" vertical="center"/>
    </xf>
    <xf numFmtId="10" fontId="64" fillId="0" borderId="61" xfId="7"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1" applyFont="1" applyBorder="1" applyAlignment="1">
      <alignment horizontal="left" vertical="center"/>
    </xf>
    <xf numFmtId="0" fontId="33" fillId="0" borderId="0" xfId="0" applyFont="1" applyAlignment="1">
      <alignment horizontal="center" vertical="center"/>
    </xf>
    <xf numFmtId="0" fontId="32" fillId="0" borderId="1" xfId="1" applyFont="1" applyBorder="1" applyAlignment="1">
      <alignment vertical="center"/>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2" fillId="0" borderId="48" xfId="0" applyFont="1" applyBorder="1" applyAlignment="1">
      <alignment horizontal="center" vertical="center" wrapText="1"/>
    </xf>
    <xf numFmtId="9" fontId="32" fillId="0" borderId="37" xfId="7" applyFont="1" applyFill="1" applyBorder="1" applyAlignment="1">
      <alignment horizontal="center" vertical="center" wrapText="1"/>
    </xf>
    <xf numFmtId="169" fontId="32" fillId="0" borderId="1" xfId="0" applyNumberFormat="1" applyFont="1" applyBorder="1" applyAlignment="1">
      <alignment horizontal="center" vertical="center" wrapText="1"/>
    </xf>
    <xf numFmtId="0" fontId="37" fillId="0" borderId="7" xfId="0" applyFont="1" applyBorder="1" applyAlignment="1">
      <alignment horizontal="center" vertical="center" wrapText="1"/>
    </xf>
    <xf numFmtId="0" fontId="37" fillId="0" borderId="37" xfId="0" applyFont="1" applyBorder="1" applyAlignment="1">
      <alignment horizontal="center" vertical="center" wrapText="1"/>
    </xf>
    <xf numFmtId="9" fontId="37" fillId="0" borderId="7" xfId="7" applyFont="1" applyFill="1" applyBorder="1" applyAlignment="1">
      <alignment horizontal="center" vertical="center" wrapText="1"/>
    </xf>
    <xf numFmtId="172" fontId="37" fillId="0" borderId="7" xfId="0" applyNumberFormat="1" applyFont="1" applyBorder="1" applyAlignment="1">
      <alignment horizontal="center" vertical="center" wrapText="1"/>
    </xf>
    <xf numFmtId="171" fontId="37" fillId="0" borderId="7" xfId="0" applyNumberFormat="1" applyFont="1" applyBorder="1" applyAlignment="1">
      <alignment horizontal="center" vertical="center" wrapText="1"/>
    </xf>
    <xf numFmtId="10" fontId="37" fillId="0" borderId="1" xfId="7" applyNumberFormat="1" applyFont="1" applyFill="1" applyBorder="1" applyAlignment="1">
      <alignment horizontal="center" vertical="center" wrapText="1"/>
    </xf>
    <xf numFmtId="0" fontId="32" fillId="0" borderId="7" xfId="0" applyFont="1" applyBorder="1" applyAlignment="1">
      <alignment horizontal="center" vertical="center" wrapText="1"/>
    </xf>
    <xf numFmtId="0" fontId="33" fillId="0" borderId="7" xfId="0" applyFont="1" applyBorder="1" applyAlignment="1">
      <alignment horizontal="center" vertical="center" wrapText="1"/>
    </xf>
    <xf numFmtId="167" fontId="33" fillId="0" borderId="7" xfId="8" applyFont="1" applyFill="1" applyBorder="1" applyAlignment="1">
      <alignment vertical="center"/>
    </xf>
    <xf numFmtId="0" fontId="38" fillId="0" borderId="1" xfId="0" applyFont="1" applyBorder="1"/>
    <xf numFmtId="0" fontId="38" fillId="0" borderId="0" xfId="0" applyFont="1"/>
    <xf numFmtId="0" fontId="38" fillId="0" borderId="4" xfId="0" applyFont="1" applyBorder="1"/>
    <xf numFmtId="0" fontId="37" fillId="0" borderId="1" xfId="0" applyFont="1" applyBorder="1" applyAlignment="1">
      <alignment horizontal="center" vertical="center" wrapText="1"/>
    </xf>
    <xf numFmtId="0" fontId="37" fillId="0" borderId="17" xfId="0" applyFont="1" applyBorder="1" applyAlignment="1">
      <alignment horizontal="center" vertical="center" wrapText="1"/>
    </xf>
    <xf numFmtId="9" fontId="37" fillId="0" borderId="1" xfId="7" applyFont="1" applyFill="1" applyBorder="1" applyAlignment="1">
      <alignment horizontal="center" vertical="center" wrapText="1"/>
    </xf>
    <xf numFmtId="172" fontId="37" fillId="0" borderId="1" xfId="0" applyNumberFormat="1" applyFont="1" applyBorder="1" applyAlignment="1">
      <alignment horizontal="center" vertical="center" wrapText="1"/>
    </xf>
    <xf numFmtId="171" fontId="37"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7" fillId="0" borderId="35" xfId="0" applyFont="1" applyBorder="1" applyAlignment="1">
      <alignment horizontal="center" vertical="center" wrapText="1"/>
    </xf>
    <xf numFmtId="9" fontId="37" fillId="0" borderId="35" xfId="7" applyFont="1" applyFill="1" applyBorder="1" applyAlignment="1">
      <alignment horizontal="center" vertical="center" wrapText="1"/>
    </xf>
    <xf numFmtId="172" fontId="37" fillId="0" borderId="35" xfId="0" applyNumberFormat="1" applyFont="1" applyBorder="1" applyAlignment="1">
      <alignment horizontal="center" vertical="center" wrapText="1"/>
    </xf>
    <xf numFmtId="171" fontId="37" fillId="0" borderId="35" xfId="0" applyNumberFormat="1" applyFont="1" applyBorder="1" applyAlignment="1">
      <alignment horizontal="center" vertical="center" wrapText="1"/>
    </xf>
    <xf numFmtId="10" fontId="37" fillId="0" borderId="16" xfId="7" applyNumberFormat="1" applyFont="1" applyFill="1" applyBorder="1" applyAlignment="1">
      <alignment horizontal="center" vertical="center" wrapText="1"/>
    </xf>
    <xf numFmtId="0" fontId="37" fillId="0" borderId="38" xfId="0" applyFont="1" applyBorder="1" applyAlignment="1">
      <alignment horizontal="center" vertical="center" wrapText="1"/>
    </xf>
    <xf numFmtId="0" fontId="32" fillId="0" borderId="35" xfId="0" applyFont="1" applyBorder="1" applyAlignment="1">
      <alignment horizontal="center" vertical="center" wrapText="1"/>
    </xf>
    <xf numFmtId="0" fontId="33" fillId="0" borderId="35" xfId="0" applyFont="1" applyBorder="1" applyAlignment="1">
      <alignment horizontal="center" vertical="center" wrapText="1"/>
    </xf>
    <xf numFmtId="10" fontId="64" fillId="0" borderId="57" xfId="7" applyNumberFormat="1" applyFont="1" applyFill="1" applyBorder="1" applyAlignment="1">
      <alignment horizontal="center" vertical="center" wrapText="1"/>
    </xf>
    <xf numFmtId="0" fontId="65" fillId="0" borderId="17" xfId="0" applyFont="1" applyBorder="1" applyAlignment="1">
      <alignment horizontal="center" vertical="center" wrapText="1"/>
    </xf>
    <xf numFmtId="0" fontId="64" fillId="0" borderId="17" xfId="0" applyFont="1" applyBorder="1" applyAlignment="1">
      <alignment horizontal="center" vertical="center" wrapText="1"/>
    </xf>
    <xf numFmtId="0" fontId="45" fillId="0" borderId="7" xfId="0" applyFont="1" applyBorder="1" applyAlignment="1">
      <alignment horizontal="center" vertical="center" wrapText="1"/>
    </xf>
    <xf numFmtId="0" fontId="38" fillId="0" borderId="7" xfId="0" applyFont="1" applyBorder="1" applyAlignment="1" applyProtection="1">
      <alignment horizontal="center" vertical="center" wrapText="1"/>
      <protection locked="0"/>
    </xf>
    <xf numFmtId="10" fontId="37" fillId="0" borderId="18" xfId="7" applyNumberFormat="1" applyFont="1" applyFill="1" applyBorder="1" applyAlignment="1">
      <alignment horizontal="center" vertical="center" wrapText="1"/>
    </xf>
    <xf numFmtId="0" fontId="38" fillId="0" borderId="7"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7" xfId="0" applyFont="1" applyBorder="1"/>
    <xf numFmtId="0" fontId="45" fillId="0" borderId="35"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35" xfId="0" applyFont="1" applyBorder="1"/>
    <xf numFmtId="0" fontId="37" fillId="0" borderId="18" xfId="0" applyFont="1" applyBorder="1" applyAlignment="1">
      <alignment horizontal="center" vertical="center" wrapText="1"/>
    </xf>
    <xf numFmtId="0" fontId="39" fillId="0" borderId="7" xfId="0" applyFont="1" applyBorder="1" applyAlignment="1">
      <alignment horizontal="center" vertical="center" wrapText="1"/>
    </xf>
    <xf numFmtId="0" fontId="37" fillId="0" borderId="7" xfId="0" applyFont="1" applyBorder="1" applyAlignment="1">
      <alignment vertical="center" wrapText="1"/>
    </xf>
    <xf numFmtId="164" fontId="37" fillId="0" borderId="7" xfId="0" applyNumberFormat="1" applyFont="1" applyBorder="1" applyAlignment="1">
      <alignment horizontal="center" vertical="center" wrapText="1"/>
    </xf>
    <xf numFmtId="0" fontId="63" fillId="0" borderId="1" xfId="0" applyFont="1" applyBorder="1" applyAlignment="1">
      <alignment horizontal="center" vertical="center" wrapText="1"/>
    </xf>
    <xf numFmtId="0" fontId="47" fillId="0" borderId="1" xfId="0" applyFont="1" applyBorder="1" applyAlignment="1">
      <alignment horizontal="center" vertical="center" wrapText="1"/>
    </xf>
    <xf numFmtId="10" fontId="63" fillId="0" borderId="1" xfId="7"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xf numFmtId="164" fontId="37" fillId="0" borderId="17" xfId="0" applyNumberFormat="1" applyFont="1" applyBorder="1" applyAlignment="1">
      <alignment horizontal="center" vertical="center" wrapText="1"/>
    </xf>
    <xf numFmtId="0" fontId="37" fillId="0" borderId="1" xfId="0" applyFont="1" applyBorder="1" applyAlignment="1">
      <alignment vertical="center" wrapText="1"/>
    </xf>
    <xf numFmtId="164" fontId="40" fillId="0" borderId="1" xfId="0" applyNumberFormat="1" applyFont="1" applyBorder="1" applyAlignment="1">
      <alignment horizontal="center" vertical="center"/>
    </xf>
    <xf numFmtId="164" fontId="37" fillId="0" borderId="18" xfId="0" applyNumberFormat="1" applyFont="1" applyBorder="1" applyAlignment="1">
      <alignment horizontal="center" vertical="center" wrapText="1"/>
    </xf>
    <xf numFmtId="0" fontId="40" fillId="0" borderId="35" xfId="0" applyFont="1" applyBorder="1"/>
    <xf numFmtId="164" fontId="40" fillId="0" borderId="38" xfId="0" applyNumberFormat="1" applyFont="1" applyBorder="1" applyAlignment="1">
      <alignment vertical="center"/>
    </xf>
    <xf numFmtId="0" fontId="37" fillId="0" borderId="15" xfId="0" applyFont="1" applyBorder="1" applyAlignment="1">
      <alignment horizontal="center" vertical="center" wrapText="1"/>
    </xf>
    <xf numFmtId="9" fontId="37" fillId="0" borderId="18" xfId="7" applyFont="1" applyFill="1" applyBorder="1" applyAlignment="1">
      <alignment horizontal="center" vertical="center" wrapText="1"/>
    </xf>
    <xf numFmtId="0" fontId="33" fillId="0" borderId="18" xfId="0" applyFont="1" applyBorder="1" applyAlignment="1">
      <alignment horizontal="center" vertical="center" wrapText="1"/>
    </xf>
    <xf numFmtId="0" fontId="37" fillId="0" borderId="33"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7" xfId="0" applyFont="1" applyBorder="1"/>
    <xf numFmtId="167" fontId="33" fillId="0" borderId="7" xfId="8" applyFont="1" applyFill="1" applyBorder="1" applyAlignment="1">
      <alignment horizontal="center" vertical="center"/>
    </xf>
    <xf numFmtId="0" fontId="37" fillId="0" borderId="4"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 xfId="0" applyFont="1" applyBorder="1"/>
    <xf numFmtId="0" fontId="37" fillId="0" borderId="1" xfId="0" quotePrefix="1" applyFont="1" applyBorder="1" applyAlignment="1">
      <alignment horizontal="center" vertical="center" wrapText="1"/>
    </xf>
    <xf numFmtId="0" fontId="37" fillId="0" borderId="16" xfId="0" applyFont="1" applyBorder="1" applyAlignment="1">
      <alignment horizontal="center" vertical="center" wrapText="1"/>
    </xf>
    <xf numFmtId="9" fontId="37" fillId="0" borderId="16" xfId="7" applyFont="1" applyFill="1" applyBorder="1" applyAlignment="1">
      <alignment horizontal="center" vertical="center" wrapText="1"/>
    </xf>
    <xf numFmtId="0" fontId="33" fillId="0" borderId="16" xfId="0" applyFont="1" applyBorder="1" applyAlignment="1">
      <alignment horizontal="center" vertical="center" wrapText="1"/>
    </xf>
    <xf numFmtId="0" fontId="37" fillId="0" borderId="12" xfId="0" applyFont="1" applyBorder="1" applyAlignment="1">
      <alignment horizontal="center" vertical="center" wrapText="1"/>
    </xf>
    <xf numFmtId="164" fontId="40" fillId="0" borderId="35" xfId="0" applyNumberFormat="1" applyFont="1" applyBorder="1" applyAlignment="1">
      <alignment horizontal="center" vertical="center"/>
    </xf>
    <xf numFmtId="0" fontId="33" fillId="0" borderId="38" xfId="0" applyFont="1" applyBorder="1" applyAlignment="1">
      <alignment horizontal="center" vertical="center" wrapText="1"/>
    </xf>
    <xf numFmtId="0" fontId="33" fillId="0" borderId="35" xfId="0" applyFont="1" applyBorder="1"/>
    <xf numFmtId="167" fontId="33" fillId="0" borderId="35" xfId="8" applyFont="1" applyFill="1" applyBorder="1" applyAlignment="1">
      <alignment horizontal="center" vertical="center"/>
    </xf>
    <xf numFmtId="10" fontId="63" fillId="0" borderId="57" xfId="7" applyNumberFormat="1" applyFont="1" applyFill="1" applyBorder="1" applyAlignment="1">
      <alignment horizontal="center" vertical="center" wrapText="1"/>
    </xf>
    <xf numFmtId="0" fontId="65" fillId="0" borderId="48" xfId="0" applyFont="1" applyBorder="1" applyAlignment="1">
      <alignment horizontal="center" vertical="center" wrapText="1"/>
    </xf>
    <xf numFmtId="0" fontId="64" fillId="0" borderId="48" xfId="0" applyFont="1" applyBorder="1" applyAlignment="1">
      <alignment horizontal="center" vertical="center" wrapText="1"/>
    </xf>
    <xf numFmtId="9" fontId="37" fillId="0" borderId="17" xfId="7" applyFont="1" applyFill="1" applyBorder="1" applyAlignment="1">
      <alignment horizontal="center" vertical="center" wrapText="1"/>
    </xf>
    <xf numFmtId="0" fontId="33" fillId="0" borderId="17" xfId="0" applyFont="1" applyBorder="1"/>
    <xf numFmtId="167" fontId="33" fillId="0" borderId="17" xfId="8" applyFont="1" applyFill="1" applyBorder="1" applyAlignment="1">
      <alignment horizontal="center" vertical="center"/>
    </xf>
    <xf numFmtId="175" fontId="40" fillId="0" borderId="37" xfId="0" applyNumberFormat="1" applyFont="1" applyBorder="1" applyAlignment="1">
      <alignment horizontal="center" vertical="center" wrapText="1"/>
    </xf>
    <xf numFmtId="175" fontId="40" fillId="0" borderId="17" xfId="0" applyNumberFormat="1" applyFont="1" applyBorder="1" applyAlignment="1">
      <alignment horizontal="center" vertical="center" wrapText="1"/>
    </xf>
    <xf numFmtId="167" fontId="34" fillId="0" borderId="1" xfId="8" applyFont="1" applyFill="1" applyBorder="1" applyAlignment="1">
      <alignment horizontal="center" vertical="center"/>
    </xf>
    <xf numFmtId="2" fontId="37"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7" fillId="0" borderId="16" xfId="0" applyFont="1" applyBorder="1" applyAlignment="1">
      <alignment vertical="center" wrapText="1"/>
    </xf>
    <xf numFmtId="0" fontId="33" fillId="0" borderId="16" xfId="0" applyFont="1" applyBorder="1"/>
    <xf numFmtId="0" fontId="40" fillId="0" borderId="35" xfId="0" applyFont="1" applyBorder="1" applyAlignment="1">
      <alignment horizontal="center" vertical="center" wrapText="1"/>
    </xf>
    <xf numFmtId="8" fontId="37" fillId="0" borderId="35" xfId="0" applyNumberFormat="1" applyFont="1" applyBorder="1" applyAlignment="1">
      <alignment horizontal="center" vertical="center" wrapText="1"/>
    </xf>
    <xf numFmtId="175" fontId="40" fillId="0" borderId="38" xfId="0" applyNumberFormat="1" applyFont="1" applyBorder="1" applyAlignment="1">
      <alignment horizontal="center" vertical="center" wrapText="1"/>
    </xf>
    <xf numFmtId="0" fontId="37" fillId="0" borderId="57" xfId="0" applyFont="1" applyBorder="1" applyAlignment="1">
      <alignment horizontal="center" vertical="center" wrapText="1"/>
    </xf>
    <xf numFmtId="0" fontId="33" fillId="0" borderId="7" xfId="0" applyFont="1" applyBorder="1" applyAlignment="1">
      <alignment horizontal="center" vertical="center"/>
    </xf>
    <xf numFmtId="0" fontId="33" fillId="0" borderId="1" xfId="0" applyFont="1" applyBorder="1" applyAlignment="1">
      <alignment horizontal="center" vertical="center"/>
    </xf>
    <xf numFmtId="178" fontId="48" fillId="0" borderId="15" xfId="0" applyNumberFormat="1" applyFont="1" applyBorder="1" applyAlignment="1">
      <alignment horizontal="center" vertical="center" wrapText="1"/>
    </xf>
    <xf numFmtId="0" fontId="33" fillId="0" borderId="1" xfId="0" applyFont="1" applyBorder="1" applyAlignment="1">
      <alignment vertical="center" wrapText="1"/>
    </xf>
    <xf numFmtId="0" fontId="33" fillId="0" borderId="16" xfId="0" applyFont="1" applyBorder="1" applyAlignment="1">
      <alignment horizontal="center" vertical="center"/>
    </xf>
    <xf numFmtId="0" fontId="37" fillId="0" borderId="2" xfId="0" applyFont="1" applyBorder="1" applyAlignment="1">
      <alignment horizontal="center" vertical="center" wrapText="1"/>
    </xf>
    <xf numFmtId="0" fontId="37" fillId="0" borderId="47" xfId="0" applyFont="1" applyBorder="1" applyAlignment="1">
      <alignment horizontal="center" vertical="center" wrapText="1"/>
    </xf>
    <xf numFmtId="49" fontId="37" fillId="0" borderId="15" xfId="0" applyNumberFormat="1" applyFont="1" applyBorder="1" applyAlignment="1">
      <alignment horizontal="center" vertical="center" wrapText="1"/>
    </xf>
    <xf numFmtId="0" fontId="47" fillId="0" borderId="16" xfId="0" applyFont="1" applyBorder="1" applyAlignment="1">
      <alignment horizontal="center" vertical="center"/>
    </xf>
    <xf numFmtId="10" fontId="48" fillId="0" borderId="15" xfId="7" applyNumberFormat="1" applyFont="1" applyFill="1" applyBorder="1" applyAlignment="1">
      <alignment horizontal="center" vertical="center" wrapText="1"/>
    </xf>
    <xf numFmtId="9" fontId="33" fillId="0" borderId="7" xfId="7" applyFont="1" applyFill="1" applyBorder="1" applyAlignment="1">
      <alignment horizontal="center" vertical="center" wrapText="1"/>
    </xf>
    <xf numFmtId="14" fontId="33" fillId="0" borderId="7" xfId="0" applyNumberFormat="1" applyFont="1" applyBorder="1" applyAlignment="1">
      <alignment horizontal="center" vertical="center" wrapText="1"/>
    </xf>
    <xf numFmtId="6" fontId="33" fillId="0" borderId="7" xfId="0" applyNumberFormat="1" applyFont="1" applyBorder="1" applyAlignment="1">
      <alignment horizontal="center" vertical="center" wrapText="1"/>
    </xf>
    <xf numFmtId="0" fontId="37" fillId="0" borderId="37" xfId="0" applyFont="1" applyBorder="1" applyAlignment="1">
      <alignment vertical="center" wrapText="1"/>
    </xf>
    <xf numFmtId="49" fontId="37" fillId="0" borderId="1" xfId="0" applyNumberFormat="1" applyFont="1" applyBorder="1" applyAlignment="1">
      <alignment horizontal="center" vertical="center" wrapText="1"/>
    </xf>
    <xf numFmtId="9" fontId="33" fillId="0" borderId="1" xfId="7" applyFont="1" applyFill="1" applyBorder="1" applyAlignment="1">
      <alignment horizontal="center" vertical="center" wrapText="1"/>
    </xf>
    <xf numFmtId="176" fontId="33" fillId="0" borderId="1" xfId="0" applyNumberFormat="1" applyFont="1" applyBorder="1" applyAlignment="1">
      <alignment horizontal="center" vertical="center" wrapText="1"/>
    </xf>
    <xf numFmtId="14" fontId="33" fillId="0" borderId="1" xfId="0" applyNumberFormat="1" applyFont="1" applyBorder="1" applyAlignment="1">
      <alignment horizontal="center" vertical="center" wrapText="1"/>
    </xf>
    <xf numFmtId="6" fontId="33" fillId="0" borderId="1" xfId="0" applyNumberFormat="1" applyFont="1" applyBorder="1" applyAlignment="1">
      <alignment horizontal="center" vertical="center" wrapText="1"/>
    </xf>
    <xf numFmtId="0" fontId="37" fillId="0" borderId="18" xfId="0" applyFont="1" applyBorder="1" applyAlignment="1">
      <alignment vertical="center" wrapText="1"/>
    </xf>
    <xf numFmtId="0" fontId="39" fillId="0" borderId="1" xfId="0" applyFont="1" applyBorder="1" applyAlignment="1">
      <alignment wrapText="1"/>
    </xf>
    <xf numFmtId="9" fontId="33" fillId="0" borderId="35" xfId="7" applyFont="1" applyFill="1" applyBorder="1" applyAlignment="1">
      <alignment horizontal="center" vertical="center" wrapText="1"/>
    </xf>
    <xf numFmtId="0" fontId="39" fillId="0" borderId="35" xfId="0" applyFont="1" applyBorder="1" applyAlignment="1">
      <alignment horizontal="center" vertical="center" wrapText="1"/>
    </xf>
    <xf numFmtId="0" fontId="37" fillId="0" borderId="35" xfId="0" applyFont="1" applyBorder="1" applyAlignment="1">
      <alignment vertical="center" wrapText="1"/>
    </xf>
    <xf numFmtId="176" fontId="33" fillId="0" borderId="35" xfId="0" applyNumberFormat="1" applyFont="1" applyBorder="1" applyAlignment="1">
      <alignment horizontal="center" vertical="center" wrapText="1"/>
    </xf>
    <xf numFmtId="14" fontId="33" fillId="0" borderId="35" xfId="0" applyNumberFormat="1" applyFont="1" applyBorder="1" applyAlignment="1">
      <alignment horizontal="center" vertical="center" wrapText="1"/>
    </xf>
    <xf numFmtId="9" fontId="37" fillId="0" borderId="37" xfId="7" applyFont="1" applyFill="1" applyBorder="1" applyAlignment="1">
      <alignment horizontal="center" vertical="center" wrapText="1"/>
    </xf>
    <xf numFmtId="164" fontId="37" fillId="0" borderId="1" xfId="0" applyNumberFormat="1" applyFont="1" applyBorder="1" applyAlignment="1">
      <alignment horizontal="center" vertical="center" wrapText="1"/>
    </xf>
    <xf numFmtId="9" fontId="40" fillId="0" borderId="1" xfId="7" applyFont="1" applyFill="1" applyBorder="1" applyAlignment="1">
      <alignment horizontal="center" vertical="center" wrapText="1"/>
    </xf>
    <xf numFmtId="0" fontId="37" fillId="0" borderId="11" xfId="0" applyFont="1" applyBorder="1" applyAlignment="1">
      <alignment horizontal="center" vertical="center" wrapText="1"/>
    </xf>
    <xf numFmtId="49" fontId="37" fillId="0" borderId="18" xfId="0" applyNumberFormat="1" applyFont="1" applyBorder="1" applyAlignment="1">
      <alignment horizontal="center" vertical="center" wrapText="1"/>
    </xf>
    <xf numFmtId="9" fontId="37" fillId="0" borderId="38" xfId="7" applyFont="1" applyFill="1" applyBorder="1" applyAlignment="1">
      <alignment horizontal="center" vertical="center" wrapText="1"/>
    </xf>
    <xf numFmtId="164" fontId="37" fillId="0" borderId="35" xfId="0" applyNumberFormat="1" applyFont="1" applyBorder="1" applyAlignment="1">
      <alignment horizontal="center" vertical="center" wrapText="1"/>
    </xf>
    <xf numFmtId="3" fontId="37" fillId="0" borderId="7" xfId="0" applyNumberFormat="1" applyFont="1" applyBorder="1" applyAlignment="1">
      <alignment horizontal="center" vertical="center" wrapText="1"/>
    </xf>
    <xf numFmtId="3" fontId="37" fillId="0" borderId="1" xfId="0" applyNumberFormat="1" applyFont="1" applyBorder="1" applyAlignment="1">
      <alignment horizontal="center" vertical="center" wrapText="1"/>
    </xf>
    <xf numFmtId="0" fontId="33" fillId="0" borderId="7" xfId="0" applyFont="1" applyBorder="1" applyAlignment="1">
      <alignment vertical="center" wrapText="1"/>
    </xf>
    <xf numFmtId="0" fontId="37" fillId="0" borderId="7" xfId="0" applyFont="1" applyBorder="1" applyAlignment="1">
      <alignment horizontal="center" vertical="center" wrapText="1" readingOrder="1"/>
    </xf>
    <xf numFmtId="0" fontId="40" fillId="0" borderId="7" xfId="0" applyFont="1" applyBorder="1" applyAlignment="1">
      <alignment horizontal="center" vertical="center" wrapText="1" readingOrder="1"/>
    </xf>
    <xf numFmtId="0" fontId="37" fillId="0" borderId="1" xfId="0" applyFont="1" applyBorder="1" applyAlignment="1">
      <alignment horizontal="center" vertical="center" wrapText="1" readingOrder="1"/>
    </xf>
    <xf numFmtId="0" fontId="40" fillId="0" borderId="1" xfId="0" applyFont="1" applyBorder="1" applyAlignment="1">
      <alignment horizontal="center" vertical="center" wrapText="1" readingOrder="1"/>
    </xf>
    <xf numFmtId="0" fontId="33" fillId="0" borderId="35" xfId="0" applyFont="1" applyBorder="1" applyAlignment="1">
      <alignment vertical="center" wrapText="1"/>
    </xf>
    <xf numFmtId="0" fontId="37" fillId="0" borderId="35" xfId="0" applyFont="1" applyBorder="1" applyAlignment="1">
      <alignment horizontal="center" vertical="center" wrapText="1" readingOrder="1"/>
    </xf>
    <xf numFmtId="0" fontId="39" fillId="0" borderId="18" xfId="0" applyFont="1" applyBorder="1" applyAlignment="1">
      <alignment horizontal="center" vertical="center" wrapText="1"/>
    </xf>
    <xf numFmtId="0" fontId="39" fillId="0" borderId="16" xfId="0" applyFont="1" applyBorder="1" applyAlignment="1">
      <alignment horizontal="center" vertical="center" wrapText="1"/>
    </xf>
    <xf numFmtId="49" fontId="37" fillId="0" borderId="16" xfId="0" applyNumberFormat="1" applyFont="1" applyBorder="1" applyAlignment="1">
      <alignment horizontal="center" vertical="center" wrapText="1"/>
    </xf>
    <xf numFmtId="164" fontId="37" fillId="0" borderId="16" xfId="0" applyNumberFormat="1" applyFont="1" applyBorder="1" applyAlignment="1">
      <alignment horizontal="center" vertical="center" wrapText="1"/>
    </xf>
    <xf numFmtId="0" fontId="32" fillId="0" borderId="17" xfId="0" applyFont="1" applyBorder="1" applyAlignment="1">
      <alignment horizontal="center" vertical="center" wrapText="1"/>
    </xf>
    <xf numFmtId="0" fontId="37" fillId="0" borderId="44" xfId="0" applyFont="1" applyBorder="1" applyAlignment="1">
      <alignment horizontal="center" vertical="center" wrapText="1"/>
    </xf>
    <xf numFmtId="0" fontId="62" fillId="0" borderId="37" xfId="0" applyFont="1" applyBorder="1" applyAlignment="1">
      <alignment horizontal="center" vertical="center" wrapText="1"/>
    </xf>
    <xf numFmtId="0" fontId="66" fillId="0" borderId="7" xfId="0" applyFont="1" applyBorder="1"/>
    <xf numFmtId="0" fontId="37" fillId="0" borderId="43" xfId="0" applyFont="1" applyBorder="1" applyAlignment="1">
      <alignment horizontal="center" vertical="center" wrapText="1"/>
    </xf>
    <xf numFmtId="0" fontId="62" fillId="0" borderId="38" xfId="0" applyFont="1" applyBorder="1" applyAlignment="1">
      <alignment horizontal="center" vertical="center" wrapText="1"/>
    </xf>
    <xf numFmtId="0" fontId="66" fillId="0" borderId="35" xfId="0" applyFont="1" applyBorder="1"/>
    <xf numFmtId="164" fontId="33" fillId="0" borderId="7" xfId="0" applyNumberFormat="1" applyFont="1" applyBorder="1" applyAlignment="1">
      <alignment horizontal="center" vertical="center" wrapText="1"/>
    </xf>
    <xf numFmtId="164" fontId="33" fillId="0" borderId="1" xfId="0" applyNumberFormat="1" applyFont="1" applyBorder="1" applyAlignment="1">
      <alignment horizontal="center" vertical="center" wrapText="1"/>
    </xf>
    <xf numFmtId="164" fontId="33" fillId="0" borderId="16" xfId="0" applyNumberFormat="1" applyFont="1" applyBorder="1" applyAlignment="1">
      <alignment horizontal="center" vertical="center" wrapText="1"/>
    </xf>
    <xf numFmtId="164" fontId="33" fillId="0" borderId="35" xfId="0" applyNumberFormat="1" applyFont="1" applyBorder="1" applyAlignment="1">
      <alignment horizontal="center" vertical="center" wrapText="1"/>
    </xf>
    <xf numFmtId="10" fontId="64" fillId="0" borderId="62" xfId="7" applyNumberFormat="1" applyFont="1" applyFill="1" applyBorder="1" applyAlignment="1">
      <alignment horizontal="center" vertical="center" wrapText="1"/>
    </xf>
    <xf numFmtId="0" fontId="34" fillId="0" borderId="7" xfId="0" applyFont="1" applyBorder="1" applyAlignment="1">
      <alignment horizontal="center" vertical="center" wrapText="1"/>
    </xf>
    <xf numFmtId="17" fontId="37" fillId="0" borderId="33" xfId="0" applyNumberFormat="1" applyFont="1" applyBorder="1" applyAlignment="1">
      <alignment horizontal="center" vertical="center" wrapText="1"/>
    </xf>
    <xf numFmtId="17" fontId="37" fillId="0" borderId="7" xfId="0" applyNumberFormat="1" applyFont="1" applyBorder="1" applyAlignment="1">
      <alignment horizontal="center" vertical="center" wrapText="1"/>
    </xf>
    <xf numFmtId="0" fontId="44" fillId="0" borderId="7" xfId="0" applyFont="1" applyBorder="1" applyAlignment="1">
      <alignment horizontal="center" vertical="center" wrapText="1"/>
    </xf>
    <xf numFmtId="17" fontId="37" fillId="0" borderId="4" xfId="0" applyNumberFormat="1" applyFont="1" applyBorder="1" applyAlignment="1">
      <alignment horizontal="center" vertical="center" wrapText="1"/>
    </xf>
    <xf numFmtId="17" fontId="37"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17" fontId="37" fillId="0" borderId="43" xfId="0" applyNumberFormat="1" applyFont="1" applyBorder="1" applyAlignment="1">
      <alignment horizontal="center" vertical="center" wrapText="1"/>
    </xf>
    <xf numFmtId="17" fontId="37" fillId="0" borderId="35" xfId="0" applyNumberFormat="1" applyFont="1" applyBorder="1" applyAlignment="1">
      <alignment horizontal="center" vertical="center" wrapText="1"/>
    </xf>
    <xf numFmtId="0" fontId="40" fillId="0" borderId="1" xfId="0" applyFont="1" applyBorder="1" applyAlignment="1">
      <alignment horizontal="center" vertical="center"/>
    </xf>
    <xf numFmtId="0" fontId="40" fillId="0" borderId="16" xfId="0" applyFont="1" applyBorder="1" applyAlignment="1">
      <alignment horizontal="center" vertical="center"/>
    </xf>
    <xf numFmtId="14" fontId="33" fillId="0" borderId="16" xfId="0" applyNumberFormat="1" applyFont="1" applyBorder="1" applyAlignment="1">
      <alignment horizontal="center" vertical="center" wrapText="1"/>
    </xf>
    <xf numFmtId="167" fontId="33" fillId="0" borderId="16" xfId="8" applyFont="1" applyFill="1" applyBorder="1" applyAlignment="1">
      <alignment horizontal="center" vertical="center"/>
    </xf>
    <xf numFmtId="0" fontId="40" fillId="0" borderId="13" xfId="0" applyFont="1" applyBorder="1"/>
    <xf numFmtId="0" fontId="40" fillId="0" borderId="2" xfId="0" applyFont="1" applyBorder="1"/>
    <xf numFmtId="0" fontId="40" fillId="0" borderId="11" xfId="0" applyFont="1" applyBorder="1"/>
    <xf numFmtId="0" fontId="37" fillId="0" borderId="7" xfId="0" applyFont="1" applyBorder="1" applyAlignment="1">
      <alignment horizontal="center" vertical="center"/>
    </xf>
    <xf numFmtId="0" fontId="37" fillId="0" borderId="7" xfId="0" applyFont="1" applyBorder="1"/>
    <xf numFmtId="0" fontId="45" fillId="0" borderId="1" xfId="0" applyFont="1" applyBorder="1"/>
    <xf numFmtId="0" fontId="45" fillId="0" borderId="0" xfId="0" applyFont="1"/>
    <xf numFmtId="0" fontId="45" fillId="0" borderId="4" xfId="0" applyFont="1" applyBorder="1"/>
    <xf numFmtId="0" fontId="37" fillId="0" borderId="1" xfId="0" applyFont="1" applyBorder="1" applyAlignment="1">
      <alignment horizontal="center" vertical="center"/>
    </xf>
    <xf numFmtId="0" fontId="37" fillId="0" borderId="1" xfId="0" applyFont="1" applyBorder="1"/>
    <xf numFmtId="1" fontId="33" fillId="0" borderId="1" xfId="0" applyNumberFormat="1" applyFont="1" applyBorder="1" applyAlignment="1">
      <alignment horizontal="center" vertical="center" wrapText="1"/>
    </xf>
    <xf numFmtId="1" fontId="33" fillId="0" borderId="35" xfId="0" applyNumberFormat="1" applyFont="1" applyBorder="1" applyAlignment="1">
      <alignment horizontal="center" vertical="center" wrapText="1"/>
    </xf>
    <xf numFmtId="9" fontId="38" fillId="0" borderId="0" xfId="7" applyFont="1" applyFill="1"/>
    <xf numFmtId="0" fontId="33" fillId="0" borderId="0" xfId="0" applyFont="1"/>
    <xf numFmtId="0" fontId="38" fillId="0" borderId="0" xfId="0" applyFont="1" applyAlignment="1">
      <alignment vertical="center"/>
    </xf>
    <xf numFmtId="0" fontId="37" fillId="0" borderId="58" xfId="0" applyFont="1" applyBorder="1" applyAlignment="1">
      <alignment vertical="center" wrapText="1"/>
    </xf>
    <xf numFmtId="0" fontId="46" fillId="0" borderId="0" xfId="0" applyFont="1"/>
    <xf numFmtId="0" fontId="38" fillId="0" borderId="0" xfId="0" applyFont="1" applyAlignment="1">
      <alignment horizontal="center" vertical="center"/>
    </xf>
    <xf numFmtId="0" fontId="38" fillId="0" borderId="0" xfId="0" applyFont="1" applyAlignment="1">
      <alignment horizontal="center"/>
    </xf>
    <xf numFmtId="0" fontId="47" fillId="0" borderId="0" xfId="0" applyFont="1"/>
    <xf numFmtId="0" fontId="46" fillId="0" borderId="1" xfId="0" applyFont="1" applyBorder="1"/>
    <xf numFmtId="9" fontId="38" fillId="0" borderId="1" xfId="7" applyFont="1" applyFill="1" applyBorder="1"/>
    <xf numFmtId="0" fontId="38" fillId="0" borderId="1" xfId="0" applyFont="1" applyBorder="1" applyAlignment="1">
      <alignment horizontal="center" vertical="center"/>
    </xf>
    <xf numFmtId="0" fontId="38" fillId="0" borderId="1" xfId="0" applyFont="1" applyBorder="1" applyAlignment="1">
      <alignment horizontal="center"/>
    </xf>
    <xf numFmtId="0" fontId="47" fillId="0" borderId="1" xfId="0" applyFont="1" applyBorder="1"/>
    <xf numFmtId="0" fontId="38" fillId="0" borderId="1" xfId="0" applyFont="1" applyBorder="1" applyAlignment="1">
      <alignment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3" fillId="3"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xf>
    <xf numFmtId="0" fontId="8"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13"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54" fillId="0" borderId="1" xfId="0" applyFont="1" applyBorder="1" applyAlignment="1">
      <alignment horizontal="center" vertical="center"/>
    </xf>
    <xf numFmtId="0" fontId="57" fillId="0" borderId="2" xfId="0" applyFont="1" applyBorder="1" applyAlignment="1">
      <alignment horizontal="center"/>
    </xf>
    <xf numFmtId="0" fontId="57" fillId="0" borderId="3" xfId="0" applyFont="1" applyBorder="1" applyAlignment="1">
      <alignment horizontal="center"/>
    </xf>
    <xf numFmtId="0" fontId="3" fillId="0" borderId="1" xfId="0" applyFont="1" applyBorder="1" applyAlignment="1">
      <alignment horizontal="center" vertical="center"/>
    </xf>
    <xf numFmtId="0" fontId="1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9" fillId="8" borderId="2" xfId="0" applyFont="1" applyFill="1" applyBorder="1" applyAlignment="1">
      <alignment horizontal="center" vertical="center" wrapText="1"/>
    </xf>
    <xf numFmtId="0" fontId="59" fillId="8" borderId="3" xfId="0" applyFont="1" applyFill="1" applyBorder="1" applyAlignment="1">
      <alignment horizontal="center" vertical="center" wrapText="1"/>
    </xf>
    <xf numFmtId="0" fontId="59" fillId="8" borderId="4"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49" fillId="8" borderId="3"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1" xfId="0" applyFont="1" applyFill="1" applyBorder="1" applyAlignment="1">
      <alignment horizontal="center" vertical="center" wrapText="1"/>
    </xf>
    <xf numFmtId="0" fontId="61" fillId="8" borderId="2" xfId="0" applyFont="1" applyFill="1" applyBorder="1" applyAlignment="1">
      <alignment horizontal="right" vertical="center" wrapText="1"/>
    </xf>
    <xf numFmtId="0" fontId="61" fillId="8" borderId="3" xfId="0" applyFont="1" applyFill="1" applyBorder="1" applyAlignment="1">
      <alignment horizontal="right" vertical="center" wrapText="1"/>
    </xf>
    <xf numFmtId="0" fontId="61" fillId="8" borderId="4" xfId="0" applyFont="1" applyFill="1" applyBorder="1" applyAlignment="1">
      <alignment horizontal="righ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0" fontId="15" fillId="0" borderId="1" xfId="0" applyFont="1" applyBorder="1" applyAlignment="1">
      <alignment horizontal="center"/>
    </xf>
    <xf numFmtId="0" fontId="24"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165" fontId="62" fillId="0" borderId="37" xfId="0" applyNumberFormat="1" applyFont="1" applyBorder="1" applyAlignment="1">
      <alignment horizontal="center" vertical="center"/>
    </xf>
    <xf numFmtId="165" fontId="62" fillId="0" borderId="17" xfId="0" applyNumberFormat="1" applyFont="1" applyBorder="1" applyAlignment="1">
      <alignment horizontal="center" vertical="center"/>
    </xf>
    <xf numFmtId="165" fontId="62" fillId="0" borderId="38" xfId="0" applyNumberFormat="1" applyFont="1" applyBorder="1" applyAlignment="1">
      <alignment horizontal="center" vertical="center"/>
    </xf>
    <xf numFmtId="10" fontId="62" fillId="0" borderId="37" xfId="7" applyNumberFormat="1" applyFont="1" applyFill="1" applyBorder="1" applyAlignment="1">
      <alignment horizontal="center" vertical="center"/>
    </xf>
    <xf numFmtId="10" fontId="62" fillId="0" borderId="17" xfId="7" applyNumberFormat="1" applyFont="1" applyFill="1" applyBorder="1" applyAlignment="1">
      <alignment horizontal="center" vertical="center"/>
    </xf>
    <xf numFmtId="10" fontId="62" fillId="0" borderId="38" xfId="7" applyNumberFormat="1" applyFont="1" applyFill="1" applyBorder="1" applyAlignment="1">
      <alignment horizontal="center" vertical="center"/>
    </xf>
    <xf numFmtId="0" fontId="37" fillId="0" borderId="58"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173" fontId="69" fillId="0" borderId="58" xfId="8" applyNumberFormat="1" applyFont="1" applyFill="1" applyBorder="1" applyAlignment="1">
      <alignment horizontal="center" vertical="center" wrapText="1"/>
    </xf>
    <xf numFmtId="173" fontId="69" fillId="0" borderId="55" xfId="8" applyNumberFormat="1" applyFont="1" applyFill="1" applyBorder="1" applyAlignment="1">
      <alignment horizontal="center" vertical="center" wrapText="1"/>
    </xf>
    <xf numFmtId="173" fontId="69" fillId="0" borderId="59" xfId="8" applyNumberFormat="1" applyFont="1" applyFill="1" applyBorder="1" applyAlignment="1">
      <alignment horizontal="center" vertical="center" wrapText="1"/>
    </xf>
    <xf numFmtId="1" fontId="69" fillId="0" borderId="58" xfId="0" applyNumberFormat="1" applyFont="1" applyBorder="1" applyAlignment="1">
      <alignment horizontal="right" vertical="center" wrapText="1"/>
    </xf>
    <xf numFmtId="1" fontId="69" fillId="0" borderId="55" xfId="0" applyNumberFormat="1" applyFont="1" applyBorder="1" applyAlignment="1">
      <alignment horizontal="right" vertical="center" wrapText="1"/>
    </xf>
    <xf numFmtId="1" fontId="69" fillId="0" borderId="59" xfId="0" applyNumberFormat="1" applyFont="1" applyBorder="1" applyAlignment="1">
      <alignment horizontal="right" vertical="center" wrapText="1"/>
    </xf>
    <xf numFmtId="0" fontId="37" fillId="0" borderId="0" xfId="0" applyFont="1" applyAlignment="1">
      <alignment horizontal="center" vertical="center" wrapText="1"/>
    </xf>
    <xf numFmtId="1" fontId="37" fillId="0" borderId="56" xfId="0" applyNumberFormat="1" applyFont="1" applyBorder="1" applyAlignment="1">
      <alignment horizontal="center" vertical="center" wrapText="1"/>
    </xf>
    <xf numFmtId="1" fontId="37" fillId="0" borderId="48" xfId="0" applyNumberFormat="1" applyFont="1" applyBorder="1" applyAlignment="1">
      <alignment horizontal="center" vertical="center" wrapText="1"/>
    </xf>
    <xf numFmtId="1" fontId="37" fillId="0" borderId="62" xfId="0" applyNumberFormat="1" applyFont="1" applyBorder="1" applyAlignment="1">
      <alignment horizontal="center" vertical="center" wrapText="1"/>
    </xf>
    <xf numFmtId="0" fontId="64" fillId="0" borderId="58" xfId="0" applyFont="1" applyBorder="1" applyAlignment="1">
      <alignment horizontal="center" vertical="center" wrapText="1"/>
    </xf>
    <xf numFmtId="0" fontId="64" fillId="0" borderId="55" xfId="0" applyFont="1" applyBorder="1" applyAlignment="1">
      <alignment horizontal="center" vertical="center" wrapText="1"/>
    </xf>
    <xf numFmtId="0" fontId="64" fillId="0" borderId="59" xfId="0" applyFont="1" applyBorder="1" applyAlignment="1">
      <alignment horizontal="center" vertical="center" wrapText="1"/>
    </xf>
    <xf numFmtId="173" fontId="64" fillId="0" borderId="58" xfId="8" applyNumberFormat="1" applyFont="1" applyFill="1" applyBorder="1" applyAlignment="1">
      <alignment horizontal="center" vertical="center" wrapText="1"/>
    </xf>
    <xf numFmtId="173" fontId="64" fillId="0" borderId="55" xfId="8" applyNumberFormat="1" applyFont="1" applyFill="1" applyBorder="1" applyAlignment="1">
      <alignment horizontal="center" vertical="center" wrapText="1"/>
    </xf>
    <xf numFmtId="173" fontId="64" fillId="0" borderId="59" xfId="8" applyNumberFormat="1" applyFont="1" applyFill="1" applyBorder="1" applyAlignment="1">
      <alignment horizontal="center" vertical="center" wrapText="1"/>
    </xf>
    <xf numFmtId="0" fontId="37" fillId="0" borderId="65" xfId="0" applyFont="1" applyBorder="1" applyAlignment="1">
      <alignment horizontal="center" vertical="center" wrapText="1"/>
    </xf>
    <xf numFmtId="0" fontId="37" fillId="0" borderId="66" xfId="0" applyFont="1" applyBorder="1" applyAlignment="1">
      <alignment horizontal="center" vertical="center" wrapText="1"/>
    </xf>
    <xf numFmtId="0" fontId="37" fillId="0" borderId="67" xfId="0" applyFont="1" applyBorder="1" applyAlignment="1">
      <alignment horizontal="center" vertical="center" wrapText="1"/>
    </xf>
    <xf numFmtId="165" fontId="37" fillId="0" borderId="37" xfId="0" applyNumberFormat="1" applyFont="1" applyBorder="1" applyAlignment="1">
      <alignment horizontal="center" vertical="center"/>
    </xf>
    <xf numFmtId="165" fontId="37" fillId="0" borderId="17" xfId="0" applyNumberFormat="1" applyFont="1" applyBorder="1" applyAlignment="1">
      <alignment horizontal="center" vertical="center"/>
    </xf>
    <xf numFmtId="165" fontId="37" fillId="0" borderId="38" xfId="0" applyNumberFormat="1" applyFont="1" applyBorder="1" applyAlignment="1">
      <alignment horizontal="center" vertical="center"/>
    </xf>
    <xf numFmtId="0" fontId="37" fillId="0" borderId="7"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18"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8" xfId="0" applyFont="1" applyBorder="1" applyAlignment="1">
      <alignment horizontal="center" vertical="center" wrapText="1"/>
    </xf>
    <xf numFmtId="10" fontId="33" fillId="0" borderId="37" xfId="7" applyNumberFormat="1" applyFont="1" applyFill="1" applyBorder="1" applyAlignment="1">
      <alignment horizontal="center" vertical="center"/>
    </xf>
    <xf numFmtId="10" fontId="33" fillId="0" borderId="17" xfId="7" applyNumberFormat="1" applyFont="1" applyFill="1" applyBorder="1" applyAlignment="1">
      <alignment horizontal="center" vertical="center"/>
    </xf>
    <xf numFmtId="167" fontId="66" fillId="0" borderId="37" xfId="8" applyFont="1" applyFill="1" applyBorder="1" applyAlignment="1">
      <alignment horizontal="center" vertical="center" wrapText="1"/>
    </xf>
    <xf numFmtId="167" fontId="66" fillId="0" borderId="17" xfId="8" applyFont="1" applyFill="1" applyBorder="1" applyAlignment="1">
      <alignment horizontal="center" vertical="center" wrapText="1"/>
    </xf>
    <xf numFmtId="10" fontId="66" fillId="0" borderId="37" xfId="7" applyNumberFormat="1" applyFont="1" applyFill="1" applyBorder="1" applyAlignment="1">
      <alignment horizontal="center" vertical="center" wrapText="1"/>
    </xf>
    <xf numFmtId="10" fontId="66" fillId="0" borderId="17" xfId="7" applyNumberFormat="1" applyFont="1" applyFill="1" applyBorder="1" applyAlignment="1">
      <alignment horizontal="center" vertical="center" wrapText="1"/>
    </xf>
    <xf numFmtId="0" fontId="37" fillId="0" borderId="59"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63" xfId="0" applyFont="1" applyBorder="1" applyAlignment="1">
      <alignment horizontal="center" vertical="center" wrapText="1"/>
    </xf>
    <xf numFmtId="1" fontId="37" fillId="0" borderId="61" xfId="0" applyNumberFormat="1" applyFont="1" applyBorder="1" applyAlignment="1">
      <alignment horizontal="center" vertical="center" wrapText="1"/>
    </xf>
    <xf numFmtId="164" fontId="33" fillId="0" borderId="37" xfId="0" applyNumberFormat="1" applyFont="1" applyBorder="1" applyAlignment="1">
      <alignment horizontal="center" vertical="center" wrapText="1"/>
    </xf>
    <xf numFmtId="164" fontId="33" fillId="0" borderId="17" xfId="0" applyNumberFormat="1" applyFont="1" applyBorder="1" applyAlignment="1">
      <alignment horizontal="center" vertical="center" wrapText="1"/>
    </xf>
    <xf numFmtId="164" fontId="66" fillId="0" borderId="37" xfId="0" applyNumberFormat="1" applyFont="1" applyBorder="1" applyAlignment="1">
      <alignment horizontal="center" vertical="center" wrapText="1"/>
    </xf>
    <xf numFmtId="164" fontId="66" fillId="0" borderId="17" xfId="0" applyNumberFormat="1" applyFont="1" applyBorder="1" applyAlignment="1">
      <alignment horizontal="center" vertical="center" wrapText="1"/>
    </xf>
    <xf numFmtId="173" fontId="66" fillId="0" borderId="37" xfId="0" applyNumberFormat="1" applyFont="1" applyBorder="1" applyAlignment="1">
      <alignment horizontal="center" vertical="center" wrapText="1"/>
    </xf>
    <xf numFmtId="173" fontId="66" fillId="0" borderId="17" xfId="0" applyNumberFormat="1" applyFont="1" applyBorder="1" applyAlignment="1">
      <alignment horizontal="center" vertical="center" wrapText="1"/>
    </xf>
    <xf numFmtId="173" fontId="66" fillId="0" borderId="38" xfId="0" applyNumberFormat="1" applyFont="1" applyBorder="1" applyAlignment="1">
      <alignment horizontal="center" vertical="center" wrapText="1"/>
    </xf>
    <xf numFmtId="10" fontId="66" fillId="0" borderId="38" xfId="7" applyNumberFormat="1" applyFont="1" applyFill="1" applyBorder="1" applyAlignment="1">
      <alignment horizontal="center" vertical="center" wrapText="1"/>
    </xf>
    <xf numFmtId="164" fontId="66" fillId="0" borderId="38" xfId="0" applyNumberFormat="1" applyFont="1" applyBorder="1" applyAlignment="1">
      <alignment horizontal="center" vertical="center" wrapText="1"/>
    </xf>
    <xf numFmtId="10" fontId="33" fillId="0" borderId="38" xfId="7" applyNumberFormat="1" applyFont="1" applyFill="1" applyBorder="1" applyAlignment="1">
      <alignment horizontal="center" vertical="center"/>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164" fontId="33" fillId="0" borderId="38"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3" xfId="0" applyFont="1" applyBorder="1" applyAlignment="1">
      <alignment horizontal="center" vertical="center" wrapText="1"/>
    </xf>
    <xf numFmtId="10" fontId="47" fillId="0" borderId="37" xfId="7" applyNumberFormat="1" applyFont="1" applyFill="1" applyBorder="1" applyAlignment="1">
      <alignment horizontal="center" vertical="center" wrapText="1"/>
    </xf>
    <xf numFmtId="10" fontId="47" fillId="0" borderId="17" xfId="7" applyNumberFormat="1" applyFont="1" applyFill="1" applyBorder="1" applyAlignment="1">
      <alignment horizontal="center" vertical="center" wrapText="1"/>
    </xf>
    <xf numFmtId="10" fontId="47" fillId="0" borderId="38" xfId="7" applyNumberFormat="1" applyFont="1" applyFill="1" applyBorder="1" applyAlignment="1">
      <alignment horizontal="center" vertical="center" wrapText="1"/>
    </xf>
    <xf numFmtId="164" fontId="47" fillId="0" borderId="37" xfId="0" applyNumberFormat="1" applyFont="1" applyBorder="1" applyAlignment="1">
      <alignment horizontal="center" vertical="center" wrapText="1"/>
    </xf>
    <xf numFmtId="164" fontId="47" fillId="0" borderId="17" xfId="0" applyNumberFormat="1" applyFont="1" applyBorder="1" applyAlignment="1">
      <alignment horizontal="center" vertical="center" wrapText="1"/>
    </xf>
    <xf numFmtId="164" fontId="47" fillId="0" borderId="38" xfId="0" applyNumberFormat="1" applyFont="1" applyBorder="1" applyAlignment="1">
      <alignment horizontal="center" vertical="center" wrapText="1"/>
    </xf>
    <xf numFmtId="167" fontId="37" fillId="0" borderId="37" xfId="8" applyFont="1" applyFill="1" applyBorder="1" applyAlignment="1">
      <alignment horizontal="center" vertical="center" wrapText="1"/>
    </xf>
    <xf numFmtId="167" fontId="37" fillId="0" borderId="38" xfId="8" applyFont="1" applyFill="1" applyBorder="1" applyAlignment="1">
      <alignment horizontal="center" vertical="center" wrapText="1"/>
    </xf>
    <xf numFmtId="167" fontId="62" fillId="0" borderId="37" xfId="8" applyFont="1" applyFill="1" applyBorder="1" applyAlignment="1">
      <alignment horizontal="center" vertical="center" wrapText="1"/>
    </xf>
    <xf numFmtId="167" fontId="62" fillId="0" borderId="38" xfId="8" applyFont="1" applyFill="1" applyBorder="1" applyAlignment="1">
      <alignment horizontal="center" vertical="center" wrapText="1"/>
    </xf>
    <xf numFmtId="164" fontId="47" fillId="0" borderId="37" xfId="0" applyNumberFormat="1" applyFont="1" applyBorder="1" applyAlignment="1">
      <alignment horizontal="center" vertical="center"/>
    </xf>
    <xf numFmtId="164" fontId="47" fillId="0" borderId="17" xfId="0" applyNumberFormat="1" applyFont="1" applyBorder="1" applyAlignment="1">
      <alignment horizontal="center" vertical="center"/>
    </xf>
    <xf numFmtId="164" fontId="47" fillId="0" borderId="38" xfId="0" applyNumberFormat="1" applyFont="1" applyBorder="1" applyAlignment="1">
      <alignment horizontal="center" vertical="center"/>
    </xf>
    <xf numFmtId="10" fontId="47" fillId="0" borderId="37" xfId="7" applyNumberFormat="1" applyFont="1" applyFill="1" applyBorder="1" applyAlignment="1">
      <alignment horizontal="center" vertical="center"/>
    </xf>
    <xf numFmtId="10" fontId="47" fillId="0" borderId="17" xfId="7" applyNumberFormat="1" applyFont="1" applyFill="1" applyBorder="1" applyAlignment="1">
      <alignment horizontal="center" vertical="center"/>
    </xf>
    <xf numFmtId="10" fontId="47" fillId="0" borderId="38" xfId="7" applyNumberFormat="1" applyFont="1" applyFill="1" applyBorder="1" applyAlignment="1">
      <alignment horizontal="center" vertical="center"/>
    </xf>
    <xf numFmtId="164" fontId="63" fillId="0" borderId="37" xfId="0" applyNumberFormat="1" applyFont="1" applyBorder="1" applyAlignment="1">
      <alignment horizontal="center" vertical="center" wrapText="1"/>
    </xf>
    <xf numFmtId="164" fontId="63" fillId="0" borderId="17" xfId="0" applyNumberFormat="1" applyFont="1" applyBorder="1" applyAlignment="1">
      <alignment horizontal="center" vertical="center" wrapText="1"/>
    </xf>
    <xf numFmtId="164" fontId="63" fillId="0" borderId="38" xfId="0" applyNumberFormat="1" applyFont="1" applyBorder="1" applyAlignment="1">
      <alignment horizontal="center" vertical="center" wrapText="1"/>
    </xf>
    <xf numFmtId="164" fontId="37" fillId="0" borderId="37" xfId="0" applyNumberFormat="1" applyFont="1" applyBorder="1" applyAlignment="1">
      <alignment horizontal="center" vertical="center" wrapText="1"/>
    </xf>
    <xf numFmtId="164" fontId="37" fillId="0" borderId="17" xfId="0" applyNumberFormat="1" applyFont="1" applyBorder="1" applyAlignment="1">
      <alignment horizontal="center" vertical="center" wrapText="1"/>
    </xf>
    <xf numFmtId="164" fontId="37" fillId="0" borderId="38" xfId="0" applyNumberFormat="1" applyFont="1" applyBorder="1" applyAlignment="1">
      <alignment horizontal="center" vertical="center" wrapText="1"/>
    </xf>
    <xf numFmtId="10" fontId="62" fillId="0" borderId="37" xfId="7" applyNumberFormat="1" applyFont="1" applyFill="1" applyBorder="1" applyAlignment="1">
      <alignment horizontal="center" vertical="center" wrapText="1"/>
    </xf>
    <xf numFmtId="10" fontId="62" fillId="0" borderId="17" xfId="7" applyNumberFormat="1" applyFont="1" applyFill="1" applyBorder="1" applyAlignment="1">
      <alignment horizontal="center" vertical="center" wrapText="1"/>
    </xf>
    <xf numFmtId="10" fontId="62" fillId="0" borderId="38" xfId="7" applyNumberFormat="1" applyFont="1" applyFill="1" applyBorder="1" applyAlignment="1">
      <alignment horizontal="center" vertical="center" wrapText="1"/>
    </xf>
    <xf numFmtId="0" fontId="42" fillId="0" borderId="65"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67" xfId="0" applyFont="1" applyBorder="1" applyAlignment="1">
      <alignment horizontal="center" vertical="center" wrapText="1"/>
    </xf>
    <xf numFmtId="0" fontId="64" fillId="0" borderId="60" xfId="0" applyFont="1" applyBorder="1" applyAlignment="1">
      <alignment horizontal="center" vertical="center" wrapText="1"/>
    </xf>
    <xf numFmtId="6" fontId="33" fillId="0" borderId="37" xfId="0" applyNumberFormat="1" applyFont="1" applyBorder="1" applyAlignment="1">
      <alignment horizontal="center" vertical="center" wrapText="1"/>
    </xf>
    <xf numFmtId="6" fontId="33" fillId="0" borderId="17" xfId="0" applyNumberFormat="1" applyFont="1" applyBorder="1" applyAlignment="1">
      <alignment horizontal="center" vertical="center" wrapText="1"/>
    </xf>
    <xf numFmtId="6" fontId="33" fillId="0" borderId="38" xfId="0" applyNumberFormat="1" applyFont="1" applyBorder="1" applyAlignment="1">
      <alignment horizontal="center" vertical="center" wrapText="1"/>
    </xf>
    <xf numFmtId="6" fontId="47" fillId="0" borderId="37" xfId="0" applyNumberFormat="1" applyFont="1" applyBorder="1" applyAlignment="1">
      <alignment horizontal="center" vertical="center" wrapText="1"/>
    </xf>
    <xf numFmtId="6" fontId="47" fillId="0" borderId="17" xfId="0" applyNumberFormat="1" applyFont="1" applyBorder="1" applyAlignment="1">
      <alignment horizontal="center" vertical="center" wrapText="1"/>
    </xf>
    <xf numFmtId="6" fontId="47" fillId="0" borderId="38" xfId="0" applyNumberFormat="1" applyFont="1" applyBorder="1" applyAlignment="1">
      <alignment horizontal="center" vertical="center" wrapText="1"/>
    </xf>
    <xf numFmtId="164" fontId="62" fillId="0" borderId="37" xfId="0" applyNumberFormat="1" applyFont="1" applyBorder="1" applyAlignment="1">
      <alignment horizontal="center" vertical="center" wrapText="1"/>
    </xf>
    <xf numFmtId="164" fontId="62" fillId="0" borderId="17" xfId="0" applyNumberFormat="1" applyFont="1" applyBorder="1" applyAlignment="1">
      <alignment horizontal="center" vertical="center" wrapText="1"/>
    </xf>
    <xf numFmtId="164" fontId="62" fillId="0" borderId="38" xfId="0" applyNumberFormat="1" applyFont="1" applyBorder="1" applyAlignment="1">
      <alignment horizontal="center" vertical="center" wrapText="1"/>
    </xf>
    <xf numFmtId="178" fontId="68" fillId="0" borderId="31" xfId="0" applyNumberFormat="1" applyFont="1" applyBorder="1" applyAlignment="1">
      <alignment horizontal="center" vertical="center" wrapText="1"/>
    </xf>
    <xf numFmtId="178" fontId="68" fillId="0" borderId="15" xfId="0" applyNumberFormat="1" applyFont="1" applyBorder="1" applyAlignment="1">
      <alignment horizontal="center" vertical="center" wrapText="1"/>
    </xf>
    <xf numFmtId="178" fontId="68" fillId="0" borderId="30" xfId="0" applyNumberFormat="1" applyFont="1" applyBorder="1" applyAlignment="1">
      <alignment horizontal="center" vertical="center" wrapText="1"/>
    </xf>
    <xf numFmtId="10" fontId="68" fillId="0" borderId="31" xfId="7" applyNumberFormat="1" applyFont="1" applyFill="1" applyBorder="1" applyAlignment="1">
      <alignment horizontal="center" vertical="center" wrapText="1"/>
    </xf>
    <xf numFmtId="10" fontId="68" fillId="0" borderId="15" xfId="7" applyNumberFormat="1" applyFont="1" applyFill="1" applyBorder="1" applyAlignment="1">
      <alignment horizontal="center" vertical="center" wrapText="1"/>
    </xf>
    <xf numFmtId="10" fontId="68" fillId="0" borderId="30" xfId="7" applyNumberFormat="1" applyFont="1" applyFill="1" applyBorder="1" applyAlignment="1">
      <alignment horizontal="center" vertical="center" wrapText="1"/>
    </xf>
    <xf numFmtId="178" fontId="48" fillId="0" borderId="31" xfId="0" applyNumberFormat="1" applyFont="1" applyBorder="1" applyAlignment="1">
      <alignment horizontal="center" vertical="center" wrapText="1"/>
    </xf>
    <xf numFmtId="178" fontId="48" fillId="0" borderId="15" xfId="0" applyNumberFormat="1" applyFont="1" applyBorder="1" applyAlignment="1">
      <alignment horizontal="center" vertical="center" wrapText="1"/>
    </xf>
    <xf numFmtId="178" fontId="48" fillId="0" borderId="30" xfId="0" applyNumberFormat="1" applyFont="1" applyBorder="1" applyAlignment="1">
      <alignment horizontal="center" vertical="center" wrapText="1"/>
    </xf>
    <xf numFmtId="0" fontId="37" fillId="0" borderId="16" xfId="0" applyFont="1" applyBorder="1" applyAlignment="1">
      <alignment horizontal="center" vertical="center" wrapText="1"/>
    </xf>
    <xf numFmtId="178" fontId="67" fillId="0" borderId="31" xfId="0" applyNumberFormat="1" applyFont="1" applyBorder="1" applyAlignment="1">
      <alignment horizontal="center" vertical="center" wrapText="1"/>
    </xf>
    <xf numFmtId="178" fontId="67" fillId="0" borderId="15" xfId="0" applyNumberFormat="1" applyFont="1" applyBorder="1" applyAlignment="1">
      <alignment horizontal="center" vertical="center" wrapText="1"/>
    </xf>
    <xf numFmtId="178" fontId="67" fillId="0" borderId="30" xfId="0" applyNumberFormat="1" applyFont="1" applyBorder="1" applyAlignment="1">
      <alignment horizontal="center" vertical="center" wrapText="1"/>
    </xf>
    <xf numFmtId="6" fontId="40" fillId="0" borderId="1" xfId="0" applyNumberFormat="1" applyFont="1" applyBorder="1" applyAlignment="1">
      <alignment horizontal="center" vertical="center"/>
    </xf>
    <xf numFmtId="167" fontId="63" fillId="0" borderId="37" xfId="8" applyFont="1" applyFill="1" applyBorder="1" applyAlignment="1">
      <alignment horizontal="center" vertical="center" wrapText="1"/>
    </xf>
    <xf numFmtId="167" fontId="63" fillId="0" borderId="17" xfId="8" applyFont="1" applyFill="1" applyBorder="1" applyAlignment="1">
      <alignment horizontal="center" vertical="center" wrapText="1"/>
    </xf>
    <xf numFmtId="167" fontId="63" fillId="0" borderId="38" xfId="8" applyFont="1" applyFill="1" applyBorder="1" applyAlignment="1">
      <alignment horizontal="center" vertical="center" wrapText="1"/>
    </xf>
    <xf numFmtId="10" fontId="63" fillId="0" borderId="37" xfId="7" applyNumberFormat="1" applyFont="1" applyFill="1" applyBorder="1" applyAlignment="1">
      <alignment horizontal="center" vertical="center" wrapText="1"/>
    </xf>
    <xf numFmtId="10" fontId="63" fillId="0" borderId="17" xfId="7" applyNumberFormat="1" applyFont="1" applyFill="1" applyBorder="1" applyAlignment="1">
      <alignment horizontal="center" vertical="center" wrapText="1"/>
    </xf>
    <xf numFmtId="10" fontId="63" fillId="0" borderId="38" xfId="7" applyNumberFormat="1" applyFont="1" applyFill="1" applyBorder="1" applyAlignment="1">
      <alignment horizontal="center" vertical="center" wrapText="1"/>
    </xf>
    <xf numFmtId="167" fontId="34" fillId="0" borderId="37" xfId="8" applyFont="1" applyFill="1" applyBorder="1" applyAlignment="1">
      <alignment horizontal="center" vertical="center" wrapText="1"/>
    </xf>
    <xf numFmtId="167" fontId="34" fillId="0" borderId="17" xfId="8" applyFont="1" applyFill="1" applyBorder="1" applyAlignment="1">
      <alignment horizontal="center" vertical="center" wrapText="1"/>
    </xf>
    <xf numFmtId="167" fontId="34" fillId="0" borderId="38" xfId="8" applyFont="1" applyFill="1" applyBorder="1" applyAlignment="1">
      <alignment horizontal="center" vertical="center" wrapText="1"/>
    </xf>
    <xf numFmtId="167" fontId="37" fillId="0" borderId="17" xfId="8" applyFont="1" applyFill="1" applyBorder="1" applyAlignment="1">
      <alignment horizontal="center" vertical="center" wrapText="1"/>
    </xf>
    <xf numFmtId="1" fontId="37" fillId="0" borderId="37" xfId="0" applyNumberFormat="1" applyFont="1" applyBorder="1" applyAlignment="1">
      <alignment horizontal="center" vertical="center" wrapText="1"/>
    </xf>
    <xf numFmtId="1" fontId="37" fillId="0" borderId="17" xfId="0" applyNumberFormat="1" applyFont="1" applyBorder="1" applyAlignment="1">
      <alignment horizontal="center" vertical="center" wrapText="1"/>
    </xf>
    <xf numFmtId="1" fontId="37" fillId="0" borderId="38" xfId="0" applyNumberFormat="1" applyFont="1" applyBorder="1" applyAlignment="1">
      <alignment horizontal="center" vertical="center" wrapText="1"/>
    </xf>
    <xf numFmtId="10" fontId="40" fillId="0" borderId="37" xfId="7" applyNumberFormat="1" applyFont="1" applyFill="1" applyBorder="1" applyAlignment="1">
      <alignment horizontal="center" vertical="center" wrapText="1"/>
    </xf>
    <xf numFmtId="10" fontId="40" fillId="0" borderId="17" xfId="7" applyNumberFormat="1" applyFont="1" applyFill="1" applyBorder="1" applyAlignment="1">
      <alignment horizontal="center" vertical="center" wrapText="1"/>
    </xf>
    <xf numFmtId="10" fontId="40" fillId="0" borderId="38" xfId="7" applyNumberFormat="1" applyFont="1" applyFill="1" applyBorder="1" applyAlignment="1">
      <alignment horizontal="center" vertical="center" wrapText="1"/>
    </xf>
    <xf numFmtId="175" fontId="40" fillId="0" borderId="37" xfId="0" applyNumberFormat="1" applyFont="1" applyBorder="1" applyAlignment="1">
      <alignment horizontal="center" vertical="center" wrapText="1"/>
    </xf>
    <xf numFmtId="175" fontId="40" fillId="0" borderId="17" xfId="0" applyNumberFormat="1" applyFont="1" applyBorder="1" applyAlignment="1">
      <alignment horizontal="center" vertical="center" wrapText="1"/>
    </xf>
    <xf numFmtId="175" fontId="40" fillId="0" borderId="38" xfId="0" applyNumberFormat="1" applyFont="1" applyBorder="1" applyAlignment="1">
      <alignment horizontal="center" vertical="center" wrapText="1"/>
    </xf>
    <xf numFmtId="9" fontId="33" fillId="0" borderId="37" xfId="7" applyFont="1" applyFill="1" applyBorder="1" applyAlignment="1">
      <alignment horizontal="center" vertical="center"/>
    </xf>
    <xf numFmtId="9" fontId="33" fillId="0" borderId="17" xfId="7" applyFont="1" applyFill="1" applyBorder="1" applyAlignment="1">
      <alignment horizontal="center" vertical="center"/>
    </xf>
    <xf numFmtId="9" fontId="33" fillId="0" borderId="38" xfId="7" applyFont="1" applyFill="1" applyBorder="1" applyAlignment="1">
      <alignment horizontal="center" vertical="center"/>
    </xf>
    <xf numFmtId="0" fontId="45" fillId="0" borderId="37"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30" xfId="0" applyFont="1" applyBorder="1" applyAlignment="1">
      <alignment horizontal="center" vertical="center" wrapText="1"/>
    </xf>
    <xf numFmtId="1" fontId="37" fillId="0" borderId="58" xfId="0" applyNumberFormat="1" applyFont="1" applyBorder="1" applyAlignment="1">
      <alignment horizontal="center" vertical="center" wrapText="1"/>
    </xf>
    <xf numFmtId="1" fontId="37" fillId="0" borderId="55" xfId="0" applyNumberFormat="1" applyFont="1" applyBorder="1" applyAlignment="1">
      <alignment horizontal="center" vertical="center" wrapText="1"/>
    </xf>
    <xf numFmtId="1" fontId="37" fillId="0" borderId="59" xfId="0" applyNumberFormat="1" applyFont="1" applyBorder="1" applyAlignment="1">
      <alignment horizontal="center" vertical="center" wrapText="1"/>
    </xf>
    <xf numFmtId="164" fontId="38" fillId="0" borderId="37" xfId="0" applyNumberFormat="1" applyFont="1" applyBorder="1" applyAlignment="1">
      <alignment horizontal="center" vertical="center" wrapText="1"/>
    </xf>
    <xf numFmtId="164" fontId="38" fillId="0" borderId="38" xfId="0" applyNumberFormat="1" applyFont="1" applyBorder="1" applyAlignment="1">
      <alignment horizontal="center" vertical="center" wrapText="1"/>
    </xf>
    <xf numFmtId="173" fontId="64" fillId="0" borderId="54" xfId="8" applyNumberFormat="1" applyFont="1" applyFill="1" applyBorder="1" applyAlignment="1">
      <alignment horizontal="center" vertical="center" wrapText="1"/>
    </xf>
    <xf numFmtId="173" fontId="64" fillId="0" borderId="56" xfId="8" applyNumberFormat="1" applyFont="1" applyFill="1" applyBorder="1" applyAlignment="1">
      <alignment horizontal="center" vertical="center" wrapText="1"/>
    </xf>
    <xf numFmtId="164" fontId="37" fillId="0" borderId="18" xfId="0" applyNumberFormat="1" applyFont="1" applyBorder="1" applyAlignment="1">
      <alignment horizontal="center" vertical="center" wrapText="1"/>
    </xf>
    <xf numFmtId="0" fontId="45" fillId="0" borderId="38" xfId="0" applyFont="1" applyBorder="1" applyAlignment="1">
      <alignment horizontal="center" vertical="center" wrapText="1"/>
    </xf>
    <xf numFmtId="0" fontId="37" fillId="0" borderId="30" xfId="0" applyFont="1" applyBorder="1" applyAlignment="1">
      <alignment horizontal="center" vertical="center" wrapText="1"/>
    </xf>
    <xf numFmtId="178" fontId="47" fillId="0" borderId="16" xfId="0" applyNumberFormat="1" applyFont="1" applyBorder="1" applyAlignment="1">
      <alignment horizontal="center" vertical="center" wrapText="1"/>
    </xf>
    <xf numFmtId="178" fontId="47" fillId="0" borderId="17" xfId="0" applyNumberFormat="1" applyFont="1" applyBorder="1" applyAlignment="1">
      <alignment horizontal="center" vertical="center" wrapText="1"/>
    </xf>
    <xf numFmtId="178" fontId="47" fillId="0" borderId="38" xfId="0" applyNumberFormat="1" applyFont="1" applyBorder="1" applyAlignment="1">
      <alignment horizontal="center" vertical="center" wrapText="1"/>
    </xf>
    <xf numFmtId="10" fontId="47" fillId="0" borderId="16" xfId="7" applyNumberFormat="1" applyFont="1" applyFill="1" applyBorder="1" applyAlignment="1">
      <alignment horizontal="center" vertical="center" wrapText="1"/>
    </xf>
    <xf numFmtId="1" fontId="37" fillId="0" borderId="7" xfId="0" applyNumberFormat="1" applyFont="1" applyBorder="1" applyAlignment="1">
      <alignment horizontal="center" vertical="center" wrapText="1"/>
    </xf>
    <xf numFmtId="1" fontId="37" fillId="0" borderId="1" xfId="0" applyNumberFormat="1" applyFont="1" applyBorder="1" applyAlignment="1">
      <alignment horizontal="center" vertical="center" wrapText="1"/>
    </xf>
    <xf numFmtId="1" fontId="37" fillId="0" borderId="35"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164" fontId="38" fillId="0" borderId="37" xfId="8" applyNumberFormat="1" applyFont="1" applyFill="1" applyBorder="1" applyAlignment="1">
      <alignment horizontal="center" vertical="center" wrapText="1"/>
    </xf>
    <xf numFmtId="164" fontId="38" fillId="0" borderId="38" xfId="8" applyNumberFormat="1" applyFont="1" applyFill="1" applyBorder="1" applyAlignment="1">
      <alignment horizontal="center" vertical="center" wrapText="1"/>
    </xf>
    <xf numFmtId="9" fontId="38" fillId="0" borderId="37" xfId="7" applyFont="1" applyFill="1" applyBorder="1" applyAlignment="1">
      <alignment horizontal="center" vertical="center"/>
    </xf>
    <xf numFmtId="9" fontId="38" fillId="0" borderId="38" xfId="7" applyFont="1" applyFill="1" applyBorder="1" applyAlignment="1">
      <alignment horizontal="center" vertical="center"/>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2" fillId="0" borderId="5" xfId="0" applyFont="1" applyBorder="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32" xfId="0" applyFont="1" applyBorder="1" applyAlignment="1">
      <alignment horizontal="center" vertical="center"/>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 xfId="0" applyFont="1" applyBorder="1" applyAlignment="1">
      <alignment horizontal="center" vertical="center"/>
    </xf>
    <xf numFmtId="8" fontId="37" fillId="0" borderId="1" xfId="0" applyNumberFormat="1" applyFont="1" applyBorder="1" applyAlignment="1">
      <alignment horizontal="center" vertical="center" wrapText="1"/>
    </xf>
    <xf numFmtId="166" fontId="48" fillId="0" borderId="37" xfId="9" applyFont="1" applyFill="1" applyBorder="1" applyAlignment="1">
      <alignment vertical="center"/>
    </xf>
    <xf numFmtId="166" fontId="48" fillId="0" borderId="17" xfId="9" applyFont="1" applyFill="1" applyBorder="1" applyAlignment="1">
      <alignment vertical="center"/>
    </xf>
    <xf numFmtId="166" fontId="48" fillId="0" borderId="38" xfId="9" applyFont="1" applyFill="1" applyBorder="1" applyAlignment="1">
      <alignment vertical="center"/>
    </xf>
    <xf numFmtId="0" fontId="32" fillId="0" borderId="16" xfId="0" applyFont="1" applyBorder="1" applyAlignment="1">
      <alignment horizontal="center" vertical="center" wrapText="1"/>
    </xf>
    <xf numFmtId="9" fontId="37" fillId="0" borderId="7" xfId="7" applyFont="1" applyFill="1" applyBorder="1" applyAlignment="1">
      <alignment horizontal="center" vertical="center" wrapText="1"/>
    </xf>
    <xf numFmtId="9" fontId="37" fillId="0" borderId="1" xfId="7" applyFont="1" applyFill="1" applyBorder="1" applyAlignment="1">
      <alignment horizontal="center" vertical="center" wrapText="1"/>
    </xf>
    <xf numFmtId="9" fontId="37" fillId="0" borderId="35" xfId="7" applyFont="1" applyFill="1" applyBorder="1" applyAlignment="1">
      <alignment horizontal="center" vertical="center" wrapText="1"/>
    </xf>
    <xf numFmtId="173" fontId="37" fillId="0" borderId="7" xfId="0" applyNumberFormat="1" applyFont="1" applyBorder="1" applyAlignment="1">
      <alignment horizontal="center" vertical="center" wrapText="1"/>
    </xf>
    <xf numFmtId="9" fontId="45" fillId="0" borderId="7" xfId="7" applyFont="1" applyFill="1" applyBorder="1" applyAlignment="1">
      <alignment horizontal="center" vertical="center" wrapText="1"/>
    </xf>
    <xf numFmtId="9" fontId="45" fillId="0" borderId="35" xfId="7" applyFont="1" applyFill="1" applyBorder="1" applyAlignment="1">
      <alignment horizontal="center" vertical="center" wrapText="1"/>
    </xf>
    <xf numFmtId="167" fontId="37" fillId="0" borderId="7" xfId="8" applyFont="1" applyFill="1" applyBorder="1" applyAlignment="1">
      <alignment horizontal="center" vertical="center" wrapText="1"/>
    </xf>
    <xf numFmtId="167" fontId="37" fillId="0" borderId="1" xfId="8" applyFont="1" applyFill="1" applyBorder="1" applyAlignment="1">
      <alignment horizontal="center" vertical="center" wrapText="1"/>
    </xf>
    <xf numFmtId="167" fontId="37" fillId="0" borderId="35" xfId="8" applyFont="1" applyFill="1" applyBorder="1" applyAlignment="1">
      <alignment horizontal="center" vertical="center" wrapText="1"/>
    </xf>
    <xf numFmtId="0" fontId="52" fillId="0" borderId="1" xfId="0" applyFont="1" applyBorder="1" applyAlignment="1">
      <alignment horizontal="center" vertical="center" wrapText="1"/>
    </xf>
    <xf numFmtId="1" fontId="37" fillId="0" borderId="32" xfId="0" applyNumberFormat="1" applyFont="1" applyBorder="1" applyAlignment="1">
      <alignment horizontal="center" vertical="center" wrapText="1"/>
    </xf>
    <xf numFmtId="1" fontId="37" fillId="0" borderId="4"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4"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5" xfId="0" applyFont="1" applyBorder="1" applyAlignment="1">
      <alignment horizontal="center" vertical="center" wrapText="1"/>
    </xf>
    <xf numFmtId="1" fontId="45" fillId="0" borderId="7" xfId="0" applyNumberFormat="1" applyFont="1" applyBorder="1" applyAlignment="1">
      <alignment horizontal="center" vertical="center" wrapText="1"/>
    </xf>
    <xf numFmtId="1" fontId="45" fillId="0" borderId="35"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0" fontId="33" fillId="0" borderId="37" xfId="0" applyFont="1" applyBorder="1" applyAlignment="1">
      <alignment horizontal="center" vertical="center" wrapText="1"/>
    </xf>
    <xf numFmtId="164" fontId="34" fillId="0" borderId="37" xfId="8" applyNumberFormat="1" applyFont="1" applyFill="1" applyBorder="1" applyAlignment="1">
      <alignment horizontal="center" vertical="center" wrapText="1"/>
    </xf>
    <xf numFmtId="164" fontId="34" fillId="0" borderId="17" xfId="8" applyNumberFormat="1" applyFont="1" applyFill="1" applyBorder="1" applyAlignment="1">
      <alignment horizontal="center" vertical="center" wrapText="1"/>
    </xf>
    <xf numFmtId="164" fontId="34" fillId="0" borderId="38" xfId="8" applyNumberFormat="1" applyFont="1" applyFill="1" applyBorder="1" applyAlignment="1">
      <alignment horizontal="center" vertical="center" wrapText="1"/>
    </xf>
    <xf numFmtId="10" fontId="34" fillId="0" borderId="37" xfId="7" applyNumberFormat="1" applyFont="1" applyFill="1" applyBorder="1" applyAlignment="1">
      <alignment horizontal="center" vertical="center" wrapText="1"/>
    </xf>
    <xf numFmtId="10" fontId="34" fillId="0" borderId="17" xfId="7" applyNumberFormat="1" applyFont="1" applyFill="1" applyBorder="1" applyAlignment="1">
      <alignment horizontal="center" vertical="center" wrapText="1"/>
    </xf>
    <xf numFmtId="10" fontId="34" fillId="0" borderId="38" xfId="7" applyNumberFormat="1" applyFont="1" applyFill="1" applyBorder="1" applyAlignment="1">
      <alignment horizontal="center" vertical="center" wrapText="1"/>
    </xf>
    <xf numFmtId="1" fontId="37" fillId="0" borderId="33" xfId="0" applyNumberFormat="1" applyFont="1" applyBorder="1" applyAlignment="1">
      <alignment horizontal="center" vertical="center" wrapText="1"/>
    </xf>
    <xf numFmtId="0" fontId="33" fillId="0" borderId="7"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64" xfId="0" applyFont="1" applyBorder="1" applyAlignment="1">
      <alignment horizontal="center" vertical="center" wrapText="1"/>
    </xf>
    <xf numFmtId="0" fontId="37" fillId="0" borderId="2" xfId="0" applyFont="1" applyBorder="1" applyAlignment="1">
      <alignment horizontal="center" vertical="center" wrapText="1"/>
    </xf>
    <xf numFmtId="49" fontId="32" fillId="0" borderId="6" xfId="0" applyNumberFormat="1" applyFont="1" applyBorder="1" applyAlignment="1">
      <alignment horizontal="center" vertical="center" wrapText="1"/>
    </xf>
    <xf numFmtId="49" fontId="32" fillId="0" borderId="9"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7" fillId="0" borderId="7" xfId="0" applyNumberFormat="1" applyFont="1" applyBorder="1" applyAlignment="1">
      <alignment horizontal="center" vertical="center" wrapText="1"/>
    </xf>
    <xf numFmtId="49" fontId="37" fillId="0" borderId="1" xfId="0" applyNumberFormat="1" applyFont="1" applyBorder="1" applyAlignment="1">
      <alignment horizontal="center" vertical="center" wrapText="1"/>
    </xf>
    <xf numFmtId="49" fontId="37" fillId="0" borderId="35" xfId="0" applyNumberFormat="1" applyFont="1" applyBorder="1" applyAlignment="1">
      <alignment horizontal="center" vertical="center" wrapText="1"/>
    </xf>
    <xf numFmtId="2" fontId="33" fillId="0" borderId="7"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2" fontId="33" fillId="0" borderId="35" xfId="0" applyNumberFormat="1" applyFont="1" applyBorder="1" applyAlignment="1">
      <alignment horizontal="center" vertical="center" wrapText="1"/>
    </xf>
    <xf numFmtId="0" fontId="33" fillId="0" borderId="35" xfId="0" applyFont="1" applyBorder="1" applyAlignment="1">
      <alignment horizontal="center" vertical="center" wrapText="1"/>
    </xf>
    <xf numFmtId="6" fontId="33" fillId="0" borderId="1" xfId="0" applyNumberFormat="1" applyFont="1" applyBorder="1" applyAlignment="1">
      <alignment horizontal="center" vertical="center" wrapText="1"/>
    </xf>
    <xf numFmtId="14" fontId="33" fillId="0" borderId="1" xfId="0" applyNumberFormat="1" applyFont="1" applyBorder="1" applyAlignment="1">
      <alignment horizontal="center" vertical="center" wrapText="1"/>
    </xf>
    <xf numFmtId="176" fontId="33" fillId="0" borderId="1" xfId="0" applyNumberFormat="1" applyFont="1" applyBorder="1" applyAlignment="1">
      <alignment horizontal="center" vertical="center" wrapText="1"/>
    </xf>
    <xf numFmtId="176" fontId="33" fillId="0" borderId="35" xfId="0" applyNumberFormat="1" applyFont="1" applyBorder="1" applyAlignment="1">
      <alignment horizontal="center" vertical="center" wrapText="1"/>
    </xf>
    <xf numFmtId="176" fontId="33" fillId="0" borderId="37" xfId="0" applyNumberFormat="1" applyFont="1" applyBorder="1" applyAlignment="1">
      <alignment horizontal="center" vertical="center" wrapText="1"/>
    </xf>
    <xf numFmtId="176" fontId="33" fillId="0" borderId="17" xfId="0" applyNumberFormat="1" applyFont="1" applyBorder="1" applyAlignment="1">
      <alignment horizontal="center" vertical="center" wrapText="1"/>
    </xf>
    <xf numFmtId="176" fontId="33" fillId="0" borderId="38" xfId="0" applyNumberFormat="1" applyFont="1" applyBorder="1" applyAlignment="1">
      <alignment horizontal="center" vertical="center" wrapText="1"/>
    </xf>
    <xf numFmtId="10" fontId="33" fillId="0" borderId="37" xfId="7" applyNumberFormat="1" applyFont="1" applyFill="1" applyBorder="1" applyAlignment="1">
      <alignment horizontal="center" vertical="center" wrapText="1"/>
    </xf>
    <xf numFmtId="10" fontId="33" fillId="0" borderId="17" xfId="7" applyNumberFormat="1" applyFont="1" applyFill="1" applyBorder="1" applyAlignment="1">
      <alignment horizontal="center" vertical="center" wrapText="1"/>
    </xf>
    <xf numFmtId="10" fontId="33" fillId="0" borderId="38" xfId="7" applyNumberFormat="1" applyFont="1" applyFill="1" applyBorder="1" applyAlignment="1">
      <alignment horizontal="center" vertical="center" wrapText="1"/>
    </xf>
    <xf numFmtId="176" fontId="33" fillId="0" borderId="7" xfId="0" applyNumberFormat="1" applyFont="1" applyBorder="1" applyAlignment="1">
      <alignment horizontal="center" vertical="center" wrapText="1"/>
    </xf>
    <xf numFmtId="14" fontId="33" fillId="0" borderId="7" xfId="0" applyNumberFormat="1" applyFont="1" applyBorder="1" applyAlignment="1">
      <alignment horizontal="center" vertical="center" wrapText="1"/>
    </xf>
    <xf numFmtId="14" fontId="33" fillId="0" borderId="35" xfId="0" applyNumberFormat="1" applyFont="1" applyBorder="1" applyAlignment="1">
      <alignment horizontal="center" vertical="center" wrapText="1"/>
    </xf>
    <xf numFmtId="49" fontId="37" fillId="0" borderId="17" xfId="0" applyNumberFormat="1" applyFont="1" applyBorder="1" applyAlignment="1">
      <alignment horizontal="center" vertical="center" wrapText="1"/>
    </xf>
    <xf numFmtId="49" fontId="37" fillId="0" borderId="18" xfId="0" applyNumberFormat="1" applyFont="1" applyBorder="1" applyAlignment="1">
      <alignment horizontal="center" vertical="center" wrapText="1"/>
    </xf>
    <xf numFmtId="49" fontId="32" fillId="0" borderId="17" xfId="0" applyNumberFormat="1" applyFont="1" applyBorder="1" applyAlignment="1">
      <alignment horizontal="center" vertical="center" wrapText="1"/>
    </xf>
    <xf numFmtId="49" fontId="32" fillId="0" borderId="18" xfId="0" applyNumberFormat="1"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5" xfId="0" applyFont="1" applyBorder="1" applyAlignment="1">
      <alignment horizontal="center" vertical="center" wrapText="1"/>
    </xf>
    <xf numFmtId="1" fontId="37" fillId="0" borderId="16" xfId="0" applyNumberFormat="1" applyFont="1" applyBorder="1" applyAlignment="1">
      <alignment horizontal="center" vertical="center" wrapText="1"/>
    </xf>
    <xf numFmtId="167" fontId="33" fillId="0" borderId="37" xfId="8" applyFont="1" applyFill="1" applyBorder="1" applyAlignment="1">
      <alignment horizontal="center" vertical="center" wrapText="1"/>
    </xf>
    <xf numFmtId="167" fontId="33" fillId="0" borderId="17" xfId="8" applyFont="1" applyFill="1" applyBorder="1" applyAlignment="1">
      <alignment horizontal="center" vertical="center" wrapText="1"/>
    </xf>
    <xf numFmtId="167" fontId="33" fillId="0" borderId="38" xfId="8" applyFont="1" applyFill="1" applyBorder="1" applyAlignment="1">
      <alignment horizontal="center" vertical="center" wrapText="1"/>
    </xf>
    <xf numFmtId="167" fontId="33" fillId="0" borderId="7" xfId="8" applyFont="1" applyFill="1" applyBorder="1" applyAlignment="1">
      <alignment horizontal="center" vertical="center" wrapText="1"/>
    </xf>
    <xf numFmtId="167" fontId="33" fillId="0" borderId="1" xfId="8" applyFont="1" applyFill="1" applyBorder="1" applyAlignment="1">
      <alignment horizontal="center" vertical="center" wrapText="1"/>
    </xf>
    <xf numFmtId="167" fontId="33" fillId="0" borderId="35" xfId="8" applyFont="1" applyFill="1" applyBorder="1" applyAlignment="1">
      <alignment horizontal="center" vertical="center" wrapText="1"/>
    </xf>
    <xf numFmtId="164" fontId="33" fillId="0" borderId="37" xfId="0" applyNumberFormat="1" applyFont="1" applyBorder="1" applyAlignment="1">
      <alignment horizontal="center" vertical="center"/>
    </xf>
    <xf numFmtId="164" fontId="33" fillId="0" borderId="17" xfId="0" applyNumberFormat="1" applyFont="1" applyBorder="1" applyAlignment="1">
      <alignment horizontal="center" vertical="center"/>
    </xf>
    <xf numFmtId="164" fontId="33" fillId="0" borderId="38" xfId="0" applyNumberFormat="1" applyFont="1" applyBorder="1" applyAlignment="1">
      <alignment horizontal="center" vertical="center"/>
    </xf>
    <xf numFmtId="0" fontId="66" fillId="0" borderId="37" xfId="0" applyFont="1" applyBorder="1" applyAlignment="1">
      <alignment horizontal="center"/>
    </xf>
    <xf numFmtId="0" fontId="66" fillId="0" borderId="38" xfId="0" applyFont="1" applyBorder="1" applyAlignment="1">
      <alignment horizontal="center"/>
    </xf>
    <xf numFmtId="49" fontId="37" fillId="0" borderId="40" xfId="0" applyNumberFormat="1" applyFont="1" applyBorder="1" applyAlignment="1">
      <alignment horizontal="center" vertical="center" wrapText="1"/>
    </xf>
    <xf numFmtId="49" fontId="37" fillId="0" borderId="41" xfId="0" applyNumberFormat="1" applyFont="1" applyBorder="1" applyAlignment="1">
      <alignment horizontal="center" vertical="center" wrapText="1"/>
    </xf>
    <xf numFmtId="49" fontId="37" fillId="0" borderId="45" xfId="0" applyNumberFormat="1" applyFont="1" applyBorder="1" applyAlignment="1">
      <alignment horizontal="center" vertical="center" wrapText="1"/>
    </xf>
    <xf numFmtId="49" fontId="37" fillId="0" borderId="37" xfId="0" applyNumberFormat="1" applyFont="1" applyBorder="1" applyAlignment="1">
      <alignment horizontal="center" vertical="center" wrapText="1"/>
    </xf>
    <xf numFmtId="0" fontId="62" fillId="0" borderId="37" xfId="0" applyFont="1" applyBorder="1" applyAlignment="1">
      <alignment horizontal="center" vertical="center" wrapText="1"/>
    </xf>
    <xf numFmtId="0" fontId="62" fillId="0" borderId="38" xfId="0" applyFont="1" applyBorder="1" applyAlignment="1">
      <alignment horizontal="center" vertical="center" wrapText="1"/>
    </xf>
    <xf numFmtId="0" fontId="32" fillId="0" borderId="18"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68" xfId="0" applyFont="1" applyBorder="1" applyAlignment="1">
      <alignment horizontal="center" vertical="center" wrapText="1"/>
    </xf>
    <xf numFmtId="0" fontId="40" fillId="0" borderId="16" xfId="0" applyFont="1" applyBorder="1" applyAlignment="1">
      <alignment horizontal="center"/>
    </xf>
    <xf numFmtId="0" fontId="40" fillId="0" borderId="17" xfId="0" applyFont="1" applyBorder="1" applyAlignment="1">
      <alignment horizontal="center"/>
    </xf>
    <xf numFmtId="0" fontId="32" fillId="0" borderId="17" xfId="0" applyFont="1" applyBorder="1" applyAlignment="1">
      <alignment horizontal="center" vertical="center" wrapText="1"/>
    </xf>
    <xf numFmtId="173" fontId="33" fillId="0" borderId="37" xfId="0" applyNumberFormat="1" applyFont="1" applyBorder="1" applyAlignment="1">
      <alignment horizontal="center" vertical="center" wrapText="1"/>
    </xf>
    <xf numFmtId="173" fontId="33" fillId="0" borderId="17" xfId="0" applyNumberFormat="1" applyFont="1" applyBorder="1" applyAlignment="1">
      <alignment horizontal="center" vertical="center" wrapText="1"/>
    </xf>
    <xf numFmtId="173" fontId="33" fillId="0" borderId="38" xfId="0" applyNumberFormat="1" applyFont="1" applyBorder="1" applyAlignment="1">
      <alignment horizontal="center" vertical="center" wrapText="1"/>
    </xf>
    <xf numFmtId="9" fontId="37" fillId="0" borderId="15" xfId="7" applyFont="1" applyFill="1" applyBorder="1" applyAlignment="1">
      <alignment horizontal="center" vertical="center" wrapText="1"/>
    </xf>
    <xf numFmtId="9" fontId="37" fillId="0" borderId="13" xfId="7" applyFont="1" applyFill="1" applyBorder="1" applyAlignment="1">
      <alignment horizontal="center" vertical="center" wrapText="1"/>
    </xf>
    <xf numFmtId="9" fontId="37" fillId="0" borderId="11" xfId="7" applyFont="1" applyFill="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38" xfId="0" applyFont="1" applyBorder="1" applyAlignment="1">
      <alignment horizontal="center" vertical="center" wrapText="1"/>
    </xf>
    <xf numFmtId="0" fontId="40" fillId="0" borderId="1" xfId="0" applyFont="1" applyBorder="1" applyAlignment="1">
      <alignment horizontal="center"/>
    </xf>
    <xf numFmtId="49" fontId="37" fillId="0" borderId="16"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7" fillId="0" borderId="31" xfId="0" applyFont="1" applyBorder="1" applyAlignment="1">
      <alignment horizontal="center" vertical="center" wrapText="1"/>
    </xf>
    <xf numFmtId="1" fontId="37" fillId="0" borderId="43" xfId="0" applyNumberFormat="1"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10" fontId="37" fillId="0" borderId="37" xfId="7" applyNumberFormat="1" applyFont="1" applyFill="1" applyBorder="1" applyAlignment="1">
      <alignment horizontal="center" vertical="center"/>
    </xf>
    <xf numFmtId="10" fontId="37" fillId="0" borderId="17" xfId="7" applyNumberFormat="1" applyFont="1" applyFill="1" applyBorder="1" applyAlignment="1">
      <alignment horizontal="center" vertical="center"/>
    </xf>
    <xf numFmtId="10" fontId="37" fillId="0" borderId="38" xfId="7" applyNumberFormat="1" applyFont="1" applyFill="1" applyBorder="1" applyAlignment="1">
      <alignment horizontal="center" vertical="center"/>
    </xf>
    <xf numFmtId="0" fontId="33" fillId="0" borderId="18" xfId="0" applyFont="1" applyBorder="1" applyAlignment="1">
      <alignment horizontal="center" vertical="center" wrapText="1"/>
    </xf>
    <xf numFmtId="167" fontId="37" fillId="0" borderId="16" xfId="8" applyFont="1" applyFill="1" applyBorder="1" applyAlignment="1">
      <alignment horizontal="center" vertical="center" wrapText="1"/>
    </xf>
    <xf numFmtId="167" fontId="37" fillId="0" borderId="18" xfId="8" applyFont="1" applyFill="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8" fillId="0" borderId="1" xfId="1" applyFont="1" applyBorder="1" applyAlignment="1">
      <alignment horizontal="center" vertical="center"/>
    </xf>
    <xf numFmtId="0" fontId="16" fillId="5" borderId="1" xfId="1" applyFont="1" applyFill="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wrapText="1"/>
    </xf>
    <xf numFmtId="0" fontId="16" fillId="5" borderId="6"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22" fillId="0" borderId="1" xfId="0" applyFont="1" applyBorder="1" applyAlignment="1"/>
    <xf numFmtId="0" fontId="23" fillId="0" borderId="1" xfId="0" applyFont="1" applyBorder="1" applyAlignment="1"/>
  </cellXfs>
  <cellStyles count="10">
    <cellStyle name="BodyStyle" xfId="5" xr:uid="{00000000-0005-0000-0000-000000000000}"/>
    <cellStyle name="HeaderStyle" xfId="4" xr:uid="{00000000-0005-0000-0000-000001000000}"/>
    <cellStyle name="Millares 2" xfId="3" xr:uid="{00000000-0005-0000-0000-000002000000}"/>
    <cellStyle name="Moneda" xfId="8" builtinId="4"/>
    <cellStyle name="Moneda [0]" xfId="9" builtinId="7"/>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66FFFF"/>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4" name="Imagen 3">
          <a:extLst>
            <a:ext uri="{FF2B5EF4-FFF2-40B4-BE49-F238E27FC236}">
              <a16:creationId xmlns:a16="http://schemas.microsoft.com/office/drawing/2014/main" id="{A7BF1E84-D685-4542-801B-E910674C0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2F8E87A1-C508-48BD-AB64-FC05544C2672}"/>
            </a:ext>
          </a:extLst>
        </xdr:cNvPr>
        <xdr:cNvPicPr preferRelativeResize="0"/>
      </xdr:nvPicPr>
      <xdr:blipFill>
        <a:blip xmlns:r="http://schemas.openxmlformats.org/officeDocument/2006/relationships" r:embed="rId1" cstate="print"/>
        <a:stretch>
          <a:fillRect/>
        </a:stretch>
      </xdr:blipFill>
      <xdr:spPr>
        <a:xfrm>
          <a:off x="1028700" y="47625"/>
          <a:ext cx="1371600" cy="1114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1285875</xdr:rowOff>
    </xdr:from>
    <xdr:ext cx="6273315" cy="7048500"/>
    <xdr:pic>
      <xdr:nvPicPr>
        <xdr:cNvPr id="2" name="Imagen 1">
          <a:extLst>
            <a:ext uri="{FF2B5EF4-FFF2-40B4-BE49-F238E27FC236}">
              <a16:creationId xmlns:a16="http://schemas.microsoft.com/office/drawing/2014/main" id="{EA322D6C-1547-45DF-B9EC-7DD6787D2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85875"/>
          <a:ext cx="6273315" cy="70485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Usuario invitado" id="{8879904D-AAE2-4B5F-8D89-2748E64F9033}" userId="" providerId="Windows Live"/>
  <person displayName="Luz Marlene Andrade Hong" id="{CCE7AF24-CE93-40F7-9F02-C3A0FDDE165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21" dT="2025-03-20T13:52:49.18" personId="{CCE7AF24-CE93-40F7-9F02-C3A0FDDE1657}" id="{659459AD-A111-4287-825D-734DD9B93C08}">
    <text>Revisar programación de acuerdo con proyecto</text>
  </threadedComment>
  <threadedComment ref="K63" dT="2025-04-07T14:41:26.19" personId="{8879904D-AAE2-4B5F-8D89-2748E64F9033}" id="{D14A7BB9-A775-4BBC-B4D0-9AAD6124527B}">
    <text>Aumentar información documentada</text>
  </threadedComment>
  <threadedComment ref="Q70" dT="2025-03-21T22:47:34.88" personId="{CCE7AF24-CE93-40F7-9F02-C3A0FDDE1657}" id="{2E8663C6-B9B0-4F10-A1DE-D08CC019173E}">
    <text>En proyecto está en numero de encuestas</text>
  </threadedComment>
</ThreadedComments>
</file>

<file path=xl/threadedComments/threadedComment2.xml><?xml version="1.0" encoding="utf-8"?>
<ThreadedComments xmlns="http://schemas.microsoft.com/office/spreadsheetml/2018/threadedcomments" xmlns:x="http://schemas.openxmlformats.org/spreadsheetml/2006/main">
  <threadedComment ref="AI100" dT="2025-04-07T20:45:38.49" personId="{8879904D-AAE2-4B5F-8D89-2748E64F9033}" id="{4352E2D6-AC52-4562-AA61-D085954ED034}">
    <text>Sec General o despacho del Alcalde debe actualizar este valor según incorporación</text>
  </threadedComment>
  <threadedComment ref="N207" dT="2025-12-15T19:43:31.10" personId="{CCE7AF24-CE93-40F7-9F02-C3A0FDDE1657}" id="{C3E6A1E1-E910-41E6-B7BB-FE5BEB8DF8D8}">
    <text xml:space="preserve">REPROGRAMAR LO QUE SE VA A ALCANZAR EN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defaultColWidth="10.85546875" defaultRowHeight="15"/>
  <cols>
    <col min="1" max="1" width="34.140625" style="14" customWidth="1"/>
    <col min="2" max="2" width="10.85546875" style="6"/>
    <col min="3" max="3" width="28.42578125" style="6" customWidth="1"/>
    <col min="4" max="4" width="21.42578125" style="6" customWidth="1"/>
    <col min="5" max="5" width="19.42578125" style="6" customWidth="1"/>
    <col min="6" max="6" width="27.42578125" style="6" customWidth="1"/>
    <col min="7" max="7" width="17.140625" style="6" customWidth="1"/>
    <col min="8" max="8" width="27.42578125" style="6" customWidth="1"/>
    <col min="9" max="9" width="15.42578125" style="6" customWidth="1"/>
    <col min="10" max="10" width="17.85546875" style="6" customWidth="1"/>
    <col min="11" max="11" width="19.42578125" style="6" customWidth="1"/>
    <col min="12" max="12" width="25.42578125" style="6" customWidth="1"/>
    <col min="13" max="13" width="20.5703125" style="6" customWidth="1"/>
    <col min="14" max="15" width="10.85546875" style="6"/>
    <col min="16" max="16" width="16.5703125" style="6" customWidth="1"/>
    <col min="17" max="17" width="20.42578125" style="6" customWidth="1"/>
    <col min="18" max="18" width="18.5703125" style="6" customWidth="1"/>
    <col min="19" max="19" width="22.85546875" style="6" customWidth="1"/>
    <col min="20" max="20" width="22.140625" style="6" customWidth="1"/>
    <col min="21" max="21" width="25.42578125" style="6" customWidth="1"/>
    <col min="22" max="22" width="21.140625" style="6" customWidth="1"/>
    <col min="23" max="23" width="19.140625" style="6" customWidth="1"/>
    <col min="24" max="24" width="17.42578125" style="6" customWidth="1"/>
    <col min="25" max="25" width="16.42578125" style="6" customWidth="1"/>
    <col min="26" max="26" width="16.140625" style="6" customWidth="1"/>
    <col min="27" max="27" width="28.5703125" style="6" customWidth="1"/>
    <col min="28" max="28" width="19.42578125" style="6" customWidth="1"/>
    <col min="29" max="29" width="21.140625" style="6" customWidth="1"/>
    <col min="30" max="30" width="21.85546875" style="6" customWidth="1"/>
    <col min="31" max="31" width="25.42578125" style="6" customWidth="1"/>
    <col min="32" max="32" width="22.140625" style="6" customWidth="1"/>
    <col min="33" max="33" width="29.5703125" style="6" customWidth="1"/>
    <col min="34" max="34" width="18.5703125" style="6" customWidth="1"/>
    <col min="35" max="35" width="18.140625" style="6" customWidth="1"/>
    <col min="36" max="36" width="22.140625" style="6" customWidth="1"/>
    <col min="37" max="16384" width="10.85546875" style="6"/>
  </cols>
  <sheetData>
    <row r="1" spans="1:50" ht="54.75" customHeight="1">
      <c r="A1" s="431" t="s">
        <v>0</v>
      </c>
      <c r="B1" s="431"/>
      <c r="C1" s="431"/>
      <c r="D1" s="431"/>
      <c r="E1" s="431"/>
      <c r="F1" s="431"/>
      <c r="G1" s="431"/>
      <c r="H1" s="431"/>
    </row>
    <row r="2" spans="1:50" ht="33" customHeight="1">
      <c r="A2" s="414" t="s">
        <v>1</v>
      </c>
      <c r="B2" s="414"/>
      <c r="C2" s="414"/>
      <c r="D2" s="414"/>
      <c r="E2" s="414"/>
      <c r="F2" s="414"/>
      <c r="G2" s="414"/>
      <c r="H2" s="414"/>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410" t="s">
        <v>3</v>
      </c>
      <c r="C3" s="410"/>
      <c r="D3" s="410"/>
      <c r="E3" s="410"/>
      <c r="F3" s="410"/>
      <c r="G3" s="410"/>
      <c r="H3" s="410"/>
    </row>
    <row r="4" spans="1:50" ht="48" customHeight="1">
      <c r="A4" s="10" t="s">
        <v>4</v>
      </c>
      <c r="B4" s="403" t="s">
        <v>5</v>
      </c>
      <c r="C4" s="404"/>
      <c r="D4" s="404"/>
      <c r="E4" s="404"/>
      <c r="F4" s="404"/>
      <c r="G4" s="404"/>
      <c r="H4" s="405"/>
    </row>
    <row r="5" spans="1:50" ht="31.5" customHeight="1">
      <c r="A5" s="10" t="s">
        <v>6</v>
      </c>
      <c r="B5" s="410" t="s">
        <v>7</v>
      </c>
      <c r="C5" s="410"/>
      <c r="D5" s="410"/>
      <c r="E5" s="410"/>
      <c r="F5" s="410"/>
      <c r="G5" s="410"/>
      <c r="H5" s="410"/>
    </row>
    <row r="6" spans="1:50" ht="40.5" customHeight="1">
      <c r="A6" s="10" t="s">
        <v>8</v>
      </c>
      <c r="B6" s="403" t="s">
        <v>9</v>
      </c>
      <c r="C6" s="404"/>
      <c r="D6" s="404"/>
      <c r="E6" s="404"/>
      <c r="F6" s="404"/>
      <c r="G6" s="404"/>
      <c r="H6" s="405"/>
    </row>
    <row r="7" spans="1:50" ht="41.1" customHeight="1">
      <c r="A7" s="10" t="s">
        <v>10</v>
      </c>
      <c r="B7" s="410" t="s">
        <v>11</v>
      </c>
      <c r="C7" s="410"/>
      <c r="D7" s="410"/>
      <c r="E7" s="410"/>
      <c r="F7" s="410"/>
      <c r="G7" s="410"/>
      <c r="H7" s="410"/>
    </row>
    <row r="8" spans="1:50" ht="48.95" customHeight="1">
      <c r="A8" s="10" t="s">
        <v>12</v>
      </c>
      <c r="B8" s="410" t="s">
        <v>13</v>
      </c>
      <c r="C8" s="410"/>
      <c r="D8" s="410"/>
      <c r="E8" s="410"/>
      <c r="F8" s="410"/>
      <c r="G8" s="410"/>
      <c r="H8" s="410"/>
    </row>
    <row r="9" spans="1:50" ht="48.95" customHeight="1">
      <c r="A9" s="10" t="s">
        <v>14</v>
      </c>
      <c r="B9" s="403" t="s">
        <v>15</v>
      </c>
      <c r="C9" s="404"/>
      <c r="D9" s="404"/>
      <c r="E9" s="404"/>
      <c r="F9" s="404"/>
      <c r="G9" s="404"/>
      <c r="H9" s="405"/>
    </row>
    <row r="10" spans="1:50" ht="30">
      <c r="A10" s="10" t="s">
        <v>16</v>
      </c>
      <c r="B10" s="410" t="s">
        <v>17</v>
      </c>
      <c r="C10" s="410"/>
      <c r="D10" s="410"/>
      <c r="E10" s="410"/>
      <c r="F10" s="410"/>
      <c r="G10" s="410"/>
      <c r="H10" s="410"/>
    </row>
    <row r="11" spans="1:50" ht="30">
      <c r="A11" s="10" t="s">
        <v>18</v>
      </c>
      <c r="B11" s="410" t="s">
        <v>19</v>
      </c>
      <c r="C11" s="410"/>
      <c r="D11" s="410"/>
      <c r="E11" s="410"/>
      <c r="F11" s="410"/>
      <c r="G11" s="410"/>
      <c r="H11" s="410"/>
    </row>
    <row r="12" spans="1:50" ht="33.950000000000003" customHeight="1">
      <c r="A12" s="10" t="s">
        <v>20</v>
      </c>
      <c r="B12" s="410" t="s">
        <v>21</v>
      </c>
      <c r="C12" s="410"/>
      <c r="D12" s="410"/>
      <c r="E12" s="410"/>
      <c r="F12" s="410"/>
      <c r="G12" s="410"/>
      <c r="H12" s="410"/>
    </row>
    <row r="13" spans="1:50" ht="30">
      <c r="A13" s="10" t="s">
        <v>22</v>
      </c>
      <c r="B13" s="410" t="s">
        <v>23</v>
      </c>
      <c r="C13" s="410"/>
      <c r="D13" s="410"/>
      <c r="E13" s="410"/>
      <c r="F13" s="410"/>
      <c r="G13" s="410"/>
      <c r="H13" s="410"/>
    </row>
    <row r="14" spans="1:50" ht="30">
      <c r="A14" s="10" t="s">
        <v>24</v>
      </c>
      <c r="B14" s="410" t="s">
        <v>25</v>
      </c>
      <c r="C14" s="410"/>
      <c r="D14" s="410"/>
      <c r="E14" s="410"/>
      <c r="F14" s="410"/>
      <c r="G14" s="410"/>
      <c r="H14" s="410"/>
    </row>
    <row r="15" spans="1:50" ht="44.1" customHeight="1">
      <c r="A15" s="10" t="s">
        <v>26</v>
      </c>
      <c r="B15" s="410" t="s">
        <v>27</v>
      </c>
      <c r="C15" s="410"/>
      <c r="D15" s="410"/>
      <c r="E15" s="410"/>
      <c r="F15" s="410"/>
      <c r="G15" s="410"/>
      <c r="H15" s="410"/>
    </row>
    <row r="16" spans="1:50" ht="60">
      <c r="A16" s="10" t="s">
        <v>28</v>
      </c>
      <c r="B16" s="410" t="s">
        <v>29</v>
      </c>
      <c r="C16" s="410"/>
      <c r="D16" s="410"/>
      <c r="E16" s="410"/>
      <c r="F16" s="410"/>
      <c r="G16" s="410"/>
      <c r="H16" s="410"/>
    </row>
    <row r="17" spans="1:8" ht="58.5" customHeight="1">
      <c r="A17" s="10" t="s">
        <v>30</v>
      </c>
      <c r="B17" s="410" t="s">
        <v>31</v>
      </c>
      <c r="C17" s="410"/>
      <c r="D17" s="410"/>
      <c r="E17" s="410"/>
      <c r="F17" s="410"/>
      <c r="G17" s="410"/>
      <c r="H17" s="410"/>
    </row>
    <row r="18" spans="1:8" ht="30">
      <c r="A18" s="10" t="s">
        <v>32</v>
      </c>
      <c r="B18" s="410" t="s">
        <v>33</v>
      </c>
      <c r="C18" s="410"/>
      <c r="D18" s="410"/>
      <c r="E18" s="410"/>
      <c r="F18" s="410"/>
      <c r="G18" s="410"/>
      <c r="H18" s="410"/>
    </row>
    <row r="19" spans="1:8" ht="30" customHeight="1">
      <c r="A19" s="428"/>
      <c r="B19" s="429"/>
      <c r="C19" s="429"/>
      <c r="D19" s="429"/>
      <c r="E19" s="429"/>
      <c r="F19" s="429"/>
      <c r="G19" s="429"/>
      <c r="H19" s="430"/>
    </row>
    <row r="20" spans="1:8" ht="37.5" customHeight="1">
      <c r="A20" s="414" t="s">
        <v>34</v>
      </c>
      <c r="B20" s="414"/>
      <c r="C20" s="414"/>
      <c r="D20" s="414"/>
      <c r="E20" s="414"/>
      <c r="F20" s="414"/>
      <c r="G20" s="414"/>
      <c r="H20" s="414"/>
    </row>
    <row r="21" spans="1:8" ht="117" customHeight="1">
      <c r="A21" s="411" t="s">
        <v>35</v>
      </c>
      <c r="B21" s="411"/>
      <c r="C21" s="411"/>
      <c r="D21" s="411"/>
      <c r="E21" s="411"/>
      <c r="F21" s="411"/>
      <c r="G21" s="411"/>
      <c r="H21" s="411"/>
    </row>
    <row r="22" spans="1:8" ht="117" customHeight="1">
      <c r="A22" s="10" t="s">
        <v>10</v>
      </c>
      <c r="B22" s="410" t="s">
        <v>11</v>
      </c>
      <c r="C22" s="410"/>
      <c r="D22" s="410"/>
      <c r="E22" s="410"/>
      <c r="F22" s="410"/>
      <c r="G22" s="410"/>
      <c r="H22" s="410"/>
    </row>
    <row r="23" spans="1:8" ht="167.1" customHeight="1">
      <c r="A23" s="10" t="s">
        <v>36</v>
      </c>
      <c r="B23" s="411" t="s">
        <v>37</v>
      </c>
      <c r="C23" s="411"/>
      <c r="D23" s="411"/>
      <c r="E23" s="411"/>
      <c r="F23" s="411"/>
      <c r="G23" s="411"/>
      <c r="H23" s="411"/>
    </row>
    <row r="24" spans="1:8" ht="69.75" customHeight="1">
      <c r="A24" s="10" t="s">
        <v>38</v>
      </c>
      <c r="B24" s="411" t="s">
        <v>39</v>
      </c>
      <c r="C24" s="411"/>
      <c r="D24" s="411"/>
      <c r="E24" s="411"/>
      <c r="F24" s="411"/>
      <c r="G24" s="411"/>
      <c r="H24" s="411"/>
    </row>
    <row r="25" spans="1:8" ht="60" customHeight="1">
      <c r="A25" s="10" t="s">
        <v>40</v>
      </c>
      <c r="B25" s="411" t="s">
        <v>41</v>
      </c>
      <c r="C25" s="411"/>
      <c r="D25" s="411"/>
      <c r="E25" s="411"/>
      <c r="F25" s="411"/>
      <c r="G25" s="411"/>
      <c r="H25" s="411"/>
    </row>
    <row r="26" spans="1:8" ht="24.75" customHeight="1">
      <c r="A26" s="11" t="s">
        <v>42</v>
      </c>
      <c r="B26" s="412" t="s">
        <v>43</v>
      </c>
      <c r="C26" s="412"/>
      <c r="D26" s="412"/>
      <c r="E26" s="412"/>
      <c r="F26" s="412"/>
      <c r="G26" s="412"/>
      <c r="H26" s="412"/>
    </row>
    <row r="27" spans="1:8" ht="26.25" customHeight="1">
      <c r="A27" s="11" t="s">
        <v>44</v>
      </c>
      <c r="B27" s="412" t="s">
        <v>45</v>
      </c>
      <c r="C27" s="412"/>
      <c r="D27" s="412"/>
      <c r="E27" s="412"/>
      <c r="F27" s="412"/>
      <c r="G27" s="412"/>
      <c r="H27" s="412"/>
    </row>
    <row r="28" spans="1:8" ht="53.25" customHeight="1">
      <c r="A28" s="10" t="s">
        <v>46</v>
      </c>
      <c r="B28" s="411" t="s">
        <v>47</v>
      </c>
      <c r="C28" s="411"/>
      <c r="D28" s="411"/>
      <c r="E28" s="411"/>
      <c r="F28" s="411"/>
      <c r="G28" s="411"/>
      <c r="H28" s="411"/>
    </row>
    <row r="29" spans="1:8" ht="45" customHeight="1">
      <c r="A29" s="10" t="s">
        <v>48</v>
      </c>
      <c r="B29" s="406" t="s">
        <v>49</v>
      </c>
      <c r="C29" s="407"/>
      <c r="D29" s="407"/>
      <c r="E29" s="407"/>
      <c r="F29" s="407"/>
      <c r="G29" s="407"/>
      <c r="H29" s="408"/>
    </row>
    <row r="30" spans="1:8" ht="45" customHeight="1">
      <c r="A30" s="10" t="s">
        <v>50</v>
      </c>
      <c r="B30" s="406" t="s">
        <v>51</v>
      </c>
      <c r="C30" s="407"/>
      <c r="D30" s="407"/>
      <c r="E30" s="407"/>
      <c r="F30" s="407"/>
      <c r="G30" s="407"/>
      <c r="H30" s="408"/>
    </row>
    <row r="31" spans="1:8" ht="45" customHeight="1">
      <c r="A31" s="10" t="s">
        <v>52</v>
      </c>
      <c r="B31" s="406" t="s">
        <v>53</v>
      </c>
      <c r="C31" s="407"/>
      <c r="D31" s="407"/>
      <c r="E31" s="407"/>
      <c r="F31" s="407"/>
      <c r="G31" s="407"/>
      <c r="H31" s="408"/>
    </row>
    <row r="32" spans="1:8" ht="33" customHeight="1">
      <c r="A32" s="11" t="s">
        <v>54</v>
      </c>
      <c r="B32" s="411" t="s">
        <v>55</v>
      </c>
      <c r="C32" s="411"/>
      <c r="D32" s="411"/>
      <c r="E32" s="411"/>
      <c r="F32" s="411"/>
      <c r="G32" s="411"/>
      <c r="H32" s="411"/>
    </row>
    <row r="33" spans="1:8" ht="39" customHeight="1">
      <c r="A33" s="10" t="s">
        <v>56</v>
      </c>
      <c r="B33" s="412" t="s">
        <v>57</v>
      </c>
      <c r="C33" s="412"/>
      <c r="D33" s="412"/>
      <c r="E33" s="412"/>
      <c r="F33" s="412"/>
      <c r="G33" s="412"/>
      <c r="H33" s="412"/>
    </row>
    <row r="34" spans="1:8" ht="39" customHeight="1">
      <c r="A34" s="414" t="s">
        <v>58</v>
      </c>
      <c r="B34" s="414"/>
      <c r="C34" s="414"/>
      <c r="D34" s="414"/>
      <c r="E34" s="414"/>
      <c r="F34" s="414"/>
      <c r="G34" s="414"/>
      <c r="H34" s="414"/>
    </row>
    <row r="35" spans="1:8" ht="79.5" customHeight="1">
      <c r="A35" s="403" t="s">
        <v>59</v>
      </c>
      <c r="B35" s="404"/>
      <c r="C35" s="404"/>
      <c r="D35" s="404"/>
      <c r="E35" s="404"/>
      <c r="F35" s="404"/>
      <c r="G35" s="404"/>
      <c r="H35" s="405"/>
    </row>
    <row r="36" spans="1:8" ht="33" customHeight="1">
      <c r="A36" s="10" t="s">
        <v>60</v>
      </c>
      <c r="B36" s="411" t="s">
        <v>61</v>
      </c>
      <c r="C36" s="411"/>
      <c r="D36" s="411"/>
      <c r="E36" s="411"/>
      <c r="F36" s="411"/>
      <c r="G36" s="411"/>
      <c r="H36" s="411"/>
    </row>
    <row r="37" spans="1:8" ht="33" customHeight="1">
      <c r="A37" s="10" t="s">
        <v>62</v>
      </c>
      <c r="B37" s="411" t="s">
        <v>63</v>
      </c>
      <c r="C37" s="411"/>
      <c r="D37" s="411"/>
      <c r="E37" s="411"/>
      <c r="F37" s="411"/>
      <c r="G37" s="411"/>
      <c r="H37" s="411"/>
    </row>
    <row r="38" spans="1:8" ht="33" customHeight="1">
      <c r="A38" s="15"/>
      <c r="B38" s="16"/>
      <c r="C38" s="16"/>
      <c r="D38" s="16"/>
      <c r="E38" s="16"/>
      <c r="F38" s="16"/>
      <c r="G38" s="16"/>
      <c r="H38" s="17"/>
    </row>
    <row r="39" spans="1:8" ht="34.5" customHeight="1">
      <c r="A39" s="414" t="s">
        <v>64</v>
      </c>
      <c r="B39" s="414"/>
      <c r="C39" s="414"/>
      <c r="D39" s="414"/>
      <c r="E39" s="414"/>
      <c r="F39" s="414"/>
      <c r="G39" s="414"/>
      <c r="H39" s="414"/>
    </row>
    <row r="40" spans="1:8" ht="34.5" customHeight="1">
      <c r="A40" s="10" t="s">
        <v>65</v>
      </c>
      <c r="B40" s="411" t="s">
        <v>66</v>
      </c>
      <c r="C40" s="411"/>
      <c r="D40" s="411"/>
      <c r="E40" s="411"/>
      <c r="F40" s="411"/>
      <c r="G40" s="411"/>
      <c r="H40" s="411"/>
    </row>
    <row r="41" spans="1:8" ht="29.25" customHeight="1">
      <c r="A41" s="10" t="s">
        <v>67</v>
      </c>
      <c r="B41" s="411" t="s">
        <v>68</v>
      </c>
      <c r="C41" s="411"/>
      <c r="D41" s="411"/>
      <c r="E41" s="411"/>
      <c r="F41" s="411"/>
      <c r="G41" s="411"/>
      <c r="H41" s="411"/>
    </row>
    <row r="42" spans="1:8" ht="42" customHeight="1">
      <c r="A42" s="10" t="s">
        <v>69</v>
      </c>
      <c r="B42" s="411" t="s">
        <v>70</v>
      </c>
      <c r="C42" s="411"/>
      <c r="D42" s="411"/>
      <c r="E42" s="411"/>
      <c r="F42" s="411"/>
      <c r="G42" s="411"/>
      <c r="H42" s="411"/>
    </row>
    <row r="43" spans="1:8" ht="42" customHeight="1">
      <c r="A43" s="10" t="s">
        <v>71</v>
      </c>
      <c r="B43" s="406" t="s">
        <v>72</v>
      </c>
      <c r="C43" s="407"/>
      <c r="D43" s="407"/>
      <c r="E43" s="407"/>
      <c r="F43" s="407"/>
      <c r="G43" s="407"/>
      <c r="H43" s="408"/>
    </row>
    <row r="44" spans="1:8" ht="42" customHeight="1">
      <c r="A44" s="10" t="s">
        <v>73</v>
      </c>
      <c r="B44" s="406" t="s">
        <v>74</v>
      </c>
      <c r="C44" s="407"/>
      <c r="D44" s="407"/>
      <c r="E44" s="407"/>
      <c r="F44" s="407"/>
      <c r="G44" s="407"/>
      <c r="H44" s="408"/>
    </row>
    <row r="45" spans="1:8" ht="42" customHeight="1">
      <c r="A45" s="10" t="s">
        <v>75</v>
      </c>
      <c r="B45" s="406" t="s">
        <v>76</v>
      </c>
      <c r="C45" s="407"/>
      <c r="D45" s="407"/>
      <c r="E45" s="407"/>
      <c r="F45" s="407"/>
      <c r="G45" s="407"/>
      <c r="H45" s="408"/>
    </row>
    <row r="46" spans="1:8" ht="86.1" customHeight="1">
      <c r="A46" s="12" t="s">
        <v>77</v>
      </c>
      <c r="B46" s="417" t="s">
        <v>78</v>
      </c>
      <c r="C46" s="417"/>
      <c r="D46" s="417"/>
      <c r="E46" s="417"/>
      <c r="F46" s="417"/>
      <c r="G46" s="417"/>
      <c r="H46" s="417"/>
    </row>
    <row r="47" spans="1:8" ht="39.75" customHeight="1">
      <c r="A47" s="12" t="s">
        <v>79</v>
      </c>
      <c r="B47" s="425" t="s">
        <v>80</v>
      </c>
      <c r="C47" s="426"/>
      <c r="D47" s="426"/>
      <c r="E47" s="426"/>
      <c r="F47" s="426"/>
      <c r="G47" s="426"/>
      <c r="H47" s="427"/>
    </row>
    <row r="48" spans="1:8" ht="31.5" customHeight="1">
      <c r="A48" s="12" t="s">
        <v>81</v>
      </c>
      <c r="B48" s="417" t="s">
        <v>82</v>
      </c>
      <c r="C48" s="417"/>
      <c r="D48" s="417"/>
      <c r="E48" s="417"/>
      <c r="F48" s="417"/>
      <c r="G48" s="417"/>
      <c r="H48" s="417"/>
    </row>
    <row r="49" spans="1:8" ht="45">
      <c r="A49" s="12" t="s">
        <v>83</v>
      </c>
      <c r="B49" s="417" t="s">
        <v>84</v>
      </c>
      <c r="C49" s="417"/>
      <c r="D49" s="417"/>
      <c r="E49" s="417"/>
      <c r="F49" s="417"/>
      <c r="G49" s="417"/>
      <c r="H49" s="417"/>
    </row>
    <row r="50" spans="1:8" ht="43.5" customHeight="1">
      <c r="A50" s="12" t="s">
        <v>85</v>
      </c>
      <c r="B50" s="417" t="s">
        <v>86</v>
      </c>
      <c r="C50" s="417"/>
      <c r="D50" s="417"/>
      <c r="E50" s="417"/>
      <c r="F50" s="417"/>
      <c r="G50" s="417"/>
      <c r="H50" s="417"/>
    </row>
    <row r="51" spans="1:8" ht="40.5" customHeight="1">
      <c r="A51" s="12" t="s">
        <v>87</v>
      </c>
      <c r="B51" s="417" t="s">
        <v>88</v>
      </c>
      <c r="C51" s="417"/>
      <c r="D51" s="417"/>
      <c r="E51" s="417"/>
      <c r="F51" s="417"/>
      <c r="G51" s="417"/>
      <c r="H51" s="417"/>
    </row>
    <row r="52" spans="1:8" ht="75.75" customHeight="1">
      <c r="A52" s="13" t="s">
        <v>89</v>
      </c>
      <c r="B52" s="413" t="s">
        <v>90</v>
      </c>
      <c r="C52" s="413"/>
      <c r="D52" s="413"/>
      <c r="E52" s="413"/>
      <c r="F52" s="413"/>
      <c r="G52" s="413"/>
      <c r="H52" s="413"/>
    </row>
    <row r="53" spans="1:8" ht="41.25" customHeight="1">
      <c r="A53" s="13" t="s">
        <v>91</v>
      </c>
      <c r="B53" s="413" t="s">
        <v>92</v>
      </c>
      <c r="C53" s="413"/>
      <c r="D53" s="413"/>
      <c r="E53" s="413"/>
      <c r="F53" s="413"/>
      <c r="G53" s="413"/>
      <c r="H53" s="413"/>
    </row>
    <row r="54" spans="1:8" ht="47.45" customHeight="1">
      <c r="A54" s="13" t="s">
        <v>93</v>
      </c>
      <c r="B54" s="413" t="s">
        <v>94</v>
      </c>
      <c r="C54" s="413"/>
      <c r="D54" s="413"/>
      <c r="E54" s="413"/>
      <c r="F54" s="413"/>
      <c r="G54" s="413"/>
      <c r="H54" s="413"/>
    </row>
    <row r="55" spans="1:8" ht="57.6" customHeight="1">
      <c r="A55" s="13" t="s">
        <v>95</v>
      </c>
      <c r="B55" s="413" t="s">
        <v>96</v>
      </c>
      <c r="C55" s="413"/>
      <c r="D55" s="413"/>
      <c r="E55" s="413"/>
      <c r="F55" s="413"/>
      <c r="G55" s="413"/>
      <c r="H55" s="413"/>
    </row>
    <row r="56" spans="1:8" ht="31.5" customHeight="1">
      <c r="A56" s="13" t="s">
        <v>97</v>
      </c>
      <c r="B56" s="413" t="s">
        <v>98</v>
      </c>
      <c r="C56" s="413"/>
      <c r="D56" s="413"/>
      <c r="E56" s="413"/>
      <c r="F56" s="413"/>
      <c r="G56" s="413"/>
      <c r="H56" s="413"/>
    </row>
    <row r="57" spans="1:8" ht="70.5" customHeight="1">
      <c r="A57" s="13" t="s">
        <v>99</v>
      </c>
      <c r="B57" s="413" t="s">
        <v>100</v>
      </c>
      <c r="C57" s="413"/>
      <c r="D57" s="413"/>
      <c r="E57" s="413"/>
      <c r="F57" s="413"/>
      <c r="G57" s="413"/>
      <c r="H57" s="413"/>
    </row>
    <row r="58" spans="1:8" ht="33.75" customHeight="1">
      <c r="A58" s="418"/>
      <c r="B58" s="418"/>
      <c r="C58" s="418"/>
      <c r="D58" s="418"/>
      <c r="E58" s="418"/>
      <c r="F58" s="418"/>
      <c r="G58" s="418"/>
      <c r="H58" s="419"/>
    </row>
    <row r="59" spans="1:8" ht="32.25" customHeight="1">
      <c r="A59" s="409" t="s">
        <v>101</v>
      </c>
      <c r="B59" s="409"/>
      <c r="C59" s="409"/>
      <c r="D59" s="409"/>
      <c r="E59" s="409"/>
      <c r="F59" s="409"/>
      <c r="G59" s="409"/>
      <c r="H59" s="409"/>
    </row>
    <row r="60" spans="1:8" ht="34.5" customHeight="1">
      <c r="A60" s="10" t="s">
        <v>102</v>
      </c>
      <c r="B60" s="415" t="s">
        <v>103</v>
      </c>
      <c r="C60" s="415"/>
      <c r="D60" s="415"/>
      <c r="E60" s="415"/>
      <c r="F60" s="415"/>
      <c r="G60" s="415"/>
      <c r="H60" s="415"/>
    </row>
    <row r="61" spans="1:8" ht="60" customHeight="1">
      <c r="A61" s="10" t="s">
        <v>104</v>
      </c>
      <c r="B61" s="424" t="s">
        <v>105</v>
      </c>
      <c r="C61" s="424"/>
      <c r="D61" s="424"/>
      <c r="E61" s="424"/>
      <c r="F61" s="424"/>
      <c r="G61" s="424"/>
      <c r="H61" s="424"/>
    </row>
    <row r="62" spans="1:8" ht="41.25" customHeight="1">
      <c r="A62" s="10" t="s">
        <v>106</v>
      </c>
      <c r="B62" s="421" t="s">
        <v>107</v>
      </c>
      <c r="C62" s="422"/>
      <c r="D62" s="422"/>
      <c r="E62" s="422"/>
      <c r="F62" s="422"/>
      <c r="G62" s="422"/>
      <c r="H62" s="423"/>
    </row>
    <row r="63" spans="1:8" ht="42" customHeight="1">
      <c r="A63" s="10" t="s">
        <v>108</v>
      </c>
      <c r="B63" s="411" t="s">
        <v>109</v>
      </c>
      <c r="C63" s="411"/>
      <c r="D63" s="411"/>
      <c r="E63" s="411"/>
      <c r="F63" s="411"/>
      <c r="G63" s="411"/>
      <c r="H63" s="411"/>
    </row>
    <row r="64" spans="1:8" ht="31.5" customHeight="1">
      <c r="A64" s="10" t="s">
        <v>110</v>
      </c>
      <c r="B64" s="415" t="s">
        <v>111</v>
      </c>
      <c r="C64" s="415"/>
      <c r="D64" s="415"/>
      <c r="E64" s="415"/>
      <c r="F64" s="415"/>
      <c r="G64" s="415"/>
      <c r="H64" s="415"/>
    </row>
    <row r="65" spans="1:8" ht="45.75" customHeight="1">
      <c r="A65" s="10" t="s">
        <v>112</v>
      </c>
      <c r="B65" s="415" t="s">
        <v>113</v>
      </c>
      <c r="C65" s="415"/>
      <c r="D65" s="415"/>
      <c r="E65" s="415"/>
      <c r="F65" s="415"/>
      <c r="G65" s="415"/>
      <c r="H65" s="415"/>
    </row>
    <row r="66" spans="1:8" ht="30.75" customHeight="1">
      <c r="A66" s="420"/>
      <c r="B66" s="420"/>
      <c r="C66" s="420"/>
      <c r="D66" s="420"/>
      <c r="E66" s="420"/>
      <c r="F66" s="420"/>
      <c r="G66" s="420"/>
      <c r="H66" s="420"/>
    </row>
    <row r="67" spans="1:8" ht="34.5" customHeight="1">
      <c r="A67" s="409" t="s">
        <v>114</v>
      </c>
      <c r="B67" s="409"/>
      <c r="C67" s="409"/>
      <c r="D67" s="409"/>
      <c r="E67" s="409"/>
      <c r="F67" s="409"/>
      <c r="G67" s="409"/>
      <c r="H67" s="409"/>
    </row>
    <row r="68" spans="1:8" ht="39.75" customHeight="1">
      <c r="A68" s="13" t="s">
        <v>115</v>
      </c>
      <c r="B68" s="415" t="s">
        <v>116</v>
      </c>
      <c r="C68" s="415"/>
      <c r="D68" s="415"/>
      <c r="E68" s="415"/>
      <c r="F68" s="415"/>
      <c r="G68" s="415"/>
      <c r="H68" s="415"/>
    </row>
    <row r="69" spans="1:8" ht="39.75" customHeight="1">
      <c r="A69" s="13" t="s">
        <v>117</v>
      </c>
      <c r="B69" s="415" t="s">
        <v>118</v>
      </c>
      <c r="C69" s="415"/>
      <c r="D69" s="415"/>
      <c r="E69" s="415"/>
      <c r="F69" s="415"/>
      <c r="G69" s="415"/>
      <c r="H69" s="415"/>
    </row>
    <row r="70" spans="1:8" ht="42" customHeight="1">
      <c r="A70" s="13" t="s">
        <v>119</v>
      </c>
      <c r="B70" s="413" t="s">
        <v>120</v>
      </c>
      <c r="C70" s="413"/>
      <c r="D70" s="413"/>
      <c r="E70" s="413"/>
      <c r="F70" s="413"/>
      <c r="G70" s="413"/>
      <c r="H70" s="413"/>
    </row>
    <row r="71" spans="1:8" ht="33.75" customHeight="1">
      <c r="A71" s="13" t="s">
        <v>121</v>
      </c>
      <c r="B71" s="415" t="s">
        <v>122</v>
      </c>
      <c r="C71" s="415"/>
      <c r="D71" s="415"/>
      <c r="E71" s="415"/>
      <c r="F71" s="415"/>
      <c r="G71" s="415"/>
      <c r="H71" s="415"/>
    </row>
    <row r="72" spans="1:8" ht="33" customHeight="1">
      <c r="A72" s="13" t="s">
        <v>123</v>
      </c>
      <c r="B72" s="415" t="s">
        <v>124</v>
      </c>
      <c r="C72" s="415"/>
      <c r="D72" s="415"/>
      <c r="E72" s="415"/>
      <c r="F72" s="415"/>
      <c r="G72" s="415"/>
      <c r="H72" s="415"/>
    </row>
    <row r="73" spans="1:8" ht="33.75" customHeight="1">
      <c r="A73" s="416"/>
      <c r="B73" s="416"/>
      <c r="C73" s="416"/>
      <c r="D73" s="416"/>
      <c r="E73" s="416"/>
      <c r="F73" s="416"/>
      <c r="G73" s="416"/>
      <c r="H73" s="41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6"/>
  <sheetViews>
    <sheetView tabSelected="1" topLeftCell="S102" zoomScale="52" zoomScaleNormal="70" workbookViewId="0">
      <selection activeCell="W22" sqref="W22:X22"/>
    </sheetView>
  </sheetViews>
  <sheetFormatPr defaultColWidth="11.42578125" defaultRowHeight="112.5" customHeight="1"/>
  <cols>
    <col min="1" max="2" width="22.42578125" style="111" customWidth="1"/>
    <col min="3" max="3" width="21.28515625" style="111" customWidth="1"/>
    <col min="4" max="4" width="19.7109375" style="158" customWidth="1"/>
    <col min="5" max="5" width="27.140625" style="111" customWidth="1"/>
    <col min="6" max="6" width="27.5703125" style="111" customWidth="1"/>
    <col min="7" max="7" width="31.140625" style="111" customWidth="1"/>
    <col min="8" max="8" width="43.7109375" style="159" customWidth="1"/>
    <col min="9" max="9" width="27.42578125" style="159" customWidth="1"/>
    <col min="10" max="10" width="36.42578125" style="159" customWidth="1"/>
    <col min="11" max="11" width="46.28515625" style="159" customWidth="1"/>
    <col min="12" max="12" width="17.140625" style="159" bestFit="1" customWidth="1"/>
    <col min="13" max="13" width="16.85546875" style="159" bestFit="1" customWidth="1"/>
    <col min="14" max="14" width="37.7109375" style="159" bestFit="1" customWidth="1"/>
    <col min="15" max="15" width="26" style="111" bestFit="1" customWidth="1"/>
    <col min="16" max="17" width="22.42578125" style="111" bestFit="1" customWidth="1"/>
    <col min="18" max="19" width="27.85546875" style="111" bestFit="1" customWidth="1"/>
    <col min="20" max="20" width="17.7109375" style="111" bestFit="1" customWidth="1"/>
    <col min="21" max="21" width="19.7109375" style="111" bestFit="1" customWidth="1"/>
    <col min="22" max="23" width="22.28515625" style="111" bestFit="1" customWidth="1"/>
    <col min="24" max="24" width="19.7109375" style="111" bestFit="1" customWidth="1"/>
    <col min="25" max="25" width="19.85546875" style="111" bestFit="1" customWidth="1"/>
    <col min="26" max="26" width="21.42578125" style="159" customWidth="1"/>
    <col min="27" max="27" width="27.5703125" style="159" customWidth="1"/>
    <col min="28" max="28" width="28" style="159" customWidth="1"/>
    <col min="29" max="29" width="23.42578125" style="159" bestFit="1" customWidth="1"/>
    <col min="30" max="30" width="23.42578125" style="159" customWidth="1"/>
    <col min="31" max="31" width="29" style="111" customWidth="1"/>
    <col min="32" max="32" width="28.5703125" style="111" customWidth="1"/>
    <col min="33" max="16384" width="11.42578125" style="111"/>
  </cols>
  <sheetData>
    <row r="1" spans="1:32" s="93" customFormat="1" ht="18" customHeight="1">
      <c r="A1" s="436"/>
      <c r="B1" s="436"/>
      <c r="C1" s="437" t="s">
        <v>125</v>
      </c>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92" t="s">
        <v>126</v>
      </c>
    </row>
    <row r="2" spans="1:32" s="93" customFormat="1" ht="18" customHeight="1">
      <c r="A2" s="436"/>
      <c r="B2" s="436"/>
      <c r="C2" s="437" t="s">
        <v>127</v>
      </c>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9"/>
      <c r="AF2" s="92" t="s">
        <v>128</v>
      </c>
    </row>
    <row r="3" spans="1:32" s="93" customFormat="1" ht="18" customHeight="1">
      <c r="A3" s="436"/>
      <c r="B3" s="436"/>
      <c r="C3" s="437" t="s">
        <v>129</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9"/>
      <c r="AF3" s="92" t="s">
        <v>130</v>
      </c>
    </row>
    <row r="4" spans="1:32" s="93" customFormat="1" ht="18" customHeight="1">
      <c r="A4" s="436"/>
      <c r="B4" s="436"/>
      <c r="C4" s="437" t="s">
        <v>131</v>
      </c>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9"/>
      <c r="AF4" s="92" t="s">
        <v>132</v>
      </c>
    </row>
    <row r="5" spans="1:32" s="93" customFormat="1" ht="21">
      <c r="A5" s="432" t="s">
        <v>133</v>
      </c>
      <c r="B5" s="432"/>
      <c r="C5" s="433" t="s">
        <v>134</v>
      </c>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94"/>
    </row>
    <row r="6" spans="1:32" s="93" customFormat="1" ht="25.5" customHeight="1">
      <c r="A6" s="435" t="s">
        <v>135</v>
      </c>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row>
    <row r="7" spans="1:32" s="93" customFormat="1" ht="42.75" customHeight="1">
      <c r="A7" s="435" t="s">
        <v>136</v>
      </c>
      <c r="B7" s="435"/>
      <c r="C7" s="435"/>
      <c r="D7" s="435"/>
      <c r="E7" s="435"/>
      <c r="F7" s="435"/>
      <c r="G7" s="435"/>
      <c r="H7" s="435"/>
      <c r="I7" s="435"/>
      <c r="J7" s="435"/>
      <c r="K7" s="435"/>
      <c r="L7" s="435"/>
      <c r="M7" s="435"/>
      <c r="N7" s="435"/>
      <c r="O7" s="435"/>
      <c r="P7" s="435" t="s">
        <v>137</v>
      </c>
      <c r="Q7" s="435"/>
      <c r="R7" s="435"/>
      <c r="S7" s="435"/>
      <c r="T7" s="435" t="s">
        <v>138</v>
      </c>
      <c r="U7" s="435"/>
      <c r="V7" s="435"/>
      <c r="W7" s="435"/>
      <c r="X7" s="435"/>
      <c r="Y7" s="435" t="s">
        <v>139</v>
      </c>
      <c r="Z7" s="435"/>
      <c r="AA7" s="435"/>
      <c r="AB7" s="435"/>
      <c r="AC7" s="435" t="s">
        <v>140</v>
      </c>
      <c r="AD7" s="435"/>
      <c r="AE7" s="435"/>
      <c r="AF7" s="435"/>
    </row>
    <row r="8" spans="1:32" s="98" customFormat="1" ht="64.5" customHeight="1">
      <c r="A8" s="95" t="s">
        <v>2</v>
      </c>
      <c r="B8" s="95" t="s">
        <v>4</v>
      </c>
      <c r="C8" s="95" t="s">
        <v>141</v>
      </c>
      <c r="D8" s="95" t="s">
        <v>142</v>
      </c>
      <c r="E8" s="95" t="s">
        <v>143</v>
      </c>
      <c r="F8" s="95" t="s">
        <v>144</v>
      </c>
      <c r="G8" s="95" t="s">
        <v>14</v>
      </c>
      <c r="H8" s="95" t="s">
        <v>16</v>
      </c>
      <c r="I8" s="95" t="s">
        <v>18</v>
      </c>
      <c r="J8" s="96" t="s">
        <v>145</v>
      </c>
      <c r="K8" s="95" t="s">
        <v>146</v>
      </c>
      <c r="L8" s="95" t="s">
        <v>147</v>
      </c>
      <c r="M8" s="95" t="s">
        <v>148</v>
      </c>
      <c r="N8" s="95" t="s">
        <v>28</v>
      </c>
      <c r="O8" s="95" t="s">
        <v>30</v>
      </c>
      <c r="P8" s="95" t="s">
        <v>149</v>
      </c>
      <c r="Q8" s="95" t="s">
        <v>150</v>
      </c>
      <c r="R8" s="95" t="s">
        <v>151</v>
      </c>
      <c r="S8" s="95" t="s">
        <v>152</v>
      </c>
      <c r="T8" s="95" t="s">
        <v>153</v>
      </c>
      <c r="U8" s="95" t="s">
        <v>154</v>
      </c>
      <c r="V8" s="95" t="s">
        <v>155</v>
      </c>
      <c r="W8" s="95" t="s">
        <v>156</v>
      </c>
      <c r="X8" s="95" t="s">
        <v>157</v>
      </c>
      <c r="Y8" s="95" t="s">
        <v>158</v>
      </c>
      <c r="Z8" s="95" t="s">
        <v>159</v>
      </c>
      <c r="AA8" s="95" t="s">
        <v>160</v>
      </c>
      <c r="AB8" s="95" t="s">
        <v>161</v>
      </c>
      <c r="AC8" s="97" t="s">
        <v>162</v>
      </c>
      <c r="AD8" s="97" t="s">
        <v>163</v>
      </c>
      <c r="AE8" s="97" t="s">
        <v>164</v>
      </c>
      <c r="AF8" s="97" t="s">
        <v>165</v>
      </c>
    </row>
    <row r="9" spans="1:32" ht="115.5">
      <c r="A9" s="99" t="s">
        <v>166</v>
      </c>
      <c r="B9" s="99" t="s">
        <v>167</v>
      </c>
      <c r="C9" s="100" t="s">
        <v>168</v>
      </c>
      <c r="D9" s="99" t="s">
        <v>169</v>
      </c>
      <c r="E9" s="101" t="s">
        <v>170</v>
      </c>
      <c r="F9" s="102" t="s">
        <v>171</v>
      </c>
      <c r="G9" s="103" t="s">
        <v>172</v>
      </c>
      <c r="H9" s="100" t="s">
        <v>173</v>
      </c>
      <c r="I9" s="99" t="s">
        <v>174</v>
      </c>
      <c r="J9" s="99" t="s">
        <v>175</v>
      </c>
      <c r="K9" s="102" t="s">
        <v>176</v>
      </c>
      <c r="L9" s="104">
        <v>1</v>
      </c>
      <c r="M9" s="102" t="s">
        <v>177</v>
      </c>
      <c r="N9" s="102" t="s">
        <v>178</v>
      </c>
      <c r="O9" s="99">
        <v>6</v>
      </c>
      <c r="P9" s="99" t="s">
        <v>179</v>
      </c>
      <c r="Q9" s="102">
        <v>2</v>
      </c>
      <c r="R9" s="102">
        <v>2</v>
      </c>
      <c r="S9" s="102">
        <v>2</v>
      </c>
      <c r="T9" s="99">
        <v>0</v>
      </c>
      <c r="U9" s="105">
        <f>SUM(Y9:AB9)</f>
        <v>1.3260000000000001</v>
      </c>
      <c r="V9" s="106"/>
      <c r="W9" s="106"/>
      <c r="X9" s="106">
        <f t="shared" ref="X9:X47" si="0">+T9+U9</f>
        <v>1.3260000000000001</v>
      </c>
      <c r="Y9" s="99">
        <v>0</v>
      </c>
      <c r="Z9" s="107">
        <v>1.2370000000000001</v>
      </c>
      <c r="AA9" s="99">
        <v>0.03</v>
      </c>
      <c r="AB9" s="99">
        <v>5.8999999999999997E-2</v>
      </c>
      <c r="AC9" s="108">
        <f>+(U9/Q9)*L9</f>
        <v>0.66300000000000003</v>
      </c>
      <c r="AD9" s="109">
        <f>+(X9/O9)*L9</f>
        <v>0.221</v>
      </c>
      <c r="AE9" s="110">
        <f>+U9/Q9</f>
        <v>0.66300000000000003</v>
      </c>
      <c r="AF9" s="110">
        <f>+X9/O9</f>
        <v>0.221</v>
      </c>
    </row>
    <row r="10" spans="1:32" ht="36.75" customHeight="1">
      <c r="A10" s="443"/>
      <c r="B10" s="444"/>
      <c r="C10" s="444"/>
      <c r="D10" s="444"/>
      <c r="E10" s="444"/>
      <c r="F10" s="444"/>
      <c r="G10" s="444"/>
      <c r="H10" s="444"/>
      <c r="I10" s="444"/>
      <c r="J10" s="444"/>
      <c r="K10" s="444"/>
      <c r="L10" s="444"/>
      <c r="M10" s="444"/>
      <c r="N10" s="444"/>
      <c r="O10" s="444"/>
      <c r="P10" s="444"/>
      <c r="Q10" s="444"/>
      <c r="R10" s="444"/>
      <c r="S10" s="444"/>
      <c r="T10" s="444"/>
      <c r="U10" s="444"/>
      <c r="V10" s="444"/>
      <c r="W10" s="444"/>
      <c r="X10" s="445"/>
      <c r="Y10" s="440" t="s">
        <v>180</v>
      </c>
      <c r="Z10" s="441"/>
      <c r="AA10" s="441"/>
      <c r="AB10" s="442"/>
      <c r="AC10" s="160">
        <f>+AC9</f>
        <v>0.66300000000000003</v>
      </c>
      <c r="AD10" s="160">
        <f t="shared" ref="AD10:AF10" si="1">+AD9</f>
        <v>0.221</v>
      </c>
      <c r="AE10" s="160">
        <f t="shared" si="1"/>
        <v>0.66300000000000003</v>
      </c>
      <c r="AF10" s="160">
        <f t="shared" si="1"/>
        <v>0.221</v>
      </c>
    </row>
    <row r="11" spans="1:32" ht="80.099999999999994" customHeight="1">
      <c r="A11" s="99" t="s">
        <v>181</v>
      </c>
      <c r="B11" s="99" t="s">
        <v>182</v>
      </c>
      <c r="C11" s="100" t="s">
        <v>183</v>
      </c>
      <c r="D11" s="99" t="s">
        <v>184</v>
      </c>
      <c r="E11" s="101" t="s">
        <v>185</v>
      </c>
      <c r="F11" s="102" t="s">
        <v>186</v>
      </c>
      <c r="G11" s="103" t="s">
        <v>187</v>
      </c>
      <c r="H11" s="100" t="s">
        <v>188</v>
      </c>
      <c r="I11" s="99" t="s">
        <v>174</v>
      </c>
      <c r="J11" s="99" t="s">
        <v>175</v>
      </c>
      <c r="K11" s="102" t="s">
        <v>189</v>
      </c>
      <c r="L11" s="104">
        <v>0.5</v>
      </c>
      <c r="M11" s="102" t="s">
        <v>177</v>
      </c>
      <c r="N11" s="102" t="s">
        <v>190</v>
      </c>
      <c r="O11" s="99">
        <v>1</v>
      </c>
      <c r="P11" s="99" t="s">
        <v>179</v>
      </c>
      <c r="Q11" s="102">
        <v>0.5</v>
      </c>
      <c r="R11" s="102">
        <v>0.5</v>
      </c>
      <c r="S11" s="102" t="s">
        <v>179</v>
      </c>
      <c r="T11" s="99">
        <v>0</v>
      </c>
      <c r="U11" s="105">
        <f>SUM(Y11:AB11)</f>
        <v>0.45</v>
      </c>
      <c r="V11" s="106"/>
      <c r="W11" s="106"/>
      <c r="X11" s="106">
        <f t="shared" si="0"/>
        <v>0.45</v>
      </c>
      <c r="Y11" s="99">
        <v>0</v>
      </c>
      <c r="Z11" s="107">
        <v>0.1</v>
      </c>
      <c r="AA11" s="99">
        <v>0.1</v>
      </c>
      <c r="AB11" s="99">
        <v>0.25</v>
      </c>
      <c r="AC11" s="108">
        <f t="shared" ref="AC11:AC57" si="2">+(U11/Q11)*L11</f>
        <v>0.45</v>
      </c>
      <c r="AD11" s="109">
        <f t="shared" ref="AD11:AD58" si="3">+(X11/O11)*L11</f>
        <v>0.22500000000000001</v>
      </c>
      <c r="AE11" s="110">
        <f t="shared" ref="AE11:AE57" si="4">+U11/Q11</f>
        <v>0.9</v>
      </c>
      <c r="AF11" s="110">
        <f t="shared" ref="AF11:AF58" si="5">+X11/O11</f>
        <v>0.45</v>
      </c>
    </row>
    <row r="12" spans="1:32" ht="80.099999999999994" customHeight="1">
      <c r="A12" s="99" t="s">
        <v>181</v>
      </c>
      <c r="B12" s="99" t="s">
        <v>182</v>
      </c>
      <c r="C12" s="100" t="s">
        <v>183</v>
      </c>
      <c r="D12" s="99" t="s">
        <v>184</v>
      </c>
      <c r="E12" s="101" t="s">
        <v>185</v>
      </c>
      <c r="F12" s="102" t="s">
        <v>186</v>
      </c>
      <c r="G12" s="103" t="s">
        <v>187</v>
      </c>
      <c r="H12" s="100" t="s">
        <v>191</v>
      </c>
      <c r="I12" s="99" t="s">
        <v>174</v>
      </c>
      <c r="J12" s="99" t="s">
        <v>175</v>
      </c>
      <c r="K12" s="102" t="s">
        <v>192</v>
      </c>
      <c r="L12" s="104">
        <v>0.5</v>
      </c>
      <c r="M12" s="102" t="s">
        <v>177</v>
      </c>
      <c r="N12" s="102" t="s">
        <v>193</v>
      </c>
      <c r="O12" s="99">
        <v>1</v>
      </c>
      <c r="P12" s="99" t="s">
        <v>179</v>
      </c>
      <c r="Q12" s="102">
        <v>0.5</v>
      </c>
      <c r="R12" s="102">
        <v>0.5</v>
      </c>
      <c r="S12" s="102" t="s">
        <v>179</v>
      </c>
      <c r="T12" s="99">
        <v>0</v>
      </c>
      <c r="U12" s="105">
        <f t="shared" ref="U12:U90" si="6">SUM(Y12:AB12)</f>
        <v>0.45</v>
      </c>
      <c r="V12" s="106"/>
      <c r="W12" s="106"/>
      <c r="X12" s="106">
        <f t="shared" si="0"/>
        <v>0.45</v>
      </c>
      <c r="Y12" s="99">
        <v>0</v>
      </c>
      <c r="Z12" s="107">
        <v>0.1</v>
      </c>
      <c r="AA12" s="99">
        <v>0.1</v>
      </c>
      <c r="AB12" s="99">
        <v>0.25</v>
      </c>
      <c r="AC12" s="108">
        <f t="shared" si="2"/>
        <v>0.45</v>
      </c>
      <c r="AD12" s="109">
        <f t="shared" si="3"/>
        <v>0.22500000000000001</v>
      </c>
      <c r="AE12" s="110">
        <f t="shared" si="4"/>
        <v>0.9</v>
      </c>
      <c r="AF12" s="110">
        <f t="shared" si="5"/>
        <v>0.45</v>
      </c>
    </row>
    <row r="13" spans="1:32" ht="80.099999999999994" customHeight="1">
      <c r="A13" s="443"/>
      <c r="B13" s="444"/>
      <c r="C13" s="444"/>
      <c r="D13" s="444"/>
      <c r="E13" s="444"/>
      <c r="F13" s="444"/>
      <c r="G13" s="444"/>
      <c r="H13" s="444"/>
      <c r="I13" s="444"/>
      <c r="J13" s="444"/>
      <c r="K13" s="444"/>
      <c r="L13" s="444"/>
      <c r="M13" s="444"/>
      <c r="N13" s="444"/>
      <c r="O13" s="444"/>
      <c r="P13" s="444"/>
      <c r="Q13" s="444"/>
      <c r="R13" s="444"/>
      <c r="S13" s="444"/>
      <c r="T13" s="444"/>
      <c r="U13" s="444"/>
      <c r="V13" s="444"/>
      <c r="W13" s="444"/>
      <c r="X13" s="445"/>
      <c r="Y13" s="440" t="s">
        <v>194</v>
      </c>
      <c r="Z13" s="441"/>
      <c r="AA13" s="441"/>
      <c r="AB13" s="442"/>
      <c r="AC13" s="160">
        <f>SUM(AC11:AC12)</f>
        <v>0.9</v>
      </c>
      <c r="AD13" s="160">
        <f>SUM(AD11:AD12)</f>
        <v>0.45</v>
      </c>
      <c r="AE13" s="160">
        <f>AVERAGE(AE11:AE12)</f>
        <v>0.9</v>
      </c>
      <c r="AF13" s="160">
        <f>AVERAGE(AF11:AF12)</f>
        <v>0.45</v>
      </c>
    </row>
    <row r="14" spans="1:32" ht="80.099999999999994" customHeight="1">
      <c r="A14" s="140" t="s">
        <v>195</v>
      </c>
      <c r="B14" s="140" t="s">
        <v>196</v>
      </c>
      <c r="C14" s="112" t="s">
        <v>197</v>
      </c>
      <c r="D14" s="113" t="s">
        <v>198</v>
      </c>
      <c r="E14" s="114" t="s">
        <v>199</v>
      </c>
      <c r="F14" s="161" t="s">
        <v>200</v>
      </c>
      <c r="G14" s="156" t="s">
        <v>201</v>
      </c>
      <c r="H14" s="112" t="s">
        <v>202</v>
      </c>
      <c r="I14" s="113" t="s">
        <v>174</v>
      </c>
      <c r="J14" s="113" t="s">
        <v>203</v>
      </c>
      <c r="K14" s="116" t="s">
        <v>204</v>
      </c>
      <c r="L14" s="162">
        <v>0.5</v>
      </c>
      <c r="M14" s="116" t="s">
        <v>205</v>
      </c>
      <c r="N14" s="116" t="s">
        <v>178</v>
      </c>
      <c r="O14" s="113">
        <v>1</v>
      </c>
      <c r="P14" s="140">
        <v>0.2</v>
      </c>
      <c r="Q14" s="118">
        <f>0.39+0.07</f>
        <v>0.46</v>
      </c>
      <c r="R14" s="118">
        <v>0.16</v>
      </c>
      <c r="S14" s="118">
        <f>0.16+0.02</f>
        <v>0.18</v>
      </c>
      <c r="T14" s="119">
        <v>0.22</v>
      </c>
      <c r="U14" s="163">
        <f t="shared" si="6"/>
        <v>0.4229</v>
      </c>
      <c r="V14" s="141"/>
      <c r="W14" s="141"/>
      <c r="X14" s="141">
        <f t="shared" si="0"/>
        <v>0.64290000000000003</v>
      </c>
      <c r="Y14" s="99">
        <v>0.14299999999999999</v>
      </c>
      <c r="Z14" s="106">
        <v>0.124</v>
      </c>
      <c r="AA14" s="99">
        <v>3.9300000000000002E-2</v>
      </c>
      <c r="AB14" s="99">
        <v>0.1166</v>
      </c>
      <c r="AC14" s="108">
        <f t="shared" si="2"/>
        <v>0.45967391304347827</v>
      </c>
      <c r="AD14" s="109">
        <f t="shared" si="3"/>
        <v>0.32145000000000001</v>
      </c>
      <c r="AE14" s="110">
        <f t="shared" si="4"/>
        <v>0.91934782608695653</v>
      </c>
      <c r="AF14" s="110">
        <f t="shared" si="5"/>
        <v>0.64290000000000003</v>
      </c>
    </row>
    <row r="15" spans="1:32" ht="80.099999999999994" customHeight="1">
      <c r="A15" s="99" t="s">
        <v>195</v>
      </c>
      <c r="B15" s="99" t="s">
        <v>196</v>
      </c>
      <c r="C15" s="120" t="s">
        <v>197</v>
      </c>
      <c r="D15" s="121" t="s">
        <v>198</v>
      </c>
      <c r="E15" s="122" t="s">
        <v>199</v>
      </c>
      <c r="F15" s="102" t="s">
        <v>200</v>
      </c>
      <c r="G15" s="115" t="s">
        <v>201</v>
      </c>
      <c r="H15" s="120" t="s">
        <v>206</v>
      </c>
      <c r="I15" s="121" t="s">
        <v>174</v>
      </c>
      <c r="J15" s="121" t="s">
        <v>207</v>
      </c>
      <c r="K15" s="123" t="s">
        <v>208</v>
      </c>
      <c r="L15" s="117">
        <v>0.2</v>
      </c>
      <c r="M15" s="123" t="s">
        <v>205</v>
      </c>
      <c r="N15" s="123" t="s">
        <v>178</v>
      </c>
      <c r="O15" s="121">
        <v>1</v>
      </c>
      <c r="P15" s="99">
        <v>0.61</v>
      </c>
      <c r="Q15" s="124">
        <v>0.27</v>
      </c>
      <c r="R15" s="124">
        <v>0.08</v>
      </c>
      <c r="S15" s="124">
        <v>0.04</v>
      </c>
      <c r="T15" s="107">
        <v>0.61</v>
      </c>
      <c r="U15" s="105">
        <f t="shared" si="6"/>
        <v>0.25</v>
      </c>
      <c r="V15" s="106"/>
      <c r="W15" s="106"/>
      <c r="X15" s="106">
        <f t="shared" si="0"/>
        <v>0.86</v>
      </c>
      <c r="Y15" s="99">
        <v>0.09</v>
      </c>
      <c r="Z15" s="106">
        <v>0.11</v>
      </c>
      <c r="AA15" s="99">
        <v>0.02</v>
      </c>
      <c r="AB15" s="99">
        <v>0.03</v>
      </c>
      <c r="AC15" s="108">
        <f t="shared" si="2"/>
        <v>0.18518518518518517</v>
      </c>
      <c r="AD15" s="109">
        <f t="shared" si="3"/>
        <v>0.17200000000000001</v>
      </c>
      <c r="AE15" s="110">
        <f t="shared" si="4"/>
        <v>0.92592592592592582</v>
      </c>
      <c r="AF15" s="110">
        <f t="shared" si="5"/>
        <v>0.86</v>
      </c>
    </row>
    <row r="16" spans="1:32" ht="80.099999999999994" customHeight="1">
      <c r="A16" s="99" t="s">
        <v>195</v>
      </c>
      <c r="B16" s="99" t="s">
        <v>196</v>
      </c>
      <c r="C16" s="120" t="s">
        <v>197</v>
      </c>
      <c r="D16" s="121" t="s">
        <v>198</v>
      </c>
      <c r="E16" s="122" t="s">
        <v>199</v>
      </c>
      <c r="F16" s="102" t="s">
        <v>200</v>
      </c>
      <c r="G16" s="115" t="s">
        <v>201</v>
      </c>
      <c r="H16" s="120" t="s">
        <v>209</v>
      </c>
      <c r="I16" s="121" t="s">
        <v>174</v>
      </c>
      <c r="J16" s="121" t="s">
        <v>210</v>
      </c>
      <c r="K16" s="123" t="s">
        <v>211</v>
      </c>
      <c r="L16" s="117">
        <v>2.1999999999999999E-2</v>
      </c>
      <c r="M16" s="123" t="s">
        <v>205</v>
      </c>
      <c r="N16" s="123" t="s">
        <v>178</v>
      </c>
      <c r="O16" s="121">
        <v>1</v>
      </c>
      <c r="P16" s="99" t="s">
        <v>179</v>
      </c>
      <c r="Q16" s="124" t="s">
        <v>179</v>
      </c>
      <c r="R16" s="124">
        <v>0.5</v>
      </c>
      <c r="S16" s="124">
        <v>0.5</v>
      </c>
      <c r="T16" s="99">
        <v>0</v>
      </c>
      <c r="U16" s="105">
        <f t="shared" si="6"/>
        <v>0</v>
      </c>
      <c r="V16" s="106"/>
      <c r="W16" s="106"/>
      <c r="X16" s="106">
        <f t="shared" si="0"/>
        <v>0</v>
      </c>
      <c r="Y16" s="125" t="s">
        <v>212</v>
      </c>
      <c r="Z16" s="106" t="s">
        <v>212</v>
      </c>
      <c r="AA16" s="99" t="s">
        <v>212</v>
      </c>
      <c r="AB16" s="99" t="s">
        <v>212</v>
      </c>
      <c r="AC16" s="99" t="s">
        <v>212</v>
      </c>
      <c r="AD16" s="109">
        <f t="shared" si="3"/>
        <v>0</v>
      </c>
      <c r="AE16" s="99" t="s">
        <v>212</v>
      </c>
      <c r="AF16" s="110">
        <f t="shared" si="5"/>
        <v>0</v>
      </c>
    </row>
    <row r="17" spans="1:32" ht="80.099999999999994" customHeight="1">
      <c r="A17" s="99" t="s">
        <v>195</v>
      </c>
      <c r="B17" s="99" t="s">
        <v>196</v>
      </c>
      <c r="C17" s="120" t="s">
        <v>197</v>
      </c>
      <c r="D17" s="121" t="s">
        <v>198</v>
      </c>
      <c r="E17" s="122" t="s">
        <v>199</v>
      </c>
      <c r="F17" s="102" t="s">
        <v>200</v>
      </c>
      <c r="G17" s="115" t="s">
        <v>201</v>
      </c>
      <c r="H17" s="120" t="s">
        <v>213</v>
      </c>
      <c r="I17" s="121" t="s">
        <v>174</v>
      </c>
      <c r="J17" s="121" t="s">
        <v>210</v>
      </c>
      <c r="K17" s="123" t="s">
        <v>214</v>
      </c>
      <c r="L17" s="117">
        <v>2.1399999999999999E-2</v>
      </c>
      <c r="M17" s="123" t="s">
        <v>205</v>
      </c>
      <c r="N17" s="123" t="s">
        <v>178</v>
      </c>
      <c r="O17" s="121">
        <v>1</v>
      </c>
      <c r="P17" s="99" t="s">
        <v>179</v>
      </c>
      <c r="Q17" s="124" t="s">
        <v>179</v>
      </c>
      <c r="R17" s="124">
        <v>0.5</v>
      </c>
      <c r="S17" s="124">
        <v>0.5</v>
      </c>
      <c r="T17" s="99">
        <v>0</v>
      </c>
      <c r="U17" s="105">
        <f t="shared" si="6"/>
        <v>0</v>
      </c>
      <c r="V17" s="106"/>
      <c r="W17" s="106"/>
      <c r="X17" s="106">
        <f t="shared" si="0"/>
        <v>0</v>
      </c>
      <c r="Y17" s="99" t="s">
        <v>212</v>
      </c>
      <c r="Z17" s="106" t="s">
        <v>212</v>
      </c>
      <c r="AA17" s="99" t="s">
        <v>212</v>
      </c>
      <c r="AB17" s="99" t="s">
        <v>212</v>
      </c>
      <c r="AC17" s="99" t="s">
        <v>212</v>
      </c>
      <c r="AD17" s="109">
        <f t="shared" si="3"/>
        <v>0</v>
      </c>
      <c r="AE17" s="99" t="s">
        <v>212</v>
      </c>
      <c r="AF17" s="110">
        <f t="shared" si="5"/>
        <v>0</v>
      </c>
    </row>
    <row r="18" spans="1:32" ht="80.099999999999994" customHeight="1">
      <c r="A18" s="99" t="s">
        <v>195</v>
      </c>
      <c r="B18" s="99" t="s">
        <v>196</v>
      </c>
      <c r="C18" s="120" t="s">
        <v>197</v>
      </c>
      <c r="D18" s="121" t="s">
        <v>198</v>
      </c>
      <c r="E18" s="122" t="s">
        <v>199</v>
      </c>
      <c r="F18" s="102" t="s">
        <v>200</v>
      </c>
      <c r="G18" s="115" t="s">
        <v>201</v>
      </c>
      <c r="H18" s="120" t="s">
        <v>215</v>
      </c>
      <c r="I18" s="121" t="s">
        <v>174</v>
      </c>
      <c r="J18" s="121" t="s">
        <v>210</v>
      </c>
      <c r="K18" s="123" t="s">
        <v>216</v>
      </c>
      <c r="L18" s="117">
        <v>2.1399999999999999E-2</v>
      </c>
      <c r="M18" s="123" t="s">
        <v>205</v>
      </c>
      <c r="N18" s="123" t="s">
        <v>178</v>
      </c>
      <c r="O18" s="121">
        <v>1</v>
      </c>
      <c r="P18" s="99" t="s">
        <v>179</v>
      </c>
      <c r="Q18" s="124" t="s">
        <v>179</v>
      </c>
      <c r="R18" s="124">
        <v>0.5</v>
      </c>
      <c r="S18" s="124">
        <v>0.5</v>
      </c>
      <c r="T18" s="99">
        <v>0</v>
      </c>
      <c r="U18" s="105">
        <f t="shared" si="6"/>
        <v>0</v>
      </c>
      <c r="V18" s="106"/>
      <c r="W18" s="106"/>
      <c r="X18" s="106">
        <f t="shared" si="0"/>
        <v>0</v>
      </c>
      <c r="Y18" s="99" t="s">
        <v>212</v>
      </c>
      <c r="Z18" s="106" t="s">
        <v>212</v>
      </c>
      <c r="AA18" s="99" t="s">
        <v>212</v>
      </c>
      <c r="AB18" s="99" t="s">
        <v>212</v>
      </c>
      <c r="AC18" s="99" t="s">
        <v>212</v>
      </c>
      <c r="AD18" s="109">
        <f t="shared" si="3"/>
        <v>0</v>
      </c>
      <c r="AE18" s="99" t="s">
        <v>212</v>
      </c>
      <c r="AF18" s="110">
        <f t="shared" si="5"/>
        <v>0</v>
      </c>
    </row>
    <row r="19" spans="1:32" ht="80.099999999999994" customHeight="1">
      <c r="A19" s="99" t="s">
        <v>195</v>
      </c>
      <c r="B19" s="99" t="s">
        <v>196</v>
      </c>
      <c r="C19" s="120" t="s">
        <v>197</v>
      </c>
      <c r="D19" s="121" t="s">
        <v>198</v>
      </c>
      <c r="E19" s="122" t="s">
        <v>199</v>
      </c>
      <c r="F19" s="102" t="s">
        <v>200</v>
      </c>
      <c r="G19" s="115" t="s">
        <v>201</v>
      </c>
      <c r="H19" s="120" t="s">
        <v>217</v>
      </c>
      <c r="I19" s="121" t="s">
        <v>174</v>
      </c>
      <c r="J19" s="121" t="s">
        <v>210</v>
      </c>
      <c r="K19" s="123" t="s">
        <v>218</v>
      </c>
      <c r="L19" s="117">
        <v>2.1399999999999999E-2</v>
      </c>
      <c r="M19" s="123" t="s">
        <v>205</v>
      </c>
      <c r="N19" s="123" t="s">
        <v>178</v>
      </c>
      <c r="O19" s="121">
        <v>2</v>
      </c>
      <c r="P19" s="99" t="s">
        <v>179</v>
      </c>
      <c r="Q19" s="124" t="s">
        <v>179</v>
      </c>
      <c r="R19" s="124">
        <v>1</v>
      </c>
      <c r="S19" s="124">
        <v>1</v>
      </c>
      <c r="T19" s="99">
        <v>0</v>
      </c>
      <c r="U19" s="105">
        <f t="shared" si="6"/>
        <v>0</v>
      </c>
      <c r="V19" s="106"/>
      <c r="W19" s="106"/>
      <c r="X19" s="106">
        <f t="shared" si="0"/>
        <v>0</v>
      </c>
      <c r="Y19" s="99" t="s">
        <v>212</v>
      </c>
      <c r="Z19" s="106" t="s">
        <v>212</v>
      </c>
      <c r="AA19" s="99" t="s">
        <v>212</v>
      </c>
      <c r="AB19" s="99" t="s">
        <v>212</v>
      </c>
      <c r="AC19" s="99" t="s">
        <v>212</v>
      </c>
      <c r="AD19" s="109">
        <f t="shared" si="3"/>
        <v>0</v>
      </c>
      <c r="AE19" s="99" t="s">
        <v>212</v>
      </c>
      <c r="AF19" s="110">
        <f t="shared" si="5"/>
        <v>0</v>
      </c>
    </row>
    <row r="20" spans="1:32" ht="80.099999999999994" customHeight="1">
      <c r="A20" s="99" t="s">
        <v>195</v>
      </c>
      <c r="B20" s="99" t="s">
        <v>196</v>
      </c>
      <c r="C20" s="120" t="s">
        <v>197</v>
      </c>
      <c r="D20" s="121" t="s">
        <v>198</v>
      </c>
      <c r="E20" s="122" t="s">
        <v>199</v>
      </c>
      <c r="F20" s="102" t="s">
        <v>200</v>
      </c>
      <c r="G20" s="115" t="s">
        <v>201</v>
      </c>
      <c r="H20" s="120" t="s">
        <v>219</v>
      </c>
      <c r="I20" s="121" t="s">
        <v>174</v>
      </c>
      <c r="J20" s="121" t="s">
        <v>210</v>
      </c>
      <c r="K20" s="123" t="s">
        <v>220</v>
      </c>
      <c r="L20" s="117">
        <v>2.1299999999999999E-2</v>
      </c>
      <c r="M20" s="123" t="s">
        <v>205</v>
      </c>
      <c r="N20" s="123" t="s">
        <v>178</v>
      </c>
      <c r="O20" s="121">
        <v>1</v>
      </c>
      <c r="P20" s="99" t="s">
        <v>179</v>
      </c>
      <c r="Q20" s="124">
        <v>0.1</v>
      </c>
      <c r="R20" s="124">
        <v>0.9</v>
      </c>
      <c r="S20" s="124" t="s">
        <v>179</v>
      </c>
      <c r="T20" s="99"/>
      <c r="U20" s="105">
        <f t="shared" si="6"/>
        <v>0.1</v>
      </c>
      <c r="V20" s="106"/>
      <c r="W20" s="106"/>
      <c r="X20" s="106">
        <f t="shared" si="0"/>
        <v>0.1</v>
      </c>
      <c r="Y20" s="126">
        <v>0</v>
      </c>
      <c r="Z20" s="127">
        <v>0</v>
      </c>
      <c r="AA20" s="126">
        <v>0.1</v>
      </c>
      <c r="AB20" s="126">
        <v>0</v>
      </c>
      <c r="AC20" s="108">
        <f t="shared" si="2"/>
        <v>2.1299999999999999E-2</v>
      </c>
      <c r="AD20" s="109">
        <f t="shared" si="3"/>
        <v>2.1299999999999999E-3</v>
      </c>
      <c r="AE20" s="110">
        <f t="shared" si="4"/>
        <v>1</v>
      </c>
      <c r="AF20" s="110">
        <f t="shared" si="5"/>
        <v>0.1</v>
      </c>
    </row>
    <row r="21" spans="1:32" ht="80.099999999999994" customHeight="1">
      <c r="A21" s="99" t="s">
        <v>195</v>
      </c>
      <c r="B21" s="99" t="s">
        <v>196</v>
      </c>
      <c r="C21" s="120" t="s">
        <v>197</v>
      </c>
      <c r="D21" s="121" t="s">
        <v>198</v>
      </c>
      <c r="E21" s="122" t="s">
        <v>199</v>
      </c>
      <c r="F21" s="102" t="s">
        <v>200</v>
      </c>
      <c r="G21" s="115" t="s">
        <v>201</v>
      </c>
      <c r="H21" s="120" t="s">
        <v>221</v>
      </c>
      <c r="I21" s="121" t="s">
        <v>174</v>
      </c>
      <c r="J21" s="121" t="s">
        <v>222</v>
      </c>
      <c r="K21" s="123" t="s">
        <v>223</v>
      </c>
      <c r="L21" s="117">
        <v>2.1299999999999999E-2</v>
      </c>
      <c r="M21" s="123" t="s">
        <v>205</v>
      </c>
      <c r="N21" s="123" t="s">
        <v>178</v>
      </c>
      <c r="O21" s="121">
        <v>1</v>
      </c>
      <c r="P21" s="99">
        <v>0.1</v>
      </c>
      <c r="Q21" s="124">
        <v>0.18</v>
      </c>
      <c r="R21" s="124">
        <v>0.5</v>
      </c>
      <c r="S21" s="124">
        <v>0.22</v>
      </c>
      <c r="T21" s="99">
        <v>0.1</v>
      </c>
      <c r="U21" s="105">
        <f t="shared" si="6"/>
        <v>0.18000000000000002</v>
      </c>
      <c r="V21" s="106"/>
      <c r="W21" s="106"/>
      <c r="X21" s="106">
        <f t="shared" si="0"/>
        <v>0.28000000000000003</v>
      </c>
      <c r="Y21" s="127">
        <v>0.02</v>
      </c>
      <c r="Z21" s="127">
        <v>2.33333333333333E-2</v>
      </c>
      <c r="AA21" s="126">
        <v>9.6666666666666706E-2</v>
      </c>
      <c r="AB21" s="128">
        <v>0.04</v>
      </c>
      <c r="AC21" s="108">
        <f t="shared" si="2"/>
        <v>2.1300000000000003E-2</v>
      </c>
      <c r="AD21" s="109">
        <f t="shared" si="3"/>
        <v>5.9640000000000006E-3</v>
      </c>
      <c r="AE21" s="110">
        <f t="shared" si="4"/>
        <v>1.0000000000000002</v>
      </c>
      <c r="AF21" s="110">
        <f t="shared" si="5"/>
        <v>0.28000000000000003</v>
      </c>
    </row>
    <row r="22" spans="1:32" ht="80.099999999999994" customHeight="1">
      <c r="A22" s="99" t="s">
        <v>195</v>
      </c>
      <c r="B22" s="99" t="s">
        <v>196</v>
      </c>
      <c r="C22" s="120" t="s">
        <v>197</v>
      </c>
      <c r="D22" s="121" t="s">
        <v>198</v>
      </c>
      <c r="E22" s="122" t="s">
        <v>199</v>
      </c>
      <c r="F22" s="102" t="s">
        <v>200</v>
      </c>
      <c r="G22" s="115" t="s">
        <v>201</v>
      </c>
      <c r="H22" s="120" t="s">
        <v>224</v>
      </c>
      <c r="I22" s="121" t="s">
        <v>174</v>
      </c>
      <c r="J22" s="121" t="s">
        <v>225</v>
      </c>
      <c r="K22" s="123" t="s">
        <v>226</v>
      </c>
      <c r="L22" s="117">
        <v>2.1399999999999999E-2</v>
      </c>
      <c r="M22" s="123" t="s">
        <v>205</v>
      </c>
      <c r="N22" s="123" t="s">
        <v>178</v>
      </c>
      <c r="O22" s="121">
        <v>1</v>
      </c>
      <c r="P22" s="99">
        <v>0.2</v>
      </c>
      <c r="Q22" s="124">
        <v>0.4</v>
      </c>
      <c r="R22" s="124">
        <v>0.36</v>
      </c>
      <c r="S22" s="124">
        <v>0.04</v>
      </c>
      <c r="T22" s="99">
        <v>0.2</v>
      </c>
      <c r="U22" s="105">
        <f t="shared" si="6"/>
        <v>0.26333333333333331</v>
      </c>
      <c r="V22" s="107"/>
      <c r="W22" s="107"/>
      <c r="X22" s="107">
        <f t="shared" si="0"/>
        <v>0.46333333333333332</v>
      </c>
      <c r="Y22" s="127">
        <v>0.05</v>
      </c>
      <c r="Z22" s="127">
        <v>0.06</v>
      </c>
      <c r="AA22" s="127">
        <v>8.3333333333333301E-2</v>
      </c>
      <c r="AB22" s="127">
        <v>7.0000000000000007E-2</v>
      </c>
      <c r="AC22" s="108">
        <f t="shared" si="2"/>
        <v>1.4088333333333329E-2</v>
      </c>
      <c r="AD22" s="109">
        <f t="shared" si="3"/>
        <v>9.9153333333333333E-3</v>
      </c>
      <c r="AE22" s="110">
        <f t="shared" si="4"/>
        <v>0.65833333333333321</v>
      </c>
      <c r="AF22" s="110">
        <f t="shared" si="5"/>
        <v>0.46333333333333332</v>
      </c>
    </row>
    <row r="23" spans="1:32" ht="80.099999999999994" customHeight="1">
      <c r="A23" s="99" t="s">
        <v>195</v>
      </c>
      <c r="B23" s="99" t="s">
        <v>196</v>
      </c>
      <c r="C23" s="120" t="s">
        <v>197</v>
      </c>
      <c r="D23" s="121" t="s">
        <v>198</v>
      </c>
      <c r="E23" s="122" t="s">
        <v>199</v>
      </c>
      <c r="F23" s="102" t="s">
        <v>200</v>
      </c>
      <c r="G23" s="115" t="s">
        <v>201</v>
      </c>
      <c r="H23" s="120" t="s">
        <v>227</v>
      </c>
      <c r="I23" s="121" t="s">
        <v>174</v>
      </c>
      <c r="J23" s="121" t="s">
        <v>228</v>
      </c>
      <c r="K23" s="123" t="s">
        <v>229</v>
      </c>
      <c r="L23" s="117">
        <v>2.1399999999999999E-2</v>
      </c>
      <c r="M23" s="123" t="s">
        <v>205</v>
      </c>
      <c r="N23" s="123" t="s">
        <v>178</v>
      </c>
      <c r="O23" s="121">
        <v>1</v>
      </c>
      <c r="P23" s="99">
        <v>0.2</v>
      </c>
      <c r="Q23" s="124" t="s">
        <v>179</v>
      </c>
      <c r="R23" s="124">
        <v>0.52</v>
      </c>
      <c r="S23" s="124">
        <v>0.28000000000000003</v>
      </c>
      <c r="T23" s="99">
        <v>0.2</v>
      </c>
      <c r="U23" s="105">
        <f t="shared" si="6"/>
        <v>0</v>
      </c>
      <c r="V23" s="106"/>
      <c r="W23" s="106"/>
      <c r="X23" s="106">
        <f t="shared" si="0"/>
        <v>0.2</v>
      </c>
      <c r="Y23" s="106" t="s">
        <v>212</v>
      </c>
      <c r="Z23" s="106" t="s">
        <v>212</v>
      </c>
      <c r="AA23" s="106" t="s">
        <v>212</v>
      </c>
      <c r="AB23" s="106" t="s">
        <v>212</v>
      </c>
      <c r="AC23" s="106" t="s">
        <v>212</v>
      </c>
      <c r="AD23" s="109">
        <f t="shared" si="3"/>
        <v>4.28E-3</v>
      </c>
      <c r="AE23" s="106" t="s">
        <v>212</v>
      </c>
      <c r="AF23" s="110">
        <f t="shared" si="5"/>
        <v>0.2</v>
      </c>
    </row>
    <row r="24" spans="1:32" ht="80.099999999999994" customHeight="1">
      <c r="A24" s="99" t="s">
        <v>195</v>
      </c>
      <c r="B24" s="99" t="s">
        <v>196</v>
      </c>
      <c r="C24" s="120" t="s">
        <v>197</v>
      </c>
      <c r="D24" s="121" t="s">
        <v>198</v>
      </c>
      <c r="E24" s="122" t="s">
        <v>199</v>
      </c>
      <c r="F24" s="102" t="s">
        <v>200</v>
      </c>
      <c r="G24" s="115" t="s">
        <v>201</v>
      </c>
      <c r="H24" s="120" t="s">
        <v>230</v>
      </c>
      <c r="I24" s="121" t="s">
        <v>174</v>
      </c>
      <c r="J24" s="121" t="s">
        <v>228</v>
      </c>
      <c r="K24" s="123" t="s">
        <v>231</v>
      </c>
      <c r="L24" s="117">
        <v>2.1399999999999999E-2</v>
      </c>
      <c r="M24" s="123" t="s">
        <v>205</v>
      </c>
      <c r="N24" s="123" t="s">
        <v>178</v>
      </c>
      <c r="O24" s="121">
        <v>1</v>
      </c>
      <c r="P24" s="99">
        <v>0.2</v>
      </c>
      <c r="Q24" s="124" t="s">
        <v>179</v>
      </c>
      <c r="R24" s="124">
        <v>0.52</v>
      </c>
      <c r="S24" s="124">
        <v>0.28000000000000003</v>
      </c>
      <c r="T24" s="99">
        <v>0.2</v>
      </c>
      <c r="U24" s="105">
        <f t="shared" si="6"/>
        <v>0</v>
      </c>
      <c r="V24" s="106"/>
      <c r="W24" s="106"/>
      <c r="X24" s="106">
        <f t="shared" si="0"/>
        <v>0.2</v>
      </c>
      <c r="Y24" s="106" t="s">
        <v>212</v>
      </c>
      <c r="Z24" s="106" t="s">
        <v>212</v>
      </c>
      <c r="AA24" s="106" t="s">
        <v>212</v>
      </c>
      <c r="AB24" s="106" t="s">
        <v>212</v>
      </c>
      <c r="AC24" s="106" t="s">
        <v>212</v>
      </c>
      <c r="AD24" s="109">
        <f t="shared" si="3"/>
        <v>4.28E-3</v>
      </c>
      <c r="AE24" s="106" t="s">
        <v>212</v>
      </c>
      <c r="AF24" s="110">
        <f t="shared" si="5"/>
        <v>0.2</v>
      </c>
    </row>
    <row r="25" spans="1:32" ht="80.099999999999994" customHeight="1">
      <c r="A25" s="99" t="s">
        <v>195</v>
      </c>
      <c r="B25" s="99" t="s">
        <v>196</v>
      </c>
      <c r="C25" s="120" t="s">
        <v>197</v>
      </c>
      <c r="D25" s="121" t="s">
        <v>198</v>
      </c>
      <c r="E25" s="122" t="s">
        <v>199</v>
      </c>
      <c r="F25" s="102" t="s">
        <v>200</v>
      </c>
      <c r="G25" s="115" t="s">
        <v>201</v>
      </c>
      <c r="H25" s="129" t="s">
        <v>232</v>
      </c>
      <c r="I25" s="130" t="s">
        <v>174</v>
      </c>
      <c r="J25" s="130" t="s">
        <v>233</v>
      </c>
      <c r="K25" s="131" t="s">
        <v>234</v>
      </c>
      <c r="L25" s="117">
        <v>2.1399999999999999E-2</v>
      </c>
      <c r="M25" s="132" t="s">
        <v>205</v>
      </c>
      <c r="N25" s="132" t="s">
        <v>178</v>
      </c>
      <c r="O25" s="121">
        <v>1</v>
      </c>
      <c r="P25" s="99">
        <v>0.25</v>
      </c>
      <c r="Q25" s="124">
        <v>0.25</v>
      </c>
      <c r="R25" s="124">
        <v>0.25</v>
      </c>
      <c r="S25" s="124">
        <v>0.25</v>
      </c>
      <c r="T25" s="99">
        <v>0.25</v>
      </c>
      <c r="U25" s="105">
        <f t="shared" si="6"/>
        <v>0.25</v>
      </c>
      <c r="V25" s="106"/>
      <c r="W25" s="106"/>
      <c r="X25" s="106">
        <f t="shared" si="0"/>
        <v>0.5</v>
      </c>
      <c r="Y25" s="106">
        <v>6.25E-2</v>
      </c>
      <c r="Z25" s="106">
        <v>6.25E-2</v>
      </c>
      <c r="AA25" s="106">
        <v>6.25E-2</v>
      </c>
      <c r="AB25" s="106">
        <v>6.25E-2</v>
      </c>
      <c r="AC25" s="108">
        <f t="shared" si="2"/>
        <v>2.1399999999999999E-2</v>
      </c>
      <c r="AD25" s="109">
        <f t="shared" si="3"/>
        <v>1.0699999999999999E-2</v>
      </c>
      <c r="AE25" s="110">
        <f t="shared" si="4"/>
        <v>1</v>
      </c>
      <c r="AF25" s="110">
        <f t="shared" si="5"/>
        <v>0.5</v>
      </c>
    </row>
    <row r="26" spans="1:32" ht="80.099999999999994" customHeight="1">
      <c r="A26" s="99" t="s">
        <v>195</v>
      </c>
      <c r="B26" s="99" t="s">
        <v>196</v>
      </c>
      <c r="C26" s="120" t="s">
        <v>197</v>
      </c>
      <c r="D26" s="121" t="s">
        <v>198</v>
      </c>
      <c r="E26" s="122" t="s">
        <v>199</v>
      </c>
      <c r="F26" s="102" t="s">
        <v>200</v>
      </c>
      <c r="G26" s="115" t="s">
        <v>201</v>
      </c>
      <c r="H26" s="120" t="s">
        <v>235</v>
      </c>
      <c r="I26" s="121" t="s">
        <v>174</v>
      </c>
      <c r="J26" s="121" t="s">
        <v>210</v>
      </c>
      <c r="K26" s="123" t="s">
        <v>236</v>
      </c>
      <c r="L26" s="117">
        <v>2.1399999999999999E-2</v>
      </c>
      <c r="M26" s="123" t="s">
        <v>177</v>
      </c>
      <c r="N26" s="123" t="s">
        <v>178</v>
      </c>
      <c r="O26" s="121">
        <v>1</v>
      </c>
      <c r="P26" s="99">
        <v>0.11</v>
      </c>
      <c r="Q26" s="124">
        <v>0.32</v>
      </c>
      <c r="R26" s="124">
        <v>0.47</v>
      </c>
      <c r="S26" s="124">
        <v>0.1</v>
      </c>
      <c r="T26" s="99">
        <v>0.11000000000000001</v>
      </c>
      <c r="U26" s="105">
        <f t="shared" si="6"/>
        <v>0.32</v>
      </c>
      <c r="V26" s="106"/>
      <c r="W26" s="106"/>
      <c r="X26" s="106">
        <f t="shared" si="0"/>
        <v>0.43000000000000005</v>
      </c>
      <c r="Y26" s="106">
        <v>5.5E-2</v>
      </c>
      <c r="Z26" s="106">
        <v>0.105</v>
      </c>
      <c r="AA26" s="106">
        <v>9.5000000000000001E-2</v>
      </c>
      <c r="AB26" s="106">
        <v>6.5000000000000002E-2</v>
      </c>
      <c r="AC26" s="108">
        <f t="shared" si="2"/>
        <v>2.1399999999999999E-2</v>
      </c>
      <c r="AD26" s="109">
        <f t="shared" si="3"/>
        <v>9.2020000000000001E-3</v>
      </c>
      <c r="AE26" s="110">
        <f t="shared" si="4"/>
        <v>1</v>
      </c>
      <c r="AF26" s="110">
        <f t="shared" si="5"/>
        <v>0.43000000000000005</v>
      </c>
    </row>
    <row r="27" spans="1:32" ht="80.099999999999994" customHeight="1">
      <c r="A27" s="99" t="s">
        <v>195</v>
      </c>
      <c r="B27" s="99" t="s">
        <v>196</v>
      </c>
      <c r="C27" s="120" t="s">
        <v>197</v>
      </c>
      <c r="D27" s="121" t="s">
        <v>198</v>
      </c>
      <c r="E27" s="122" t="s">
        <v>199</v>
      </c>
      <c r="F27" s="102" t="s">
        <v>200</v>
      </c>
      <c r="G27" s="115" t="s">
        <v>201</v>
      </c>
      <c r="H27" s="120" t="s">
        <v>237</v>
      </c>
      <c r="I27" s="121" t="s">
        <v>174</v>
      </c>
      <c r="J27" s="121" t="s">
        <v>210</v>
      </c>
      <c r="K27" s="123" t="s">
        <v>238</v>
      </c>
      <c r="L27" s="117">
        <v>2.1399999999999999E-2</v>
      </c>
      <c r="M27" s="123" t="s">
        <v>177</v>
      </c>
      <c r="N27" s="123" t="s">
        <v>178</v>
      </c>
      <c r="O27" s="164">
        <v>1</v>
      </c>
      <c r="P27" s="165" t="s">
        <v>179</v>
      </c>
      <c r="Q27" s="164">
        <v>0.3</v>
      </c>
      <c r="R27" s="166">
        <v>0.2</v>
      </c>
      <c r="S27" s="164">
        <v>0.5</v>
      </c>
      <c r="T27" s="133">
        <v>0</v>
      </c>
      <c r="U27" s="105">
        <f t="shared" si="6"/>
        <v>0.29709999999999998</v>
      </c>
      <c r="V27" s="106"/>
      <c r="W27" s="106"/>
      <c r="X27" s="106">
        <f t="shared" si="0"/>
        <v>0.29709999999999998</v>
      </c>
      <c r="Y27" s="106">
        <v>0</v>
      </c>
      <c r="Z27" s="106">
        <v>0</v>
      </c>
      <c r="AA27" s="106">
        <v>0</v>
      </c>
      <c r="AB27" s="106">
        <v>0.29709999999999998</v>
      </c>
      <c r="AC27" s="108">
        <f t="shared" si="2"/>
        <v>2.1193133333333333E-2</v>
      </c>
      <c r="AD27" s="109">
        <f t="shared" si="3"/>
        <v>6.3579399999999994E-3</v>
      </c>
      <c r="AE27" s="110">
        <f t="shared" si="4"/>
        <v>0.99033333333333329</v>
      </c>
      <c r="AF27" s="110">
        <f t="shared" si="5"/>
        <v>0.29709999999999998</v>
      </c>
    </row>
    <row r="28" spans="1:32" ht="80.099999999999994" customHeight="1">
      <c r="A28" s="99" t="s">
        <v>195</v>
      </c>
      <c r="B28" s="99" t="s">
        <v>196</v>
      </c>
      <c r="C28" s="120" t="s">
        <v>197</v>
      </c>
      <c r="D28" s="121" t="s">
        <v>198</v>
      </c>
      <c r="E28" s="122" t="s">
        <v>199</v>
      </c>
      <c r="F28" s="102" t="s">
        <v>200</v>
      </c>
      <c r="G28" s="115" t="s">
        <v>201</v>
      </c>
      <c r="H28" s="120" t="s">
        <v>239</v>
      </c>
      <c r="I28" s="121" t="s">
        <v>174</v>
      </c>
      <c r="J28" s="121" t="s">
        <v>210</v>
      </c>
      <c r="K28" s="123" t="s">
        <v>240</v>
      </c>
      <c r="L28" s="117">
        <v>2.1399999999999999E-2</v>
      </c>
      <c r="M28" s="123" t="s">
        <v>205</v>
      </c>
      <c r="N28" s="123" t="s">
        <v>178</v>
      </c>
      <c r="O28" s="121">
        <v>4</v>
      </c>
      <c r="P28" s="99" t="s">
        <v>179</v>
      </c>
      <c r="Q28" s="124">
        <v>0.2</v>
      </c>
      <c r="R28" s="124">
        <v>2</v>
      </c>
      <c r="S28" s="124">
        <v>1</v>
      </c>
      <c r="T28" s="134">
        <v>0</v>
      </c>
      <c r="U28" s="105">
        <f t="shared" si="6"/>
        <v>1</v>
      </c>
      <c r="V28" s="106"/>
      <c r="W28" s="106"/>
      <c r="X28" s="106">
        <f t="shared" si="0"/>
        <v>1</v>
      </c>
      <c r="Y28" s="106">
        <v>0</v>
      </c>
      <c r="Z28" s="106">
        <v>0.2</v>
      </c>
      <c r="AA28" s="106">
        <v>0</v>
      </c>
      <c r="AB28" s="106">
        <v>0.8</v>
      </c>
      <c r="AC28" s="108">
        <f t="shared" si="2"/>
        <v>0.107</v>
      </c>
      <c r="AD28" s="109">
        <f t="shared" si="3"/>
        <v>5.3499999999999997E-3</v>
      </c>
      <c r="AE28" s="110">
        <v>1</v>
      </c>
      <c r="AF28" s="110">
        <f t="shared" si="5"/>
        <v>0.25</v>
      </c>
    </row>
    <row r="29" spans="1:32" ht="80.099999999999994" customHeight="1">
      <c r="A29" s="143" t="s">
        <v>195</v>
      </c>
      <c r="B29" s="143" t="s">
        <v>196</v>
      </c>
      <c r="C29" s="129" t="s">
        <v>197</v>
      </c>
      <c r="D29" s="130" t="s">
        <v>198</v>
      </c>
      <c r="E29" s="149" t="s">
        <v>199</v>
      </c>
      <c r="F29" s="147" t="s">
        <v>200</v>
      </c>
      <c r="G29" s="167" t="s">
        <v>201</v>
      </c>
      <c r="H29" s="129" t="s">
        <v>241</v>
      </c>
      <c r="I29" s="130" t="s">
        <v>174</v>
      </c>
      <c r="J29" s="130" t="s">
        <v>242</v>
      </c>
      <c r="K29" s="135" t="s">
        <v>243</v>
      </c>
      <c r="L29" s="168">
        <v>2.1399999999999999E-2</v>
      </c>
      <c r="M29" s="135" t="s">
        <v>177</v>
      </c>
      <c r="N29" s="135" t="s">
        <v>178</v>
      </c>
      <c r="O29" s="130">
        <v>1</v>
      </c>
      <c r="P29" s="143" t="s">
        <v>179</v>
      </c>
      <c r="Q29" s="136" t="s">
        <v>179</v>
      </c>
      <c r="R29" s="137">
        <v>1</v>
      </c>
      <c r="S29" s="137" t="s">
        <v>179</v>
      </c>
      <c r="T29" s="138">
        <v>0</v>
      </c>
      <c r="U29" s="169">
        <f t="shared" si="6"/>
        <v>0</v>
      </c>
      <c r="V29" s="145"/>
      <c r="W29" s="145"/>
      <c r="X29" s="145">
        <f t="shared" si="0"/>
        <v>0</v>
      </c>
      <c r="Y29" s="106" t="s">
        <v>212</v>
      </c>
      <c r="Z29" s="106" t="s">
        <v>212</v>
      </c>
      <c r="AA29" s="106" t="s">
        <v>212</v>
      </c>
      <c r="AB29" s="106" t="s">
        <v>212</v>
      </c>
      <c r="AC29" s="106" t="s">
        <v>212</v>
      </c>
      <c r="AD29" s="109">
        <f t="shared" si="3"/>
        <v>0</v>
      </c>
      <c r="AE29" s="106" t="s">
        <v>212</v>
      </c>
      <c r="AF29" s="110">
        <f t="shared" si="5"/>
        <v>0</v>
      </c>
    </row>
    <row r="30" spans="1:32" ht="80.099999999999994" customHeight="1">
      <c r="A30" s="443"/>
      <c r="B30" s="444"/>
      <c r="C30" s="444"/>
      <c r="D30" s="444"/>
      <c r="E30" s="444"/>
      <c r="F30" s="444"/>
      <c r="G30" s="444"/>
      <c r="H30" s="444"/>
      <c r="I30" s="444"/>
      <c r="J30" s="444"/>
      <c r="K30" s="444"/>
      <c r="L30" s="444"/>
      <c r="M30" s="444"/>
      <c r="N30" s="444"/>
      <c r="O30" s="444"/>
      <c r="P30" s="444"/>
      <c r="Q30" s="444"/>
      <c r="R30" s="444"/>
      <c r="S30" s="444"/>
      <c r="T30" s="444"/>
      <c r="U30" s="444"/>
      <c r="V30" s="444"/>
      <c r="W30" s="444"/>
      <c r="X30" s="445"/>
      <c r="Y30" s="440" t="s">
        <v>244</v>
      </c>
      <c r="Z30" s="441"/>
      <c r="AA30" s="441"/>
      <c r="AB30" s="442"/>
      <c r="AC30" s="160">
        <f>SUM(AC14:AC29)</f>
        <v>0.87254056489533005</v>
      </c>
      <c r="AD30" s="160">
        <f>SUM(AD14:AD29)</f>
        <v>0.55162927333333345</v>
      </c>
      <c r="AE30" s="160">
        <f>AVERAGE(AE14:AE29)</f>
        <v>0.94377115763106112</v>
      </c>
      <c r="AF30" s="160">
        <f>AVERAGE(AF14:AF29)</f>
        <v>0.26395833333333335</v>
      </c>
    </row>
    <row r="31" spans="1:32" ht="80.099999999999994" customHeight="1">
      <c r="A31" s="140" t="s">
        <v>195</v>
      </c>
      <c r="B31" s="140" t="s">
        <v>196</v>
      </c>
      <c r="C31" s="112" t="s">
        <v>197</v>
      </c>
      <c r="D31" s="113" t="s">
        <v>245</v>
      </c>
      <c r="E31" s="114" t="s">
        <v>246</v>
      </c>
      <c r="F31" s="161" t="s">
        <v>247</v>
      </c>
      <c r="G31" s="156" t="s">
        <v>248</v>
      </c>
      <c r="H31" s="157" t="s">
        <v>249</v>
      </c>
      <c r="I31" s="140" t="s">
        <v>174</v>
      </c>
      <c r="J31" s="140" t="s">
        <v>250</v>
      </c>
      <c r="K31" s="161" t="s">
        <v>251</v>
      </c>
      <c r="L31" s="155">
        <v>0.4</v>
      </c>
      <c r="M31" s="161" t="s">
        <v>205</v>
      </c>
      <c r="N31" s="161" t="s">
        <v>252</v>
      </c>
      <c r="O31" s="140">
        <v>1</v>
      </c>
      <c r="P31" s="140" t="s">
        <v>212</v>
      </c>
      <c r="Q31" s="118">
        <v>0.5</v>
      </c>
      <c r="R31" s="118">
        <v>0.5</v>
      </c>
      <c r="S31" s="118" t="s">
        <v>179</v>
      </c>
      <c r="T31" s="170">
        <v>0</v>
      </c>
      <c r="U31" s="163">
        <f t="shared" si="6"/>
        <v>0.5</v>
      </c>
      <c r="V31" s="141"/>
      <c r="W31" s="141"/>
      <c r="X31" s="141">
        <f t="shared" si="0"/>
        <v>0.5</v>
      </c>
      <c r="Y31" s="106">
        <v>0</v>
      </c>
      <c r="Z31" s="106">
        <v>0.1</v>
      </c>
      <c r="AA31" s="106">
        <v>0.05</v>
      </c>
      <c r="AB31" s="106">
        <v>0.35</v>
      </c>
      <c r="AC31" s="108">
        <f t="shared" si="2"/>
        <v>0.4</v>
      </c>
      <c r="AD31" s="109">
        <f t="shared" si="3"/>
        <v>0.2</v>
      </c>
      <c r="AE31" s="110">
        <f t="shared" si="4"/>
        <v>1</v>
      </c>
      <c r="AF31" s="110">
        <f t="shared" si="5"/>
        <v>0.5</v>
      </c>
    </row>
    <row r="32" spans="1:32" ht="80.099999999999994" customHeight="1">
      <c r="A32" s="99" t="s">
        <v>195</v>
      </c>
      <c r="B32" s="99" t="s">
        <v>196</v>
      </c>
      <c r="C32" s="120" t="s">
        <v>197</v>
      </c>
      <c r="D32" s="121" t="s">
        <v>245</v>
      </c>
      <c r="E32" s="122" t="s">
        <v>253</v>
      </c>
      <c r="F32" s="102" t="s">
        <v>247</v>
      </c>
      <c r="G32" s="115" t="s">
        <v>248</v>
      </c>
      <c r="H32" s="100" t="s">
        <v>254</v>
      </c>
      <c r="I32" s="99" t="s">
        <v>174</v>
      </c>
      <c r="J32" s="99" t="s">
        <v>255</v>
      </c>
      <c r="K32" s="102" t="s">
        <v>256</v>
      </c>
      <c r="L32" s="104">
        <v>0.2</v>
      </c>
      <c r="M32" s="102" t="s">
        <v>205</v>
      </c>
      <c r="N32" s="102" t="s">
        <v>257</v>
      </c>
      <c r="O32" s="99">
        <v>2</v>
      </c>
      <c r="P32" s="99" t="s">
        <v>212</v>
      </c>
      <c r="Q32" s="124">
        <v>1</v>
      </c>
      <c r="R32" s="124">
        <v>1</v>
      </c>
      <c r="S32" s="124" t="s">
        <v>179</v>
      </c>
      <c r="T32" s="139">
        <v>0</v>
      </c>
      <c r="U32" s="105">
        <f t="shared" si="6"/>
        <v>1</v>
      </c>
      <c r="V32" s="106"/>
      <c r="W32" s="106"/>
      <c r="X32" s="106">
        <f t="shared" si="0"/>
        <v>1</v>
      </c>
      <c r="Y32" s="106">
        <v>0</v>
      </c>
      <c r="Z32" s="106">
        <v>1</v>
      </c>
      <c r="AA32" s="106">
        <v>0</v>
      </c>
      <c r="AB32" s="106">
        <v>0</v>
      </c>
      <c r="AC32" s="108">
        <f t="shared" si="2"/>
        <v>0.2</v>
      </c>
      <c r="AD32" s="109">
        <f t="shared" si="3"/>
        <v>0.1</v>
      </c>
      <c r="AE32" s="110">
        <f t="shared" si="4"/>
        <v>1</v>
      </c>
      <c r="AF32" s="110">
        <f t="shared" si="5"/>
        <v>0.5</v>
      </c>
    </row>
    <row r="33" spans="1:32" ht="80.099999999999994" customHeight="1">
      <c r="A33" s="99" t="s">
        <v>195</v>
      </c>
      <c r="B33" s="99" t="s">
        <v>196</v>
      </c>
      <c r="C33" s="120" t="s">
        <v>197</v>
      </c>
      <c r="D33" s="121" t="s">
        <v>245</v>
      </c>
      <c r="E33" s="122" t="s">
        <v>253</v>
      </c>
      <c r="F33" s="102" t="s">
        <v>247</v>
      </c>
      <c r="G33" s="115" t="s">
        <v>248</v>
      </c>
      <c r="H33" s="100" t="s">
        <v>258</v>
      </c>
      <c r="I33" s="99" t="s">
        <v>174</v>
      </c>
      <c r="J33" s="99" t="s">
        <v>259</v>
      </c>
      <c r="K33" s="102" t="s">
        <v>260</v>
      </c>
      <c r="L33" s="104">
        <v>0.2</v>
      </c>
      <c r="M33" s="102" t="s">
        <v>177</v>
      </c>
      <c r="N33" s="102" t="s">
        <v>261</v>
      </c>
      <c r="O33" s="99">
        <v>1</v>
      </c>
      <c r="P33" s="99" t="s">
        <v>212</v>
      </c>
      <c r="Q33" s="124">
        <v>0.5</v>
      </c>
      <c r="R33" s="124">
        <v>0.5</v>
      </c>
      <c r="S33" s="124" t="s">
        <v>179</v>
      </c>
      <c r="T33" s="139">
        <v>0</v>
      </c>
      <c r="U33" s="105">
        <f t="shared" si="6"/>
        <v>0.5</v>
      </c>
      <c r="V33" s="106"/>
      <c r="W33" s="106"/>
      <c r="X33" s="106">
        <f t="shared" si="0"/>
        <v>0.5</v>
      </c>
      <c r="Y33" s="106">
        <v>0</v>
      </c>
      <c r="Z33" s="106">
        <v>0.1</v>
      </c>
      <c r="AA33" s="106">
        <v>0</v>
      </c>
      <c r="AB33" s="106">
        <v>0.4</v>
      </c>
      <c r="AC33" s="108">
        <f t="shared" si="2"/>
        <v>0.2</v>
      </c>
      <c r="AD33" s="109">
        <f t="shared" si="3"/>
        <v>0.1</v>
      </c>
      <c r="AE33" s="110">
        <f t="shared" si="4"/>
        <v>1</v>
      </c>
      <c r="AF33" s="110">
        <f t="shared" si="5"/>
        <v>0.5</v>
      </c>
    </row>
    <row r="34" spans="1:32" ht="80.099999999999994" customHeight="1">
      <c r="A34" s="443"/>
      <c r="B34" s="444"/>
      <c r="C34" s="444"/>
      <c r="D34" s="444"/>
      <c r="E34" s="444"/>
      <c r="F34" s="444"/>
      <c r="G34" s="444"/>
      <c r="H34" s="444"/>
      <c r="I34" s="444"/>
      <c r="J34" s="444"/>
      <c r="K34" s="444"/>
      <c r="L34" s="444"/>
      <c r="M34" s="444"/>
      <c r="N34" s="444"/>
      <c r="O34" s="444"/>
      <c r="P34" s="444"/>
      <c r="Q34" s="444"/>
      <c r="R34" s="444"/>
      <c r="S34" s="444"/>
      <c r="T34" s="444"/>
      <c r="U34" s="444"/>
      <c r="V34" s="444"/>
      <c r="W34" s="444"/>
      <c r="X34" s="445"/>
      <c r="Y34" s="440" t="s">
        <v>262</v>
      </c>
      <c r="Z34" s="441"/>
      <c r="AA34" s="441"/>
      <c r="AB34" s="442"/>
      <c r="AC34" s="160">
        <f>SUM(AC31:AC33)</f>
        <v>0.8</v>
      </c>
      <c r="AD34" s="160">
        <f>SUM(AD31:AD33)</f>
        <v>0.4</v>
      </c>
      <c r="AE34" s="160">
        <f>AVERAGE(AE31:AE33)</f>
        <v>1</v>
      </c>
      <c r="AF34" s="160">
        <f>AVERAGE(AF31:AF33)</f>
        <v>0.5</v>
      </c>
    </row>
    <row r="35" spans="1:32" ht="80.099999999999994" customHeight="1">
      <c r="A35" s="99" t="s">
        <v>195</v>
      </c>
      <c r="B35" s="99" t="s">
        <v>196</v>
      </c>
      <c r="C35" s="112" t="s">
        <v>197</v>
      </c>
      <c r="D35" s="113" t="s">
        <v>245</v>
      </c>
      <c r="E35" s="114" t="s">
        <v>263</v>
      </c>
      <c r="F35" s="102" t="s">
        <v>264</v>
      </c>
      <c r="G35" s="115" t="s">
        <v>265</v>
      </c>
      <c r="H35" s="112" t="s">
        <v>266</v>
      </c>
      <c r="I35" s="113" t="s">
        <v>174</v>
      </c>
      <c r="J35" s="113" t="s">
        <v>233</v>
      </c>
      <c r="K35" s="116" t="s">
        <v>267</v>
      </c>
      <c r="L35" s="104">
        <v>0.2</v>
      </c>
      <c r="M35" s="102" t="s">
        <v>205</v>
      </c>
      <c r="N35" s="102" t="s">
        <v>268</v>
      </c>
      <c r="O35" s="140">
        <v>2800</v>
      </c>
      <c r="P35" s="99">
        <v>584</v>
      </c>
      <c r="Q35" s="118">
        <v>768</v>
      </c>
      <c r="R35" s="118">
        <v>766</v>
      </c>
      <c r="S35" s="118">
        <v>766</v>
      </c>
      <c r="T35" s="141">
        <v>584</v>
      </c>
      <c r="U35" s="105">
        <f t="shared" si="6"/>
        <v>842</v>
      </c>
      <c r="V35" s="106"/>
      <c r="W35" s="106"/>
      <c r="X35" s="106">
        <f t="shared" si="0"/>
        <v>1426</v>
      </c>
      <c r="Y35" s="106">
        <v>67</v>
      </c>
      <c r="Z35" s="106">
        <v>318</v>
      </c>
      <c r="AA35" s="106">
        <v>316</v>
      </c>
      <c r="AB35" s="106">
        <v>141</v>
      </c>
      <c r="AC35" s="108">
        <f t="shared" si="2"/>
        <v>0.21927083333333336</v>
      </c>
      <c r="AD35" s="109">
        <f t="shared" si="3"/>
        <v>0.10185714285714285</v>
      </c>
      <c r="AE35" s="110">
        <v>1</v>
      </c>
      <c r="AF35" s="110">
        <f t="shared" si="5"/>
        <v>0.50928571428571423</v>
      </c>
    </row>
    <row r="36" spans="1:32" ht="80.099999999999994" customHeight="1">
      <c r="A36" s="99" t="s">
        <v>195</v>
      </c>
      <c r="B36" s="99" t="s">
        <v>196</v>
      </c>
      <c r="C36" s="120" t="s">
        <v>197</v>
      </c>
      <c r="D36" s="121" t="s">
        <v>245</v>
      </c>
      <c r="E36" s="122" t="s">
        <v>263</v>
      </c>
      <c r="F36" s="102" t="s">
        <v>264</v>
      </c>
      <c r="G36" s="115" t="s">
        <v>265</v>
      </c>
      <c r="H36" s="120" t="s">
        <v>269</v>
      </c>
      <c r="I36" s="121" t="s">
        <v>174</v>
      </c>
      <c r="J36" s="121" t="s">
        <v>233</v>
      </c>
      <c r="K36" s="123" t="s">
        <v>270</v>
      </c>
      <c r="L36" s="104">
        <v>0.5</v>
      </c>
      <c r="M36" s="102" t="s">
        <v>205</v>
      </c>
      <c r="N36" s="102" t="s">
        <v>271</v>
      </c>
      <c r="O36" s="99">
        <v>6</v>
      </c>
      <c r="P36" s="99" t="s">
        <v>212</v>
      </c>
      <c r="Q36" s="124" t="s">
        <v>179</v>
      </c>
      <c r="R36" s="124">
        <v>3</v>
      </c>
      <c r="S36" s="124">
        <v>3</v>
      </c>
      <c r="T36" s="99">
        <v>0</v>
      </c>
      <c r="U36" s="105">
        <f t="shared" si="6"/>
        <v>0</v>
      </c>
      <c r="V36" s="106"/>
      <c r="W36" s="106"/>
      <c r="X36" s="106">
        <f t="shared" si="0"/>
        <v>0</v>
      </c>
      <c r="Y36" s="106" t="s">
        <v>212</v>
      </c>
      <c r="Z36" s="106" t="s">
        <v>212</v>
      </c>
      <c r="AA36" s="106" t="s">
        <v>212</v>
      </c>
      <c r="AB36" s="106" t="s">
        <v>212</v>
      </c>
      <c r="AC36" s="106" t="s">
        <v>212</v>
      </c>
      <c r="AD36" s="109">
        <f t="shared" si="3"/>
        <v>0</v>
      </c>
      <c r="AE36" s="106" t="s">
        <v>212</v>
      </c>
      <c r="AF36" s="110">
        <f t="shared" si="5"/>
        <v>0</v>
      </c>
    </row>
    <row r="37" spans="1:32" ht="80.099999999999994" customHeight="1">
      <c r="A37" s="143" t="s">
        <v>195</v>
      </c>
      <c r="B37" s="143" t="s">
        <v>196</v>
      </c>
      <c r="C37" s="129" t="s">
        <v>197</v>
      </c>
      <c r="D37" s="130" t="s">
        <v>245</v>
      </c>
      <c r="E37" s="149" t="s">
        <v>263</v>
      </c>
      <c r="F37" s="147" t="s">
        <v>264</v>
      </c>
      <c r="G37" s="167" t="s">
        <v>265</v>
      </c>
      <c r="H37" s="129" t="s">
        <v>272</v>
      </c>
      <c r="I37" s="130" t="s">
        <v>174</v>
      </c>
      <c r="J37" s="130" t="s">
        <v>233</v>
      </c>
      <c r="K37" s="135" t="s">
        <v>273</v>
      </c>
      <c r="L37" s="142">
        <v>0.3</v>
      </c>
      <c r="M37" s="147" t="s">
        <v>177</v>
      </c>
      <c r="N37" s="147" t="s">
        <v>274</v>
      </c>
      <c r="O37" s="143">
        <v>600</v>
      </c>
      <c r="P37" s="143">
        <v>620</v>
      </c>
      <c r="Q37" s="144">
        <v>600</v>
      </c>
      <c r="R37" s="144">
        <v>600</v>
      </c>
      <c r="S37" s="144">
        <v>600</v>
      </c>
      <c r="T37" s="145">
        <v>620</v>
      </c>
      <c r="U37" s="169">
        <f t="shared" si="6"/>
        <v>1285</v>
      </c>
      <c r="V37" s="145"/>
      <c r="W37" s="145"/>
      <c r="X37" s="145">
        <f t="shared" si="0"/>
        <v>1905</v>
      </c>
      <c r="Y37" s="106">
        <v>270</v>
      </c>
      <c r="Z37" s="106">
        <v>97</v>
      </c>
      <c r="AA37" s="106">
        <v>454</v>
      </c>
      <c r="AB37" s="106">
        <v>464</v>
      </c>
      <c r="AC37" s="108">
        <f t="shared" si="2"/>
        <v>0.64249999999999996</v>
      </c>
      <c r="AD37" s="109">
        <v>0.3</v>
      </c>
      <c r="AE37" s="110">
        <v>1</v>
      </c>
      <c r="AF37" s="110">
        <v>1</v>
      </c>
    </row>
    <row r="38" spans="1:32" ht="80.099999999999994" customHeight="1">
      <c r="A38" s="446"/>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0" t="s">
        <v>275</v>
      </c>
      <c r="Z38" s="441"/>
      <c r="AA38" s="441"/>
      <c r="AB38" s="442"/>
      <c r="AC38" s="160">
        <f>SUM(AC35:AC37)</f>
        <v>0.86177083333333337</v>
      </c>
      <c r="AD38" s="160">
        <f>SUM(AD35:AD37)</f>
        <v>0.40185714285714286</v>
      </c>
      <c r="AE38" s="160">
        <f>AVERAGE(AE35:AE37)</f>
        <v>1</v>
      </c>
      <c r="AF38" s="160">
        <f>AVERAGE(AF35:AF37)</f>
        <v>0.50309523809523815</v>
      </c>
    </row>
    <row r="39" spans="1:32" ht="80.099999999999994" customHeight="1">
      <c r="A39" s="140" t="s">
        <v>195</v>
      </c>
      <c r="B39" s="140" t="s">
        <v>196</v>
      </c>
      <c r="C39" s="157" t="s">
        <v>197</v>
      </c>
      <c r="D39" s="140" t="s">
        <v>276</v>
      </c>
      <c r="E39" s="171" t="s">
        <v>277</v>
      </c>
      <c r="F39" s="161" t="s">
        <v>278</v>
      </c>
      <c r="G39" s="172" t="s">
        <v>279</v>
      </c>
      <c r="H39" s="173" t="s">
        <v>280</v>
      </c>
      <c r="I39" s="174" t="s">
        <v>174</v>
      </c>
      <c r="J39" s="174" t="s">
        <v>281</v>
      </c>
      <c r="K39" s="175" t="s">
        <v>282</v>
      </c>
      <c r="L39" s="155">
        <v>1</v>
      </c>
      <c r="M39" s="175" t="s">
        <v>177</v>
      </c>
      <c r="N39" s="175" t="s">
        <v>178</v>
      </c>
      <c r="O39" s="140">
        <v>1</v>
      </c>
      <c r="P39" s="140" t="s">
        <v>179</v>
      </c>
      <c r="Q39" s="118">
        <v>0.25</v>
      </c>
      <c r="R39" s="118">
        <v>0.25</v>
      </c>
      <c r="S39" s="118">
        <v>0.5</v>
      </c>
      <c r="T39" s="141">
        <v>0</v>
      </c>
      <c r="U39" s="163">
        <f t="shared" si="6"/>
        <v>0.25</v>
      </c>
      <c r="V39" s="141"/>
      <c r="W39" s="141"/>
      <c r="X39" s="141">
        <f t="shared" si="0"/>
        <v>0.25</v>
      </c>
      <c r="Y39" s="106">
        <v>0</v>
      </c>
      <c r="Z39" s="106">
        <v>0.02</v>
      </c>
      <c r="AA39" s="106">
        <v>0.08</v>
      </c>
      <c r="AB39" s="106">
        <v>0.15</v>
      </c>
      <c r="AC39" s="108">
        <f t="shared" si="2"/>
        <v>1</v>
      </c>
      <c r="AD39" s="109">
        <f t="shared" si="3"/>
        <v>0.25</v>
      </c>
      <c r="AE39" s="110">
        <f t="shared" si="4"/>
        <v>1</v>
      </c>
      <c r="AF39" s="110">
        <f t="shared" si="5"/>
        <v>0.25</v>
      </c>
    </row>
    <row r="40" spans="1:32" ht="80.099999999999994" customHeight="1">
      <c r="A40" s="446"/>
      <c r="B40" s="446"/>
      <c r="C40" s="446"/>
      <c r="D40" s="446"/>
      <c r="E40" s="446"/>
      <c r="F40" s="446"/>
      <c r="G40" s="446"/>
      <c r="H40" s="446"/>
      <c r="I40" s="446"/>
      <c r="J40" s="446"/>
      <c r="K40" s="446"/>
      <c r="L40" s="446"/>
      <c r="M40" s="446"/>
      <c r="N40" s="446"/>
      <c r="O40" s="446"/>
      <c r="P40" s="446"/>
      <c r="Q40" s="446"/>
      <c r="R40" s="446"/>
      <c r="S40" s="446"/>
      <c r="T40" s="446"/>
      <c r="U40" s="446"/>
      <c r="V40" s="446"/>
      <c r="W40" s="446"/>
      <c r="X40" s="446"/>
      <c r="Y40" s="440" t="s">
        <v>283</v>
      </c>
      <c r="Z40" s="441"/>
      <c r="AA40" s="441"/>
      <c r="AB40" s="442"/>
      <c r="AC40" s="160">
        <f>+AC39</f>
        <v>1</v>
      </c>
      <c r="AD40" s="160">
        <f t="shared" ref="AD40:AF40" si="7">+AD39</f>
        <v>0.25</v>
      </c>
      <c r="AE40" s="160">
        <f t="shared" si="7"/>
        <v>1</v>
      </c>
      <c r="AF40" s="160">
        <f t="shared" si="7"/>
        <v>0.25</v>
      </c>
    </row>
    <row r="41" spans="1:32" ht="80.099999999999994" customHeight="1">
      <c r="A41" s="174" t="s">
        <v>195</v>
      </c>
      <c r="B41" s="174" t="s">
        <v>196</v>
      </c>
      <c r="C41" s="176" t="s">
        <v>197</v>
      </c>
      <c r="D41" s="177" t="s">
        <v>284</v>
      </c>
      <c r="E41" s="178" t="s">
        <v>285</v>
      </c>
      <c r="F41" s="175" t="s">
        <v>286</v>
      </c>
      <c r="G41" s="179" t="s">
        <v>287</v>
      </c>
      <c r="H41" s="173" t="s">
        <v>288</v>
      </c>
      <c r="I41" s="174" t="s">
        <v>174</v>
      </c>
      <c r="J41" s="174" t="s">
        <v>233</v>
      </c>
      <c r="K41" s="175" t="s">
        <v>289</v>
      </c>
      <c r="L41" s="180">
        <v>1</v>
      </c>
      <c r="M41" s="175" t="s">
        <v>205</v>
      </c>
      <c r="N41" s="175" t="s">
        <v>178</v>
      </c>
      <c r="O41" s="174">
        <v>1</v>
      </c>
      <c r="P41" s="174" t="s">
        <v>179</v>
      </c>
      <c r="Q41" s="181" t="s">
        <v>179</v>
      </c>
      <c r="R41" s="181">
        <v>1</v>
      </c>
      <c r="S41" s="181" t="s">
        <v>179</v>
      </c>
      <c r="T41" s="174">
        <v>0</v>
      </c>
      <c r="U41" s="182">
        <f t="shared" si="6"/>
        <v>0</v>
      </c>
      <c r="V41" s="183"/>
      <c r="W41" s="183"/>
      <c r="X41" s="183">
        <f t="shared" si="0"/>
        <v>0</v>
      </c>
      <c r="Y41" s="106" t="s">
        <v>212</v>
      </c>
      <c r="Z41" s="106" t="s">
        <v>212</v>
      </c>
      <c r="AA41" s="106" t="s">
        <v>212</v>
      </c>
      <c r="AB41" s="106" t="s">
        <v>212</v>
      </c>
      <c r="AC41" s="106" t="s">
        <v>212</v>
      </c>
      <c r="AD41" s="109">
        <f t="shared" si="3"/>
        <v>0</v>
      </c>
      <c r="AE41" s="106" t="s">
        <v>212</v>
      </c>
      <c r="AF41" s="110">
        <f t="shared" si="5"/>
        <v>0</v>
      </c>
    </row>
    <row r="42" spans="1:32" ht="80.099999999999994" customHeight="1">
      <c r="A42" s="446"/>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0" t="s">
        <v>290</v>
      </c>
      <c r="Z42" s="441"/>
      <c r="AA42" s="441"/>
      <c r="AB42" s="442"/>
      <c r="AC42" s="160" t="str">
        <f>+AC41</f>
        <v>NA</v>
      </c>
      <c r="AD42" s="160">
        <f t="shared" ref="AD42:AF42" si="8">+AD41</f>
        <v>0</v>
      </c>
      <c r="AE42" s="160" t="str">
        <f t="shared" si="8"/>
        <v>NA</v>
      </c>
      <c r="AF42" s="160">
        <f t="shared" si="8"/>
        <v>0</v>
      </c>
    </row>
    <row r="43" spans="1:32" ht="80.099999999999994" customHeight="1">
      <c r="A43" s="140" t="s">
        <v>195</v>
      </c>
      <c r="B43" s="140" t="s">
        <v>196</v>
      </c>
      <c r="C43" s="184" t="s">
        <v>197</v>
      </c>
      <c r="D43" s="185" t="s">
        <v>291</v>
      </c>
      <c r="E43" s="186" t="s">
        <v>292</v>
      </c>
      <c r="F43" s="161" t="s">
        <v>293</v>
      </c>
      <c r="G43" s="156" t="s">
        <v>294</v>
      </c>
      <c r="H43" s="157" t="s">
        <v>295</v>
      </c>
      <c r="I43" s="140" t="s">
        <v>174</v>
      </c>
      <c r="J43" s="140" t="s">
        <v>242</v>
      </c>
      <c r="K43" s="161" t="s">
        <v>296</v>
      </c>
      <c r="L43" s="187">
        <v>1</v>
      </c>
      <c r="M43" s="161" t="s">
        <v>177</v>
      </c>
      <c r="N43" s="161" t="s">
        <v>178</v>
      </c>
      <c r="O43" s="140">
        <v>1</v>
      </c>
      <c r="P43" s="140">
        <v>0.1</v>
      </c>
      <c r="Q43" s="118">
        <v>0.3</v>
      </c>
      <c r="R43" s="118">
        <v>0.28000000000000003</v>
      </c>
      <c r="S43" s="118">
        <v>0.32</v>
      </c>
      <c r="T43" s="141">
        <v>0.1</v>
      </c>
      <c r="U43" s="163">
        <f t="shared" si="6"/>
        <v>0.2</v>
      </c>
      <c r="V43" s="141"/>
      <c r="W43" s="141"/>
      <c r="X43" s="141">
        <f t="shared" si="0"/>
        <v>0.30000000000000004</v>
      </c>
      <c r="Y43" s="106">
        <v>0.02</v>
      </c>
      <c r="Z43" s="106">
        <v>0.04</v>
      </c>
      <c r="AA43" s="106">
        <v>0.08</v>
      </c>
      <c r="AB43" s="106">
        <v>6.0000000000000005E-2</v>
      </c>
      <c r="AC43" s="108">
        <f t="shared" si="2"/>
        <v>0.66666666666666674</v>
      </c>
      <c r="AD43" s="109">
        <f t="shared" si="3"/>
        <v>0.30000000000000004</v>
      </c>
      <c r="AE43" s="110">
        <f t="shared" si="4"/>
        <v>0.66666666666666674</v>
      </c>
      <c r="AF43" s="110">
        <f t="shared" si="5"/>
        <v>0.30000000000000004</v>
      </c>
    </row>
    <row r="44" spans="1:32" ht="80.099999999999994" customHeight="1">
      <c r="A44" s="446"/>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0" t="s">
        <v>297</v>
      </c>
      <c r="Z44" s="441"/>
      <c r="AA44" s="441"/>
      <c r="AB44" s="442"/>
      <c r="AC44" s="160">
        <f>+AC43</f>
        <v>0.66666666666666674</v>
      </c>
      <c r="AD44" s="160">
        <f t="shared" ref="AD44:AF44" si="9">+AD43</f>
        <v>0.30000000000000004</v>
      </c>
      <c r="AE44" s="160">
        <f t="shared" si="9"/>
        <v>0.66666666666666674</v>
      </c>
      <c r="AF44" s="160">
        <f t="shared" si="9"/>
        <v>0.30000000000000004</v>
      </c>
    </row>
    <row r="45" spans="1:32" ht="80.099999999999994" customHeight="1">
      <c r="A45" s="99" t="s">
        <v>195</v>
      </c>
      <c r="B45" s="99" t="s">
        <v>196</v>
      </c>
      <c r="C45" s="112" t="s">
        <v>197</v>
      </c>
      <c r="D45" s="113" t="s">
        <v>291</v>
      </c>
      <c r="E45" s="114" t="s">
        <v>292</v>
      </c>
      <c r="F45" s="102" t="s">
        <v>298</v>
      </c>
      <c r="G45" s="115" t="s">
        <v>299</v>
      </c>
      <c r="H45" s="112" t="s">
        <v>300</v>
      </c>
      <c r="I45" s="113" t="s">
        <v>174</v>
      </c>
      <c r="J45" s="113" t="s">
        <v>242</v>
      </c>
      <c r="K45" s="116" t="s">
        <v>301</v>
      </c>
      <c r="L45" s="84">
        <v>0.28599999999999998</v>
      </c>
      <c r="M45" s="116" t="s">
        <v>177</v>
      </c>
      <c r="N45" s="116" t="s">
        <v>178</v>
      </c>
      <c r="O45" s="113">
        <v>1</v>
      </c>
      <c r="P45" s="99">
        <v>0.12</v>
      </c>
      <c r="Q45" s="118">
        <v>0.57999999999999996</v>
      </c>
      <c r="R45" s="118">
        <v>0.3</v>
      </c>
      <c r="S45" s="118" t="s">
        <v>179</v>
      </c>
      <c r="T45" s="141">
        <v>0.12</v>
      </c>
      <c r="U45" s="105">
        <f t="shared" si="6"/>
        <v>0.48</v>
      </c>
      <c r="V45" s="106"/>
      <c r="W45" s="106"/>
      <c r="X45" s="107">
        <f t="shared" si="0"/>
        <v>0.6</v>
      </c>
      <c r="Y45" s="106">
        <v>7.0000000000000007E-2</v>
      </c>
      <c r="Z45" s="106">
        <v>0.15</v>
      </c>
      <c r="AA45" s="106">
        <v>0.1</v>
      </c>
      <c r="AB45" s="106">
        <v>0.16</v>
      </c>
      <c r="AC45" s="108">
        <f t="shared" si="2"/>
        <v>0.23668965517241378</v>
      </c>
      <c r="AD45" s="109">
        <f t="shared" si="3"/>
        <v>0.17159999999999997</v>
      </c>
      <c r="AE45" s="110">
        <f t="shared" si="4"/>
        <v>0.82758620689655171</v>
      </c>
      <c r="AF45" s="110">
        <f t="shared" si="5"/>
        <v>0.6</v>
      </c>
    </row>
    <row r="46" spans="1:32" ht="80.099999999999994" customHeight="1">
      <c r="A46" s="99" t="s">
        <v>195</v>
      </c>
      <c r="B46" s="99" t="s">
        <v>196</v>
      </c>
      <c r="C46" s="120" t="s">
        <v>197</v>
      </c>
      <c r="D46" s="121" t="s">
        <v>291</v>
      </c>
      <c r="E46" s="122" t="s">
        <v>292</v>
      </c>
      <c r="F46" s="102" t="s">
        <v>298</v>
      </c>
      <c r="G46" s="115" t="s">
        <v>299</v>
      </c>
      <c r="H46" s="120" t="s">
        <v>302</v>
      </c>
      <c r="I46" s="121" t="s">
        <v>174</v>
      </c>
      <c r="J46" s="121" t="s">
        <v>303</v>
      </c>
      <c r="K46" s="123" t="s">
        <v>304</v>
      </c>
      <c r="L46" s="84">
        <v>0.14285714285714288</v>
      </c>
      <c r="M46" s="116" t="s">
        <v>177</v>
      </c>
      <c r="N46" s="116" t="s">
        <v>178</v>
      </c>
      <c r="O46" s="121">
        <v>1</v>
      </c>
      <c r="P46" s="99" t="s">
        <v>179</v>
      </c>
      <c r="Q46" s="124" t="s">
        <v>179</v>
      </c>
      <c r="R46" s="124" t="s">
        <v>179</v>
      </c>
      <c r="S46" s="124">
        <v>1</v>
      </c>
      <c r="T46" s="106">
        <v>0</v>
      </c>
      <c r="U46" s="105">
        <f t="shared" si="6"/>
        <v>0</v>
      </c>
      <c r="V46" s="106"/>
      <c r="W46" s="106"/>
      <c r="X46" s="106">
        <f t="shared" si="0"/>
        <v>0</v>
      </c>
      <c r="Y46" s="106" t="s">
        <v>212</v>
      </c>
      <c r="Z46" s="106" t="s">
        <v>212</v>
      </c>
      <c r="AA46" s="106" t="s">
        <v>212</v>
      </c>
      <c r="AB46" s="106" t="s">
        <v>212</v>
      </c>
      <c r="AC46" s="106" t="s">
        <v>212</v>
      </c>
      <c r="AD46" s="109">
        <f t="shared" si="3"/>
        <v>0</v>
      </c>
      <c r="AE46" s="106" t="s">
        <v>212</v>
      </c>
      <c r="AF46" s="110">
        <f t="shared" si="5"/>
        <v>0</v>
      </c>
    </row>
    <row r="47" spans="1:32" ht="80.099999999999994" customHeight="1">
      <c r="A47" s="99" t="s">
        <v>195</v>
      </c>
      <c r="B47" s="99" t="s">
        <v>196</v>
      </c>
      <c r="C47" s="120" t="s">
        <v>197</v>
      </c>
      <c r="D47" s="121" t="s">
        <v>291</v>
      </c>
      <c r="E47" s="122" t="s">
        <v>292</v>
      </c>
      <c r="F47" s="102" t="s">
        <v>298</v>
      </c>
      <c r="G47" s="115" t="s">
        <v>299</v>
      </c>
      <c r="H47" s="120" t="s">
        <v>305</v>
      </c>
      <c r="I47" s="121" t="s">
        <v>174</v>
      </c>
      <c r="J47" s="121" t="s">
        <v>242</v>
      </c>
      <c r="K47" s="123" t="s">
        <v>306</v>
      </c>
      <c r="L47" s="84">
        <v>0.28571428571428575</v>
      </c>
      <c r="M47" s="123" t="s">
        <v>177</v>
      </c>
      <c r="N47" s="123" t="s">
        <v>178</v>
      </c>
      <c r="O47" s="121">
        <v>3</v>
      </c>
      <c r="P47" s="99">
        <v>0.1</v>
      </c>
      <c r="Q47" s="124">
        <v>0.2</v>
      </c>
      <c r="R47" s="124">
        <v>0.33300000000000002</v>
      </c>
      <c r="S47" s="124">
        <v>0.36699999999999999</v>
      </c>
      <c r="T47" s="106">
        <v>0.1</v>
      </c>
      <c r="U47" s="105">
        <f t="shared" si="6"/>
        <v>7.0000000000000007E-2</v>
      </c>
      <c r="V47" s="106"/>
      <c r="W47" s="106"/>
      <c r="X47" s="106">
        <f t="shared" si="0"/>
        <v>0.17</v>
      </c>
      <c r="Y47" s="106">
        <v>0.05</v>
      </c>
      <c r="Z47" s="106">
        <v>0.01</v>
      </c>
      <c r="AA47" s="106">
        <v>0.01</v>
      </c>
      <c r="AB47" s="106">
        <v>0</v>
      </c>
      <c r="AC47" s="108">
        <f t="shared" si="2"/>
        <v>0.10000000000000002</v>
      </c>
      <c r="AD47" s="109">
        <f t="shared" si="3"/>
        <v>1.6190476190476193E-2</v>
      </c>
      <c r="AE47" s="110">
        <f t="shared" si="4"/>
        <v>0.35000000000000003</v>
      </c>
      <c r="AF47" s="110">
        <f t="shared" si="5"/>
        <v>5.6666666666666671E-2</v>
      </c>
    </row>
    <row r="48" spans="1:32" ht="80.099999999999994" customHeight="1">
      <c r="A48" s="99" t="s">
        <v>195</v>
      </c>
      <c r="B48" s="99" t="s">
        <v>196</v>
      </c>
      <c r="C48" s="120" t="s">
        <v>197</v>
      </c>
      <c r="D48" s="121" t="s">
        <v>291</v>
      </c>
      <c r="E48" s="122" t="s">
        <v>292</v>
      </c>
      <c r="F48" s="102" t="s">
        <v>298</v>
      </c>
      <c r="G48" s="115" t="s">
        <v>299</v>
      </c>
      <c r="H48" s="129" t="s">
        <v>307</v>
      </c>
      <c r="I48" s="130" t="s">
        <v>174</v>
      </c>
      <c r="J48" s="130" t="s">
        <v>308</v>
      </c>
      <c r="K48" s="135" t="s">
        <v>309</v>
      </c>
      <c r="L48" s="84">
        <v>0.14285714285714288</v>
      </c>
      <c r="M48" s="135" t="s">
        <v>177</v>
      </c>
      <c r="N48" s="135" t="s">
        <v>178</v>
      </c>
      <c r="O48" s="130">
        <v>1</v>
      </c>
      <c r="P48" s="99" t="s">
        <v>179</v>
      </c>
      <c r="Q48" s="144">
        <v>0.15</v>
      </c>
      <c r="R48" s="144">
        <v>0.45</v>
      </c>
      <c r="S48" s="144">
        <v>0.4</v>
      </c>
      <c r="T48" s="145">
        <v>0</v>
      </c>
      <c r="U48" s="105">
        <f t="shared" si="6"/>
        <v>0.15</v>
      </c>
      <c r="V48" s="106"/>
      <c r="W48" s="106"/>
      <c r="X48" s="106">
        <f t="shared" ref="X48" si="10">+T48+U48</f>
        <v>0.15</v>
      </c>
      <c r="Y48" s="106">
        <v>0</v>
      </c>
      <c r="Z48" s="106">
        <v>0</v>
      </c>
      <c r="AA48" s="106">
        <v>0</v>
      </c>
      <c r="AB48" s="106">
        <v>0.15</v>
      </c>
      <c r="AC48" s="108">
        <f t="shared" si="2"/>
        <v>0.14285714285714288</v>
      </c>
      <c r="AD48" s="109">
        <f t="shared" si="3"/>
        <v>2.1428571428571432E-2</v>
      </c>
      <c r="AE48" s="110">
        <f t="shared" si="4"/>
        <v>1</v>
      </c>
      <c r="AF48" s="110">
        <f t="shared" si="5"/>
        <v>0.15</v>
      </c>
    </row>
    <row r="49" spans="1:32" ht="80.099999999999994" customHeight="1">
      <c r="A49" s="143" t="s">
        <v>195</v>
      </c>
      <c r="B49" s="143" t="s">
        <v>196</v>
      </c>
      <c r="C49" s="129" t="s">
        <v>197</v>
      </c>
      <c r="D49" s="130" t="s">
        <v>291</v>
      </c>
      <c r="E49" s="149" t="s">
        <v>310</v>
      </c>
      <c r="F49" s="147" t="s">
        <v>298</v>
      </c>
      <c r="G49" s="167" t="s">
        <v>299</v>
      </c>
      <c r="H49" s="146" t="s">
        <v>311</v>
      </c>
      <c r="I49" s="143" t="s">
        <v>174</v>
      </c>
      <c r="J49" s="143" t="s">
        <v>242</v>
      </c>
      <c r="K49" s="147" t="s">
        <v>312</v>
      </c>
      <c r="L49" s="188">
        <v>0.14285714285714288</v>
      </c>
      <c r="M49" s="147" t="s">
        <v>177</v>
      </c>
      <c r="N49" s="147" t="s">
        <v>178</v>
      </c>
      <c r="O49" s="143">
        <v>5</v>
      </c>
      <c r="P49" s="143" t="s">
        <v>179</v>
      </c>
      <c r="Q49" s="144" t="s">
        <v>179</v>
      </c>
      <c r="R49" s="144" t="s">
        <v>179</v>
      </c>
      <c r="S49" s="144">
        <v>5</v>
      </c>
      <c r="T49" s="145">
        <v>0</v>
      </c>
      <c r="U49" s="169">
        <f t="shared" si="6"/>
        <v>0</v>
      </c>
      <c r="V49" s="145"/>
      <c r="W49" s="145"/>
      <c r="X49" s="145">
        <f t="shared" ref="X49:X89" si="11">+T49+U49</f>
        <v>0</v>
      </c>
      <c r="Y49" s="106" t="s">
        <v>212</v>
      </c>
      <c r="Z49" s="106" t="s">
        <v>212</v>
      </c>
      <c r="AA49" s="106" t="s">
        <v>212</v>
      </c>
      <c r="AB49" s="106" t="s">
        <v>212</v>
      </c>
      <c r="AC49" s="106" t="s">
        <v>212</v>
      </c>
      <c r="AD49" s="109">
        <f t="shared" si="3"/>
        <v>0</v>
      </c>
      <c r="AE49" s="106" t="s">
        <v>212</v>
      </c>
      <c r="AF49" s="110">
        <f t="shared" si="5"/>
        <v>0</v>
      </c>
    </row>
    <row r="50" spans="1:32" ht="80.099999999999994" customHeight="1">
      <c r="A50" s="446"/>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0" t="s">
        <v>313</v>
      </c>
      <c r="Z50" s="441"/>
      <c r="AA50" s="441"/>
      <c r="AB50" s="442"/>
      <c r="AC50" s="160">
        <f>SUM(AC45:AC49)</f>
        <v>0.47954679802955669</v>
      </c>
      <c r="AD50" s="160">
        <f>SUM(AD45:AD49)</f>
        <v>0.20921904761904761</v>
      </c>
      <c r="AE50" s="160">
        <f>AVERAGE(AE45:AE49)</f>
        <v>0.72586206896551719</v>
      </c>
      <c r="AF50" s="160">
        <f>AVERAGE(AF45:AF49)</f>
        <v>0.16133333333333333</v>
      </c>
    </row>
    <row r="51" spans="1:32" ht="80.099999999999994" customHeight="1">
      <c r="A51" s="140" t="s">
        <v>195</v>
      </c>
      <c r="B51" s="140" t="s">
        <v>196</v>
      </c>
      <c r="C51" s="112" t="s">
        <v>197</v>
      </c>
      <c r="D51" s="113" t="s">
        <v>291</v>
      </c>
      <c r="E51" s="114" t="s">
        <v>292</v>
      </c>
      <c r="F51" s="161" t="s">
        <v>314</v>
      </c>
      <c r="G51" s="156" t="s">
        <v>315</v>
      </c>
      <c r="H51" s="112" t="s">
        <v>316</v>
      </c>
      <c r="I51" s="113" t="s">
        <v>174</v>
      </c>
      <c r="J51" s="113" t="s">
        <v>317</v>
      </c>
      <c r="K51" s="116" t="s">
        <v>318</v>
      </c>
      <c r="L51" s="155">
        <v>0.06</v>
      </c>
      <c r="M51" s="116" t="s">
        <v>205</v>
      </c>
      <c r="N51" s="116" t="s">
        <v>319</v>
      </c>
      <c r="O51" s="113">
        <v>1</v>
      </c>
      <c r="P51" s="118" t="s">
        <v>179</v>
      </c>
      <c r="Q51" s="118" t="s">
        <v>179</v>
      </c>
      <c r="R51" s="118">
        <v>0.5</v>
      </c>
      <c r="S51" s="118">
        <v>0.5</v>
      </c>
      <c r="T51" s="141">
        <v>0</v>
      </c>
      <c r="U51" s="163">
        <f t="shared" si="6"/>
        <v>0</v>
      </c>
      <c r="V51" s="141"/>
      <c r="W51" s="141"/>
      <c r="X51" s="141">
        <f t="shared" si="11"/>
        <v>0</v>
      </c>
      <c r="Y51" s="106" t="s">
        <v>212</v>
      </c>
      <c r="Z51" s="106" t="s">
        <v>212</v>
      </c>
      <c r="AA51" s="106" t="s">
        <v>212</v>
      </c>
      <c r="AB51" s="106" t="s">
        <v>212</v>
      </c>
      <c r="AC51" s="106" t="s">
        <v>212</v>
      </c>
      <c r="AD51" s="109">
        <f t="shared" si="3"/>
        <v>0</v>
      </c>
      <c r="AE51" s="106" t="s">
        <v>212</v>
      </c>
      <c r="AF51" s="110">
        <f t="shared" si="5"/>
        <v>0</v>
      </c>
    </row>
    <row r="52" spans="1:32" ht="80.099999999999994" customHeight="1">
      <c r="A52" s="99" t="s">
        <v>195</v>
      </c>
      <c r="B52" s="99" t="s">
        <v>196</v>
      </c>
      <c r="C52" s="120" t="s">
        <v>197</v>
      </c>
      <c r="D52" s="121" t="s">
        <v>291</v>
      </c>
      <c r="E52" s="122" t="s">
        <v>292</v>
      </c>
      <c r="F52" s="102" t="s">
        <v>314</v>
      </c>
      <c r="G52" s="115" t="s">
        <v>315</v>
      </c>
      <c r="H52" s="120" t="s">
        <v>316</v>
      </c>
      <c r="I52" s="121" t="s">
        <v>174</v>
      </c>
      <c r="J52" s="121" t="s">
        <v>317</v>
      </c>
      <c r="K52" s="123" t="s">
        <v>320</v>
      </c>
      <c r="L52" s="104">
        <v>0.06</v>
      </c>
      <c r="M52" s="123" t="s">
        <v>205</v>
      </c>
      <c r="N52" s="123" t="s">
        <v>178</v>
      </c>
      <c r="O52" s="121">
        <v>1</v>
      </c>
      <c r="P52" s="124" t="s">
        <v>179</v>
      </c>
      <c r="Q52" s="124" t="s">
        <v>179</v>
      </c>
      <c r="R52" s="124">
        <v>0.5</v>
      </c>
      <c r="S52" s="124">
        <v>0.5</v>
      </c>
      <c r="T52" s="106">
        <v>0</v>
      </c>
      <c r="U52" s="105">
        <f t="shared" si="6"/>
        <v>0</v>
      </c>
      <c r="V52" s="106"/>
      <c r="W52" s="106"/>
      <c r="X52" s="106">
        <f t="shared" si="11"/>
        <v>0</v>
      </c>
      <c r="Y52" s="106" t="s">
        <v>212</v>
      </c>
      <c r="Z52" s="106" t="s">
        <v>212</v>
      </c>
      <c r="AA52" s="106" t="s">
        <v>212</v>
      </c>
      <c r="AB52" s="106" t="s">
        <v>212</v>
      </c>
      <c r="AC52" s="106" t="s">
        <v>212</v>
      </c>
      <c r="AD52" s="109">
        <f t="shared" si="3"/>
        <v>0</v>
      </c>
      <c r="AE52" s="106" t="s">
        <v>212</v>
      </c>
      <c r="AF52" s="110">
        <f t="shared" si="5"/>
        <v>0</v>
      </c>
    </row>
    <row r="53" spans="1:32" ht="80.099999999999994" customHeight="1">
      <c r="A53" s="99" t="s">
        <v>195</v>
      </c>
      <c r="B53" s="99" t="s">
        <v>196</v>
      </c>
      <c r="C53" s="120" t="s">
        <v>197</v>
      </c>
      <c r="D53" s="121" t="s">
        <v>291</v>
      </c>
      <c r="E53" s="122" t="s">
        <v>292</v>
      </c>
      <c r="F53" s="102" t="s">
        <v>314</v>
      </c>
      <c r="G53" s="115" t="s">
        <v>315</v>
      </c>
      <c r="H53" s="120" t="s">
        <v>321</v>
      </c>
      <c r="I53" s="121" t="s">
        <v>174</v>
      </c>
      <c r="J53" s="121" t="s">
        <v>317</v>
      </c>
      <c r="K53" s="123" t="s">
        <v>322</v>
      </c>
      <c r="L53" s="104">
        <v>0.06</v>
      </c>
      <c r="M53" s="123" t="s">
        <v>205</v>
      </c>
      <c r="N53" s="123" t="s">
        <v>178</v>
      </c>
      <c r="O53" s="121">
        <v>1</v>
      </c>
      <c r="P53" s="124" t="s">
        <v>179</v>
      </c>
      <c r="Q53" s="124" t="s">
        <v>179</v>
      </c>
      <c r="R53" s="124">
        <v>0.5</v>
      </c>
      <c r="S53" s="124">
        <v>0.5</v>
      </c>
      <c r="T53" s="106">
        <v>0</v>
      </c>
      <c r="U53" s="105">
        <f t="shared" si="6"/>
        <v>0</v>
      </c>
      <c r="V53" s="106"/>
      <c r="W53" s="106"/>
      <c r="X53" s="106">
        <f t="shared" si="11"/>
        <v>0</v>
      </c>
      <c r="Y53" s="106" t="s">
        <v>212</v>
      </c>
      <c r="Z53" s="106" t="s">
        <v>212</v>
      </c>
      <c r="AA53" s="106" t="s">
        <v>212</v>
      </c>
      <c r="AB53" s="106" t="s">
        <v>212</v>
      </c>
      <c r="AC53" s="106" t="s">
        <v>212</v>
      </c>
      <c r="AD53" s="109">
        <f t="shared" si="3"/>
        <v>0</v>
      </c>
      <c r="AE53" s="106" t="s">
        <v>212</v>
      </c>
      <c r="AF53" s="110">
        <f t="shared" si="5"/>
        <v>0</v>
      </c>
    </row>
    <row r="54" spans="1:32" ht="80.099999999999994" customHeight="1">
      <c r="A54" s="99" t="s">
        <v>195</v>
      </c>
      <c r="B54" s="99" t="s">
        <v>196</v>
      </c>
      <c r="C54" s="120" t="s">
        <v>197</v>
      </c>
      <c r="D54" s="121" t="s">
        <v>291</v>
      </c>
      <c r="E54" s="122" t="s">
        <v>310</v>
      </c>
      <c r="F54" s="102" t="s">
        <v>314</v>
      </c>
      <c r="G54" s="115" t="s">
        <v>315</v>
      </c>
      <c r="H54" s="120" t="s">
        <v>323</v>
      </c>
      <c r="I54" s="121" t="s">
        <v>174</v>
      </c>
      <c r="J54" s="121" t="s">
        <v>317</v>
      </c>
      <c r="K54" s="123" t="s">
        <v>324</v>
      </c>
      <c r="L54" s="104">
        <v>0.3</v>
      </c>
      <c r="M54" s="123" t="s">
        <v>177</v>
      </c>
      <c r="N54" s="123" t="s">
        <v>178</v>
      </c>
      <c r="O54" s="121">
        <v>8</v>
      </c>
      <c r="P54" s="124" t="s">
        <v>179</v>
      </c>
      <c r="Q54" s="124" t="s">
        <v>179</v>
      </c>
      <c r="R54" s="124">
        <v>4</v>
      </c>
      <c r="S54" s="124">
        <v>4</v>
      </c>
      <c r="T54" s="106">
        <v>0</v>
      </c>
      <c r="U54" s="105">
        <f t="shared" si="6"/>
        <v>0</v>
      </c>
      <c r="V54" s="106"/>
      <c r="W54" s="106"/>
      <c r="X54" s="106">
        <f t="shared" si="11"/>
        <v>0</v>
      </c>
      <c r="Y54" s="106" t="s">
        <v>212</v>
      </c>
      <c r="Z54" s="106" t="s">
        <v>212</v>
      </c>
      <c r="AA54" s="106" t="s">
        <v>212</v>
      </c>
      <c r="AB54" s="106" t="s">
        <v>212</v>
      </c>
      <c r="AC54" s="106" t="s">
        <v>212</v>
      </c>
      <c r="AD54" s="109">
        <f t="shared" si="3"/>
        <v>0</v>
      </c>
      <c r="AE54" s="106" t="s">
        <v>212</v>
      </c>
      <c r="AF54" s="110">
        <f t="shared" si="5"/>
        <v>0</v>
      </c>
    </row>
    <row r="55" spans="1:32" ht="80.099999999999994" customHeight="1">
      <c r="A55" s="99" t="s">
        <v>195</v>
      </c>
      <c r="B55" s="99" t="s">
        <v>196</v>
      </c>
      <c r="C55" s="129" t="s">
        <v>197</v>
      </c>
      <c r="D55" s="130" t="s">
        <v>291</v>
      </c>
      <c r="E55" s="149" t="s">
        <v>292</v>
      </c>
      <c r="F55" s="102" t="s">
        <v>314</v>
      </c>
      <c r="G55" s="115" t="s">
        <v>315</v>
      </c>
      <c r="H55" s="129" t="s">
        <v>325</v>
      </c>
      <c r="I55" s="130" t="s">
        <v>174</v>
      </c>
      <c r="J55" s="130" t="s">
        <v>317</v>
      </c>
      <c r="K55" s="135" t="s">
        <v>326</v>
      </c>
      <c r="L55" s="104">
        <v>0.02</v>
      </c>
      <c r="M55" s="135" t="s">
        <v>205</v>
      </c>
      <c r="N55" s="135" t="s">
        <v>178</v>
      </c>
      <c r="O55" s="130">
        <v>1</v>
      </c>
      <c r="P55" s="144" t="s">
        <v>179</v>
      </c>
      <c r="Q55" s="144" t="s">
        <v>179</v>
      </c>
      <c r="R55" s="124">
        <v>0.5</v>
      </c>
      <c r="S55" s="124">
        <v>0.5</v>
      </c>
      <c r="T55" s="124">
        <v>0</v>
      </c>
      <c r="U55" s="105">
        <f t="shared" si="6"/>
        <v>0</v>
      </c>
      <c r="V55" s="106"/>
      <c r="W55" s="106"/>
      <c r="X55" s="106">
        <f t="shared" si="11"/>
        <v>0</v>
      </c>
      <c r="Y55" s="106" t="s">
        <v>212</v>
      </c>
      <c r="Z55" s="106" t="s">
        <v>212</v>
      </c>
      <c r="AA55" s="106" t="s">
        <v>212</v>
      </c>
      <c r="AB55" s="106" t="s">
        <v>212</v>
      </c>
      <c r="AC55" s="106" t="s">
        <v>212</v>
      </c>
      <c r="AD55" s="109">
        <f t="shared" si="3"/>
        <v>0</v>
      </c>
      <c r="AE55" s="106" t="s">
        <v>212</v>
      </c>
      <c r="AF55" s="110">
        <f t="shared" si="5"/>
        <v>0</v>
      </c>
    </row>
    <row r="56" spans="1:32" ht="80.099999999999994" customHeight="1">
      <c r="A56" s="446"/>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0" t="s">
        <v>327</v>
      </c>
      <c r="Z56" s="441"/>
      <c r="AA56" s="441"/>
      <c r="AB56" s="442"/>
      <c r="AC56" s="160" t="s">
        <v>212</v>
      </c>
      <c r="AD56" s="160">
        <v>0</v>
      </c>
      <c r="AE56" s="160" t="s">
        <v>212</v>
      </c>
      <c r="AF56" s="160">
        <v>0</v>
      </c>
    </row>
    <row r="57" spans="1:32" ht="80.099999999999994" customHeight="1">
      <c r="A57" s="99" t="s">
        <v>195</v>
      </c>
      <c r="B57" s="99" t="s">
        <v>196</v>
      </c>
      <c r="C57" s="100" t="s">
        <v>197</v>
      </c>
      <c r="D57" s="99" t="s">
        <v>328</v>
      </c>
      <c r="E57" s="101" t="s">
        <v>329</v>
      </c>
      <c r="F57" s="102" t="s">
        <v>330</v>
      </c>
      <c r="G57" s="115" t="s">
        <v>331</v>
      </c>
      <c r="H57" s="100" t="s">
        <v>332</v>
      </c>
      <c r="I57" s="99" t="s">
        <v>174</v>
      </c>
      <c r="J57" s="99" t="s">
        <v>317</v>
      </c>
      <c r="K57" s="102" t="s">
        <v>333</v>
      </c>
      <c r="L57" s="104">
        <v>0.5</v>
      </c>
      <c r="M57" s="102" t="s">
        <v>177</v>
      </c>
      <c r="N57" s="102" t="s">
        <v>178</v>
      </c>
      <c r="O57" s="99">
        <v>1</v>
      </c>
      <c r="P57" s="99" t="s">
        <v>179</v>
      </c>
      <c r="Q57" s="124">
        <v>0.5</v>
      </c>
      <c r="R57" s="124">
        <v>0.5</v>
      </c>
      <c r="S57" s="124" t="s">
        <v>179</v>
      </c>
      <c r="T57" s="106">
        <v>0</v>
      </c>
      <c r="U57" s="105">
        <f t="shared" si="6"/>
        <v>0.45</v>
      </c>
      <c r="V57" s="106"/>
      <c r="W57" s="106"/>
      <c r="X57" s="106">
        <f t="shared" si="11"/>
        <v>0.45</v>
      </c>
      <c r="Y57" s="106">
        <v>0</v>
      </c>
      <c r="Z57" s="106">
        <v>0.1</v>
      </c>
      <c r="AA57" s="106">
        <v>0.1</v>
      </c>
      <c r="AB57" s="106">
        <v>0.25</v>
      </c>
      <c r="AC57" s="108">
        <f t="shared" si="2"/>
        <v>0.45</v>
      </c>
      <c r="AD57" s="109">
        <f t="shared" si="3"/>
        <v>0.22500000000000001</v>
      </c>
      <c r="AE57" s="110">
        <f t="shared" si="4"/>
        <v>0.9</v>
      </c>
      <c r="AF57" s="110">
        <f t="shared" si="5"/>
        <v>0.45</v>
      </c>
    </row>
    <row r="58" spans="1:32" ht="80.099999999999994" customHeight="1">
      <c r="A58" s="99" t="s">
        <v>195</v>
      </c>
      <c r="B58" s="99" t="s">
        <v>196</v>
      </c>
      <c r="C58" s="100" t="s">
        <v>197</v>
      </c>
      <c r="D58" s="99" t="s">
        <v>328</v>
      </c>
      <c r="E58" s="101" t="s">
        <v>329</v>
      </c>
      <c r="F58" s="102" t="s">
        <v>330</v>
      </c>
      <c r="G58" s="115" t="s">
        <v>331</v>
      </c>
      <c r="H58" s="100" t="s">
        <v>334</v>
      </c>
      <c r="I58" s="99" t="s">
        <v>174</v>
      </c>
      <c r="J58" s="99" t="s">
        <v>317</v>
      </c>
      <c r="K58" s="102" t="s">
        <v>335</v>
      </c>
      <c r="L58" s="148">
        <v>0.5</v>
      </c>
      <c r="M58" s="102" t="s">
        <v>177</v>
      </c>
      <c r="N58" s="102" t="s">
        <v>336</v>
      </c>
      <c r="O58" s="99">
        <v>1</v>
      </c>
      <c r="P58" s="99" t="s">
        <v>179</v>
      </c>
      <c r="Q58" s="124" t="s">
        <v>179</v>
      </c>
      <c r="R58" s="124">
        <v>0.5</v>
      </c>
      <c r="S58" s="124">
        <v>0.5</v>
      </c>
      <c r="T58" s="106">
        <v>0</v>
      </c>
      <c r="U58" s="105">
        <f t="shared" si="6"/>
        <v>0</v>
      </c>
      <c r="V58" s="106"/>
      <c r="W58" s="106"/>
      <c r="X58" s="106">
        <f t="shared" si="11"/>
        <v>0</v>
      </c>
      <c r="Y58" s="106" t="s">
        <v>212</v>
      </c>
      <c r="Z58" s="106" t="s">
        <v>212</v>
      </c>
      <c r="AA58" s="106" t="s">
        <v>212</v>
      </c>
      <c r="AB58" s="106" t="s">
        <v>212</v>
      </c>
      <c r="AC58" s="106" t="s">
        <v>212</v>
      </c>
      <c r="AD58" s="109">
        <f t="shared" si="3"/>
        <v>0</v>
      </c>
      <c r="AE58" s="106" t="s">
        <v>212</v>
      </c>
      <c r="AF58" s="110">
        <f t="shared" si="5"/>
        <v>0</v>
      </c>
    </row>
    <row r="59" spans="1:32" ht="80.099999999999994" customHeight="1">
      <c r="A59" s="446"/>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0" t="s">
        <v>337</v>
      </c>
      <c r="Z59" s="441"/>
      <c r="AA59" s="441"/>
      <c r="AB59" s="442"/>
      <c r="AC59" s="160">
        <f>SUM(AC57:AC58)</f>
        <v>0.45</v>
      </c>
      <c r="AD59" s="160">
        <f>SUM(AD57:AD58)</f>
        <v>0.22500000000000001</v>
      </c>
      <c r="AE59" s="160">
        <f>AVERAGE(AE57:AE58)</f>
        <v>0.9</v>
      </c>
      <c r="AF59" s="160">
        <f>AVERAGE(AF57:AF58)</f>
        <v>0.22500000000000001</v>
      </c>
    </row>
    <row r="60" spans="1:32" ht="80.099999999999994" customHeight="1">
      <c r="A60" s="99" t="s">
        <v>338</v>
      </c>
      <c r="B60" s="99" t="s">
        <v>339</v>
      </c>
      <c r="C60" s="100" t="s">
        <v>340</v>
      </c>
      <c r="D60" s="99" t="s">
        <v>341</v>
      </c>
      <c r="E60" s="101" t="s">
        <v>342</v>
      </c>
      <c r="F60" s="102" t="s">
        <v>343</v>
      </c>
      <c r="G60" s="115" t="s">
        <v>344</v>
      </c>
      <c r="H60" s="100" t="s">
        <v>345</v>
      </c>
      <c r="I60" s="99" t="s">
        <v>174</v>
      </c>
      <c r="J60" s="99" t="s">
        <v>233</v>
      </c>
      <c r="K60" s="102" t="s">
        <v>346</v>
      </c>
      <c r="L60" s="104">
        <v>0.2</v>
      </c>
      <c r="M60" s="102" t="s">
        <v>177</v>
      </c>
      <c r="N60" s="102" t="s">
        <v>347</v>
      </c>
      <c r="O60" s="99">
        <v>4</v>
      </c>
      <c r="P60" s="99" t="s">
        <v>179</v>
      </c>
      <c r="Q60" s="124">
        <v>1</v>
      </c>
      <c r="R60" s="124">
        <v>1</v>
      </c>
      <c r="S60" s="124">
        <v>2</v>
      </c>
      <c r="T60" s="106">
        <v>0</v>
      </c>
      <c r="U60" s="105">
        <f t="shared" si="6"/>
        <v>5</v>
      </c>
      <c r="V60" s="106"/>
      <c r="W60" s="106"/>
      <c r="X60" s="106">
        <f t="shared" si="11"/>
        <v>5</v>
      </c>
      <c r="Y60" s="106">
        <v>4</v>
      </c>
      <c r="Z60" s="106">
        <v>0</v>
      </c>
      <c r="AA60" s="106">
        <v>1</v>
      </c>
      <c r="AB60" s="106">
        <v>0</v>
      </c>
      <c r="AC60" s="108">
        <f>+IF((U60/Q60)&gt;100%,100%,(U60/Q60))*L60</f>
        <v>0.2</v>
      </c>
      <c r="AD60" s="109">
        <f>+IF(((X60)/O60)&gt;100%,100%,((X60)/O60))*L60</f>
        <v>0.2</v>
      </c>
      <c r="AE60" s="110">
        <f>+IF(((U60)/Q60)&gt;100%,100%,((U60)/Q60))</f>
        <v>1</v>
      </c>
      <c r="AF60" s="110">
        <f>+IF(((X60)/O60)&gt;100%,100%,((X60))/O60)</f>
        <v>1</v>
      </c>
    </row>
    <row r="61" spans="1:32" ht="80.099999999999994" customHeight="1">
      <c r="A61" s="99" t="s">
        <v>338</v>
      </c>
      <c r="B61" s="99" t="s">
        <v>339</v>
      </c>
      <c r="C61" s="100" t="s">
        <v>340</v>
      </c>
      <c r="D61" s="99" t="s">
        <v>341</v>
      </c>
      <c r="E61" s="101" t="s">
        <v>342</v>
      </c>
      <c r="F61" s="102" t="s">
        <v>343</v>
      </c>
      <c r="G61" s="115" t="s">
        <v>344</v>
      </c>
      <c r="H61" s="100" t="s">
        <v>348</v>
      </c>
      <c r="I61" s="99" t="s">
        <v>174</v>
      </c>
      <c r="J61" s="99" t="s">
        <v>233</v>
      </c>
      <c r="K61" s="102" t="s">
        <v>349</v>
      </c>
      <c r="L61" s="104">
        <v>0.2</v>
      </c>
      <c r="M61" s="102" t="s">
        <v>177</v>
      </c>
      <c r="N61" s="102" t="s">
        <v>190</v>
      </c>
      <c r="O61" s="99">
        <v>6</v>
      </c>
      <c r="P61" s="99" t="s">
        <v>179</v>
      </c>
      <c r="Q61" s="124">
        <v>3</v>
      </c>
      <c r="R61" s="124">
        <v>2</v>
      </c>
      <c r="S61" s="124">
        <v>1</v>
      </c>
      <c r="T61" s="106">
        <v>0</v>
      </c>
      <c r="U61" s="105">
        <f t="shared" si="6"/>
        <v>5</v>
      </c>
      <c r="V61" s="106"/>
      <c r="W61" s="106"/>
      <c r="X61" s="106">
        <f t="shared" si="11"/>
        <v>5</v>
      </c>
      <c r="Y61" s="106">
        <v>3</v>
      </c>
      <c r="Z61" s="106">
        <v>0</v>
      </c>
      <c r="AA61" s="106">
        <v>0</v>
      </c>
      <c r="AB61" s="106">
        <v>2</v>
      </c>
      <c r="AC61" s="108">
        <f t="shared" ref="AC61:AC93" si="12">+IF((U61/Q61)&gt;100%,100%,(U61/Q61))*L61</f>
        <v>0.2</v>
      </c>
      <c r="AD61" s="109">
        <f t="shared" ref="AD61:AD93" si="13">+IF(((X61)/O61)&gt;100%,100%,((X61)/O61))*L61</f>
        <v>0.16666666666666669</v>
      </c>
      <c r="AE61" s="110">
        <f t="shared" ref="AE61:AE93" si="14">+IF(((U61)/Q61)&gt;100%,100%,((U61)/Q61))</f>
        <v>1</v>
      </c>
      <c r="AF61" s="110">
        <f t="shared" ref="AF61:AF93" si="15">+IF(((X61)/O61)&gt;100%,100%,((X61))/O61)</f>
        <v>0.83333333333333337</v>
      </c>
    </row>
    <row r="62" spans="1:32" ht="80.099999999999994" customHeight="1">
      <c r="A62" s="99" t="s">
        <v>338</v>
      </c>
      <c r="B62" s="99" t="s">
        <v>339</v>
      </c>
      <c r="C62" s="100" t="s">
        <v>340</v>
      </c>
      <c r="D62" s="99" t="s">
        <v>341</v>
      </c>
      <c r="E62" s="101" t="s">
        <v>342</v>
      </c>
      <c r="F62" s="102" t="s">
        <v>343</v>
      </c>
      <c r="G62" s="115" t="s">
        <v>344</v>
      </c>
      <c r="H62" s="100" t="s">
        <v>350</v>
      </c>
      <c r="I62" s="99" t="s">
        <v>174</v>
      </c>
      <c r="J62" s="99" t="s">
        <v>233</v>
      </c>
      <c r="K62" s="102" t="s">
        <v>351</v>
      </c>
      <c r="L62" s="104">
        <v>0.35</v>
      </c>
      <c r="M62" s="102" t="s">
        <v>177</v>
      </c>
      <c r="N62" s="102" t="s">
        <v>352</v>
      </c>
      <c r="O62" s="99">
        <v>6</v>
      </c>
      <c r="P62" s="99">
        <v>1</v>
      </c>
      <c r="Q62" s="124">
        <v>1</v>
      </c>
      <c r="R62" s="124">
        <v>2</v>
      </c>
      <c r="S62" s="124">
        <v>2</v>
      </c>
      <c r="T62" s="106">
        <v>1</v>
      </c>
      <c r="U62" s="105">
        <f t="shared" si="6"/>
        <v>4</v>
      </c>
      <c r="V62" s="106"/>
      <c r="W62" s="106"/>
      <c r="X62" s="106">
        <f t="shared" si="11"/>
        <v>5</v>
      </c>
      <c r="Y62" s="106">
        <v>1</v>
      </c>
      <c r="Z62" s="106">
        <v>0</v>
      </c>
      <c r="AA62" s="106">
        <v>3</v>
      </c>
      <c r="AB62" s="106">
        <v>0</v>
      </c>
      <c r="AC62" s="108">
        <f t="shared" si="12"/>
        <v>0.35</v>
      </c>
      <c r="AD62" s="109">
        <f t="shared" si="13"/>
        <v>0.29166666666666669</v>
      </c>
      <c r="AE62" s="110">
        <f t="shared" si="14"/>
        <v>1</v>
      </c>
      <c r="AF62" s="110">
        <f t="shared" si="15"/>
        <v>0.83333333333333337</v>
      </c>
    </row>
    <row r="63" spans="1:32" ht="80.099999999999994" customHeight="1">
      <c r="A63" s="99" t="s">
        <v>338</v>
      </c>
      <c r="B63" s="99" t="s">
        <v>339</v>
      </c>
      <c r="C63" s="100" t="s">
        <v>340</v>
      </c>
      <c r="D63" s="99" t="s">
        <v>341</v>
      </c>
      <c r="E63" s="101" t="s">
        <v>342</v>
      </c>
      <c r="F63" s="102" t="s">
        <v>343</v>
      </c>
      <c r="G63" s="115" t="s">
        <v>344</v>
      </c>
      <c r="H63" s="100" t="s">
        <v>353</v>
      </c>
      <c r="I63" s="99" t="s">
        <v>174</v>
      </c>
      <c r="J63" s="99" t="s">
        <v>233</v>
      </c>
      <c r="K63" s="102" t="s">
        <v>354</v>
      </c>
      <c r="L63" s="104">
        <v>0.2</v>
      </c>
      <c r="M63" s="102" t="s">
        <v>177</v>
      </c>
      <c r="N63" s="102" t="s">
        <v>355</v>
      </c>
      <c r="O63" s="99">
        <v>10</v>
      </c>
      <c r="P63" s="99">
        <v>16</v>
      </c>
      <c r="Q63" s="124">
        <v>3</v>
      </c>
      <c r="R63" s="124">
        <v>2</v>
      </c>
      <c r="S63" s="124">
        <v>3</v>
      </c>
      <c r="T63" s="106">
        <v>16</v>
      </c>
      <c r="U63" s="105">
        <f t="shared" si="6"/>
        <v>44</v>
      </c>
      <c r="V63" s="106"/>
      <c r="W63" s="106"/>
      <c r="X63" s="106">
        <f t="shared" si="11"/>
        <v>60</v>
      </c>
      <c r="Y63" s="106">
        <v>0</v>
      </c>
      <c r="Z63" s="106">
        <v>3</v>
      </c>
      <c r="AA63" s="106">
        <v>0</v>
      </c>
      <c r="AB63" s="106">
        <v>41</v>
      </c>
      <c r="AC63" s="108">
        <f t="shared" si="12"/>
        <v>0.2</v>
      </c>
      <c r="AD63" s="109">
        <f t="shared" si="13"/>
        <v>0.2</v>
      </c>
      <c r="AE63" s="110">
        <f t="shared" si="14"/>
        <v>1</v>
      </c>
      <c r="AF63" s="110">
        <f t="shared" si="15"/>
        <v>1</v>
      </c>
    </row>
    <row r="64" spans="1:32" ht="80.099999999999994" customHeight="1">
      <c r="A64" s="99" t="s">
        <v>338</v>
      </c>
      <c r="B64" s="99" t="s">
        <v>339</v>
      </c>
      <c r="C64" s="100" t="s">
        <v>340</v>
      </c>
      <c r="D64" s="99" t="s">
        <v>341</v>
      </c>
      <c r="E64" s="101" t="s">
        <v>342</v>
      </c>
      <c r="F64" s="102" t="s">
        <v>343</v>
      </c>
      <c r="G64" s="115" t="s">
        <v>344</v>
      </c>
      <c r="H64" s="100" t="s">
        <v>356</v>
      </c>
      <c r="I64" s="99" t="s">
        <v>174</v>
      </c>
      <c r="J64" s="99" t="s">
        <v>242</v>
      </c>
      <c r="K64" s="102" t="s">
        <v>357</v>
      </c>
      <c r="L64" s="104">
        <v>0.05</v>
      </c>
      <c r="M64" s="102" t="s">
        <v>177</v>
      </c>
      <c r="N64" s="102" t="s">
        <v>190</v>
      </c>
      <c r="O64" s="99">
        <v>1</v>
      </c>
      <c r="P64" s="99" t="s">
        <v>179</v>
      </c>
      <c r="Q64" s="124">
        <v>0.5</v>
      </c>
      <c r="R64" s="124">
        <v>0.5</v>
      </c>
      <c r="S64" s="124" t="s">
        <v>179</v>
      </c>
      <c r="T64" s="106">
        <v>0</v>
      </c>
      <c r="U64" s="105">
        <f t="shared" si="6"/>
        <v>0.45</v>
      </c>
      <c r="V64" s="106"/>
      <c r="W64" s="106"/>
      <c r="X64" s="106">
        <f t="shared" si="11"/>
        <v>0.45</v>
      </c>
      <c r="Y64" s="106">
        <v>0</v>
      </c>
      <c r="Z64" s="106">
        <v>0.1</v>
      </c>
      <c r="AA64" s="106">
        <v>0.15</v>
      </c>
      <c r="AB64" s="106">
        <v>0.2</v>
      </c>
      <c r="AC64" s="108">
        <f t="shared" si="12"/>
        <v>4.5000000000000005E-2</v>
      </c>
      <c r="AD64" s="109">
        <f t="shared" si="13"/>
        <v>2.2500000000000003E-2</v>
      </c>
      <c r="AE64" s="110">
        <f t="shared" si="14"/>
        <v>0.9</v>
      </c>
      <c r="AF64" s="110">
        <f t="shared" si="15"/>
        <v>0.45</v>
      </c>
    </row>
    <row r="65" spans="1:32" ht="80.099999999999994" customHeight="1">
      <c r="A65" s="446"/>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0" t="s">
        <v>358</v>
      </c>
      <c r="Z65" s="441"/>
      <c r="AA65" s="441"/>
      <c r="AB65" s="442"/>
      <c r="AC65" s="160">
        <f>SUM(AC60:AC64)</f>
        <v>0.995</v>
      </c>
      <c r="AD65" s="160">
        <f>SUM(AD60:AD64)</f>
        <v>0.88083333333333336</v>
      </c>
      <c r="AE65" s="160">
        <f>AVERAGE(AE60:AE64)</f>
        <v>0.98000000000000009</v>
      </c>
      <c r="AF65" s="160">
        <f>AVERAGE(AF60:AF64)</f>
        <v>0.82333333333333347</v>
      </c>
    </row>
    <row r="66" spans="1:32" ht="80.099999999999994" customHeight="1">
      <c r="A66" s="99" t="s">
        <v>338</v>
      </c>
      <c r="B66" s="99" t="s">
        <v>339</v>
      </c>
      <c r="C66" s="100" t="s">
        <v>340</v>
      </c>
      <c r="D66" s="99" t="s">
        <v>341</v>
      </c>
      <c r="E66" s="101" t="s">
        <v>342</v>
      </c>
      <c r="F66" s="102" t="s">
        <v>359</v>
      </c>
      <c r="G66" s="103" t="s">
        <v>360</v>
      </c>
      <c r="H66" s="100" t="s">
        <v>361</v>
      </c>
      <c r="I66" s="99" t="s">
        <v>174</v>
      </c>
      <c r="J66" s="99" t="s">
        <v>233</v>
      </c>
      <c r="K66" s="102" t="s">
        <v>362</v>
      </c>
      <c r="L66" s="104">
        <v>0.05</v>
      </c>
      <c r="M66" s="102" t="s">
        <v>205</v>
      </c>
      <c r="N66" s="102" t="s">
        <v>363</v>
      </c>
      <c r="O66" s="99">
        <v>1</v>
      </c>
      <c r="P66" s="99">
        <v>0.19900000000000001</v>
      </c>
      <c r="Q66" s="124">
        <f>+(0.25-0.199)+0.25</f>
        <v>0.30099999999999999</v>
      </c>
      <c r="R66" s="124">
        <v>0.25</v>
      </c>
      <c r="S66" s="124">
        <v>0.25</v>
      </c>
      <c r="T66" s="106">
        <v>0.19899999999999998</v>
      </c>
      <c r="U66" s="105">
        <f t="shared" si="6"/>
        <v>0.30099999999999999</v>
      </c>
      <c r="V66" s="106"/>
      <c r="W66" s="106"/>
      <c r="X66" s="106">
        <f t="shared" si="11"/>
        <v>0.5</v>
      </c>
      <c r="Y66" s="106">
        <v>2.4E-2</v>
      </c>
      <c r="Z66" s="106">
        <v>0.03</v>
      </c>
      <c r="AA66" s="106">
        <v>0.13189999999999999</v>
      </c>
      <c r="AB66" s="106">
        <v>0.11510000000000001</v>
      </c>
      <c r="AC66" s="108">
        <f t="shared" si="12"/>
        <v>0.05</v>
      </c>
      <c r="AD66" s="109">
        <f t="shared" si="13"/>
        <v>2.5000000000000001E-2</v>
      </c>
      <c r="AE66" s="110">
        <f t="shared" si="14"/>
        <v>1</v>
      </c>
      <c r="AF66" s="110">
        <f t="shared" si="15"/>
        <v>0.5</v>
      </c>
    </row>
    <row r="67" spans="1:32" ht="80.099999999999994" customHeight="1">
      <c r="A67" s="99" t="s">
        <v>338</v>
      </c>
      <c r="B67" s="99" t="s">
        <v>339</v>
      </c>
      <c r="C67" s="100" t="s">
        <v>340</v>
      </c>
      <c r="D67" s="99" t="s">
        <v>341</v>
      </c>
      <c r="E67" s="101" t="s">
        <v>342</v>
      </c>
      <c r="F67" s="102" t="s">
        <v>359</v>
      </c>
      <c r="G67" s="103" t="s">
        <v>360</v>
      </c>
      <c r="H67" s="100" t="s">
        <v>364</v>
      </c>
      <c r="I67" s="99" t="s">
        <v>174</v>
      </c>
      <c r="J67" s="99" t="s">
        <v>242</v>
      </c>
      <c r="K67" s="102" t="s">
        <v>365</v>
      </c>
      <c r="L67" s="104">
        <v>0.25</v>
      </c>
      <c r="M67" s="102" t="s">
        <v>205</v>
      </c>
      <c r="N67" s="102" t="s">
        <v>366</v>
      </c>
      <c r="O67" s="99">
        <v>1</v>
      </c>
      <c r="P67" s="99">
        <v>7.0000000000000007E-2</v>
      </c>
      <c r="Q67" s="150">
        <v>0.32900000000000001</v>
      </c>
      <c r="R67" s="85">
        <v>0.3</v>
      </c>
      <c r="S67" s="85">
        <v>0.3</v>
      </c>
      <c r="T67" s="107">
        <v>7.1000000000000008E-2</v>
      </c>
      <c r="U67" s="105">
        <f t="shared" si="6"/>
        <v>0.32900000000000001</v>
      </c>
      <c r="V67" s="106"/>
      <c r="W67" s="106"/>
      <c r="X67" s="106">
        <f t="shared" si="11"/>
        <v>0.4</v>
      </c>
      <c r="Y67" s="106">
        <v>2.9000000000000001E-2</v>
      </c>
      <c r="Z67" s="106">
        <v>2.8000000000000001E-2</v>
      </c>
      <c r="AA67" s="106">
        <v>0.1799</v>
      </c>
      <c r="AB67" s="106">
        <v>9.2100000000000001E-2</v>
      </c>
      <c r="AC67" s="108">
        <f t="shared" si="12"/>
        <v>0.25</v>
      </c>
      <c r="AD67" s="109">
        <f t="shared" si="13"/>
        <v>0.1</v>
      </c>
      <c r="AE67" s="110">
        <f t="shared" si="14"/>
        <v>1</v>
      </c>
      <c r="AF67" s="110">
        <f t="shared" si="15"/>
        <v>0.4</v>
      </c>
    </row>
    <row r="68" spans="1:32" ht="80.099999999999994" customHeight="1">
      <c r="A68" s="99" t="s">
        <v>338</v>
      </c>
      <c r="B68" s="99" t="s">
        <v>339</v>
      </c>
      <c r="C68" s="100" t="s">
        <v>340</v>
      </c>
      <c r="D68" s="99" t="s">
        <v>341</v>
      </c>
      <c r="E68" s="101" t="s">
        <v>342</v>
      </c>
      <c r="F68" s="102" t="s">
        <v>359</v>
      </c>
      <c r="G68" s="103" t="s">
        <v>360</v>
      </c>
      <c r="H68" s="100" t="s">
        <v>367</v>
      </c>
      <c r="I68" s="99" t="s">
        <v>174</v>
      </c>
      <c r="J68" s="99" t="s">
        <v>368</v>
      </c>
      <c r="K68" s="102" t="s">
        <v>369</v>
      </c>
      <c r="L68" s="104">
        <v>0.05</v>
      </c>
      <c r="M68" s="102" t="s">
        <v>205</v>
      </c>
      <c r="N68" s="102" t="s">
        <v>366</v>
      </c>
      <c r="O68" s="99">
        <v>1</v>
      </c>
      <c r="P68" s="99">
        <v>0.23499999999999999</v>
      </c>
      <c r="Q68" s="151">
        <f>+(0.25-0.24)+0.25</f>
        <v>0.26</v>
      </c>
      <c r="R68" s="152">
        <v>0.25</v>
      </c>
      <c r="S68" s="152">
        <v>0.25</v>
      </c>
      <c r="T68" s="86">
        <f>0.94*0.25</f>
        <v>0.23499999999999999</v>
      </c>
      <c r="U68" s="105">
        <f t="shared" si="6"/>
        <v>0.26</v>
      </c>
      <c r="V68" s="106"/>
      <c r="W68" s="106"/>
      <c r="X68" s="106">
        <f t="shared" si="11"/>
        <v>0.495</v>
      </c>
      <c r="Y68" s="106">
        <v>8.2500000000000004E-2</v>
      </c>
      <c r="Z68" s="106">
        <v>7.4999999999999997E-3</v>
      </c>
      <c r="AA68" s="106">
        <v>9.7500000000000003E-2</v>
      </c>
      <c r="AB68" s="106">
        <v>7.2500000000000009E-2</v>
      </c>
      <c r="AC68" s="108">
        <f t="shared" si="12"/>
        <v>0.05</v>
      </c>
      <c r="AD68" s="109">
        <f t="shared" si="13"/>
        <v>2.4750000000000001E-2</v>
      </c>
      <c r="AE68" s="110">
        <f t="shared" si="14"/>
        <v>1</v>
      </c>
      <c r="AF68" s="110">
        <f t="shared" si="15"/>
        <v>0.495</v>
      </c>
    </row>
    <row r="69" spans="1:32" ht="80.099999999999994" customHeight="1">
      <c r="A69" s="99" t="s">
        <v>338</v>
      </c>
      <c r="B69" s="99" t="s">
        <v>339</v>
      </c>
      <c r="C69" s="100" t="s">
        <v>340</v>
      </c>
      <c r="D69" s="99" t="s">
        <v>341</v>
      </c>
      <c r="E69" s="101" t="s">
        <v>342</v>
      </c>
      <c r="F69" s="102" t="s">
        <v>359</v>
      </c>
      <c r="G69" s="103" t="s">
        <v>360</v>
      </c>
      <c r="H69" s="100" t="s">
        <v>370</v>
      </c>
      <c r="I69" s="99" t="s">
        <v>174</v>
      </c>
      <c r="J69" s="99" t="s">
        <v>233</v>
      </c>
      <c r="K69" s="102" t="s">
        <v>371</v>
      </c>
      <c r="L69" s="104">
        <v>0.25</v>
      </c>
      <c r="M69" s="102" t="s">
        <v>177</v>
      </c>
      <c r="N69" s="102" t="s">
        <v>372</v>
      </c>
      <c r="O69" s="99">
        <v>1</v>
      </c>
      <c r="P69" s="99">
        <v>0.1</v>
      </c>
      <c r="Q69" s="151">
        <v>0.3</v>
      </c>
      <c r="R69" s="124">
        <v>0.3</v>
      </c>
      <c r="S69" s="124">
        <v>0.3</v>
      </c>
      <c r="T69" s="106">
        <v>0.1</v>
      </c>
      <c r="U69" s="105">
        <f t="shared" si="6"/>
        <v>0.29885</v>
      </c>
      <c r="V69" s="106"/>
      <c r="W69" s="106"/>
      <c r="X69" s="106">
        <f t="shared" si="11"/>
        <v>0.39885000000000004</v>
      </c>
      <c r="Y69" s="106">
        <v>6.5000000000000002E-2</v>
      </c>
      <c r="Z69" s="106">
        <v>0</v>
      </c>
      <c r="AA69" s="107">
        <v>0.14269999999999999</v>
      </c>
      <c r="AB69" s="107">
        <v>9.1149999999999995E-2</v>
      </c>
      <c r="AC69" s="108">
        <f t="shared" si="12"/>
        <v>0.24904166666666669</v>
      </c>
      <c r="AD69" s="109">
        <f t="shared" si="13"/>
        <v>9.9712500000000009E-2</v>
      </c>
      <c r="AE69" s="110">
        <f t="shared" si="14"/>
        <v>0.99616666666666676</v>
      </c>
      <c r="AF69" s="110">
        <f t="shared" si="15"/>
        <v>0.39885000000000004</v>
      </c>
    </row>
    <row r="70" spans="1:32" ht="80.099999999999994" customHeight="1">
      <c r="A70" s="99" t="s">
        <v>338</v>
      </c>
      <c r="B70" s="99" t="s">
        <v>339</v>
      </c>
      <c r="C70" s="100" t="s">
        <v>340</v>
      </c>
      <c r="D70" s="99" t="s">
        <v>341</v>
      </c>
      <c r="E70" s="101" t="s">
        <v>342</v>
      </c>
      <c r="F70" s="102" t="s">
        <v>359</v>
      </c>
      <c r="G70" s="103" t="s">
        <v>360</v>
      </c>
      <c r="H70" s="100" t="s">
        <v>373</v>
      </c>
      <c r="I70" s="99" t="s">
        <v>174</v>
      </c>
      <c r="J70" s="99" t="s">
        <v>374</v>
      </c>
      <c r="K70" s="102" t="s">
        <v>375</v>
      </c>
      <c r="L70" s="104">
        <v>0.05</v>
      </c>
      <c r="M70" s="102" t="s">
        <v>205</v>
      </c>
      <c r="N70" s="102" t="s">
        <v>376</v>
      </c>
      <c r="O70" s="99">
        <v>1</v>
      </c>
      <c r="P70" s="99">
        <v>1</v>
      </c>
      <c r="Q70" s="124">
        <v>1</v>
      </c>
      <c r="R70" s="124">
        <v>1</v>
      </c>
      <c r="S70" s="124">
        <v>1</v>
      </c>
      <c r="T70" s="106">
        <v>1</v>
      </c>
      <c r="U70" s="105">
        <f t="shared" si="6"/>
        <v>1.75</v>
      </c>
      <c r="V70" s="106"/>
      <c r="W70" s="106"/>
      <c r="X70" s="106">
        <f>+(T70+U70)/2</f>
        <v>1.375</v>
      </c>
      <c r="Y70" s="106">
        <v>0.25</v>
      </c>
      <c r="Z70" s="106">
        <v>0.25</v>
      </c>
      <c r="AA70" s="106">
        <v>0.25</v>
      </c>
      <c r="AB70" s="106">
        <v>1</v>
      </c>
      <c r="AC70" s="108">
        <f t="shared" si="12"/>
        <v>0.05</v>
      </c>
      <c r="AD70" s="109">
        <f t="shared" si="13"/>
        <v>0.05</v>
      </c>
      <c r="AE70" s="110">
        <f t="shared" si="14"/>
        <v>1</v>
      </c>
      <c r="AF70" s="110">
        <f t="shared" si="15"/>
        <v>1</v>
      </c>
    </row>
    <row r="71" spans="1:32" ht="80.099999999999994" customHeight="1">
      <c r="A71" s="99" t="s">
        <v>338</v>
      </c>
      <c r="B71" s="99" t="s">
        <v>339</v>
      </c>
      <c r="C71" s="100" t="s">
        <v>340</v>
      </c>
      <c r="D71" s="99" t="s">
        <v>341</v>
      </c>
      <c r="E71" s="101" t="s">
        <v>342</v>
      </c>
      <c r="F71" s="102" t="s">
        <v>359</v>
      </c>
      <c r="G71" s="103" t="s">
        <v>360</v>
      </c>
      <c r="H71" s="100" t="s">
        <v>377</v>
      </c>
      <c r="I71" s="99" t="s">
        <v>174</v>
      </c>
      <c r="J71" s="99" t="s">
        <v>378</v>
      </c>
      <c r="K71" s="102" t="s">
        <v>379</v>
      </c>
      <c r="L71" s="104">
        <v>0.35</v>
      </c>
      <c r="M71" s="102" t="s">
        <v>205</v>
      </c>
      <c r="N71" s="102" t="s">
        <v>380</v>
      </c>
      <c r="O71" s="99">
        <v>11</v>
      </c>
      <c r="P71" s="99">
        <v>11</v>
      </c>
      <c r="Q71" s="124">
        <v>11</v>
      </c>
      <c r="R71" s="124">
        <v>11</v>
      </c>
      <c r="S71" s="124">
        <v>11</v>
      </c>
      <c r="T71" s="106">
        <v>11</v>
      </c>
      <c r="U71" s="105">
        <f t="shared" si="6"/>
        <v>22</v>
      </c>
      <c r="V71" s="106"/>
      <c r="W71" s="106"/>
      <c r="X71" s="106">
        <f>+(T71+U71)/2</f>
        <v>16.5</v>
      </c>
      <c r="Y71" s="106">
        <v>5</v>
      </c>
      <c r="Z71" s="106">
        <v>2</v>
      </c>
      <c r="AA71" s="106">
        <v>4</v>
      </c>
      <c r="AB71" s="106">
        <v>11</v>
      </c>
      <c r="AC71" s="108">
        <f t="shared" si="12"/>
        <v>0.35</v>
      </c>
      <c r="AD71" s="109">
        <f t="shared" si="13"/>
        <v>0.35</v>
      </c>
      <c r="AE71" s="110">
        <f t="shared" si="14"/>
        <v>1</v>
      </c>
      <c r="AF71" s="110">
        <f t="shared" si="15"/>
        <v>1</v>
      </c>
    </row>
    <row r="72" spans="1:32" ht="80.099999999999994" customHeight="1">
      <c r="A72" s="446"/>
      <c r="B72" s="446"/>
      <c r="C72" s="446"/>
      <c r="D72" s="446"/>
      <c r="E72" s="446"/>
      <c r="F72" s="446"/>
      <c r="G72" s="446"/>
      <c r="H72" s="446"/>
      <c r="I72" s="446"/>
      <c r="J72" s="446"/>
      <c r="K72" s="446"/>
      <c r="L72" s="446"/>
      <c r="M72" s="446"/>
      <c r="N72" s="446"/>
      <c r="O72" s="446"/>
      <c r="P72" s="446"/>
      <c r="Q72" s="446"/>
      <c r="R72" s="446"/>
      <c r="S72" s="446"/>
      <c r="T72" s="446"/>
      <c r="U72" s="446"/>
      <c r="V72" s="446"/>
      <c r="W72" s="446"/>
      <c r="X72" s="446"/>
      <c r="Y72" s="440" t="s">
        <v>381</v>
      </c>
      <c r="Z72" s="441"/>
      <c r="AA72" s="441"/>
      <c r="AB72" s="442"/>
      <c r="AC72" s="160">
        <f>SUM(AC66:AC71)</f>
        <v>0.99904166666666672</v>
      </c>
      <c r="AD72" s="160">
        <f>SUM(AD66:AD71)</f>
        <v>0.64946250000000005</v>
      </c>
      <c r="AE72" s="160">
        <f>AVERAGE(AE66:AE71)</f>
        <v>0.99936111111111126</v>
      </c>
      <c r="AF72" s="160">
        <f>AVERAGE(AF66:AF71)</f>
        <v>0.63230833333333336</v>
      </c>
    </row>
    <row r="73" spans="1:32" ht="80.099999999999994" customHeight="1">
      <c r="A73" s="99" t="s">
        <v>338</v>
      </c>
      <c r="B73" s="99" t="s">
        <v>339</v>
      </c>
      <c r="C73" s="100" t="s">
        <v>340</v>
      </c>
      <c r="D73" s="99" t="s">
        <v>341</v>
      </c>
      <c r="E73" s="101" t="s">
        <v>382</v>
      </c>
      <c r="F73" s="102" t="s">
        <v>383</v>
      </c>
      <c r="G73" s="153" t="s">
        <v>384</v>
      </c>
      <c r="H73" s="100" t="s">
        <v>385</v>
      </c>
      <c r="I73" s="99" t="s">
        <v>174</v>
      </c>
      <c r="J73" s="99" t="s">
        <v>386</v>
      </c>
      <c r="K73" s="102" t="s">
        <v>387</v>
      </c>
      <c r="L73" s="104">
        <v>0.1</v>
      </c>
      <c r="M73" s="102" t="s">
        <v>205</v>
      </c>
      <c r="N73" s="102" t="s">
        <v>388</v>
      </c>
      <c r="O73" s="99">
        <v>16</v>
      </c>
      <c r="P73" s="99">
        <v>5</v>
      </c>
      <c r="Q73" s="124">
        <v>4</v>
      </c>
      <c r="R73" s="124">
        <v>4</v>
      </c>
      <c r="S73" s="124">
        <v>4</v>
      </c>
      <c r="T73" s="106">
        <v>5</v>
      </c>
      <c r="U73" s="105">
        <f t="shared" si="6"/>
        <v>4</v>
      </c>
      <c r="V73" s="106"/>
      <c r="W73" s="106"/>
      <c r="X73" s="106">
        <f t="shared" si="11"/>
        <v>9</v>
      </c>
      <c r="Y73" s="106">
        <v>1</v>
      </c>
      <c r="Z73" s="106">
        <v>1</v>
      </c>
      <c r="AA73" s="106">
        <v>1</v>
      </c>
      <c r="AB73" s="106">
        <v>1</v>
      </c>
      <c r="AC73" s="108">
        <f t="shared" si="12"/>
        <v>0.1</v>
      </c>
      <c r="AD73" s="109">
        <f t="shared" si="13"/>
        <v>5.6250000000000001E-2</v>
      </c>
      <c r="AE73" s="110">
        <f t="shared" si="14"/>
        <v>1</v>
      </c>
      <c r="AF73" s="110">
        <f t="shared" si="15"/>
        <v>0.5625</v>
      </c>
    </row>
    <row r="74" spans="1:32" ht="80.099999999999994" customHeight="1">
      <c r="A74" s="99" t="s">
        <v>338</v>
      </c>
      <c r="B74" s="99" t="s">
        <v>339</v>
      </c>
      <c r="C74" s="100" t="s">
        <v>340</v>
      </c>
      <c r="D74" s="99" t="s">
        <v>341</v>
      </c>
      <c r="E74" s="101" t="s">
        <v>382</v>
      </c>
      <c r="F74" s="102" t="s">
        <v>383</v>
      </c>
      <c r="G74" s="154" t="s">
        <v>384</v>
      </c>
      <c r="H74" s="146" t="s">
        <v>389</v>
      </c>
      <c r="I74" s="99" t="s">
        <v>174</v>
      </c>
      <c r="J74" s="99" t="s">
        <v>233</v>
      </c>
      <c r="K74" s="102" t="s">
        <v>390</v>
      </c>
      <c r="L74" s="155">
        <v>0.15</v>
      </c>
      <c r="M74" s="102" t="s">
        <v>205</v>
      </c>
      <c r="N74" s="102" t="s">
        <v>391</v>
      </c>
      <c r="O74" s="99">
        <v>92</v>
      </c>
      <c r="P74" s="99">
        <v>23</v>
      </c>
      <c r="Q74" s="124">
        <v>23</v>
      </c>
      <c r="R74" s="124">
        <v>23</v>
      </c>
      <c r="S74" s="124">
        <v>23</v>
      </c>
      <c r="T74" s="106">
        <v>23</v>
      </c>
      <c r="U74" s="105">
        <f t="shared" si="6"/>
        <v>92</v>
      </c>
      <c r="V74" s="106"/>
      <c r="W74" s="106"/>
      <c r="X74" s="106">
        <f t="shared" si="11"/>
        <v>115</v>
      </c>
      <c r="Y74" s="106">
        <v>23</v>
      </c>
      <c r="Z74" s="106">
        <v>23</v>
      </c>
      <c r="AA74" s="106">
        <v>23</v>
      </c>
      <c r="AB74" s="106">
        <v>23</v>
      </c>
      <c r="AC74" s="108">
        <f t="shared" si="12"/>
        <v>0.15</v>
      </c>
      <c r="AD74" s="109">
        <f t="shared" si="13"/>
        <v>0.15</v>
      </c>
      <c r="AE74" s="110">
        <f t="shared" si="14"/>
        <v>1</v>
      </c>
      <c r="AF74" s="110">
        <f t="shared" si="15"/>
        <v>1</v>
      </c>
    </row>
    <row r="75" spans="1:32" ht="80.099999999999994" customHeight="1">
      <c r="A75" s="99" t="s">
        <v>338</v>
      </c>
      <c r="B75" s="99" t="s">
        <v>339</v>
      </c>
      <c r="C75" s="100" t="s">
        <v>340</v>
      </c>
      <c r="D75" s="99" t="s">
        <v>341</v>
      </c>
      <c r="E75" s="101" t="s">
        <v>382</v>
      </c>
      <c r="F75" s="102" t="s">
        <v>383</v>
      </c>
      <c r="G75" s="103" t="s">
        <v>384</v>
      </c>
      <c r="H75" s="99" t="s">
        <v>392</v>
      </c>
      <c r="I75" s="99" t="s">
        <v>174</v>
      </c>
      <c r="J75" s="99" t="s">
        <v>393</v>
      </c>
      <c r="K75" s="102" t="s">
        <v>394</v>
      </c>
      <c r="L75" s="104">
        <v>0.15</v>
      </c>
      <c r="M75" s="102" t="s">
        <v>205</v>
      </c>
      <c r="N75" s="102" t="s">
        <v>268</v>
      </c>
      <c r="O75" s="99">
        <v>1500</v>
      </c>
      <c r="P75" s="99">
        <v>375</v>
      </c>
      <c r="Q75" s="124">
        <v>375</v>
      </c>
      <c r="R75" s="124">
        <v>375</v>
      </c>
      <c r="S75" s="124">
        <v>375</v>
      </c>
      <c r="T75" s="106">
        <v>741</v>
      </c>
      <c r="U75" s="105">
        <f t="shared" si="6"/>
        <v>1157</v>
      </c>
      <c r="V75" s="106"/>
      <c r="W75" s="106"/>
      <c r="X75" s="106">
        <f t="shared" si="11"/>
        <v>1898</v>
      </c>
      <c r="Y75" s="106">
        <v>80</v>
      </c>
      <c r="Z75" s="106">
        <v>197</v>
      </c>
      <c r="AA75" s="106">
        <v>259</v>
      </c>
      <c r="AB75" s="106">
        <v>621</v>
      </c>
      <c r="AC75" s="108">
        <f t="shared" si="12"/>
        <v>0.15</v>
      </c>
      <c r="AD75" s="109">
        <f t="shared" si="13"/>
        <v>0.15</v>
      </c>
      <c r="AE75" s="110">
        <f t="shared" si="14"/>
        <v>1</v>
      </c>
      <c r="AF75" s="110">
        <f t="shared" si="15"/>
        <v>1</v>
      </c>
    </row>
    <row r="76" spans="1:32" ht="80.099999999999994" customHeight="1">
      <c r="A76" s="99" t="s">
        <v>338</v>
      </c>
      <c r="B76" s="99" t="s">
        <v>339</v>
      </c>
      <c r="C76" s="100" t="s">
        <v>340</v>
      </c>
      <c r="D76" s="99" t="s">
        <v>341</v>
      </c>
      <c r="E76" s="101" t="s">
        <v>382</v>
      </c>
      <c r="F76" s="102" t="s">
        <v>383</v>
      </c>
      <c r="G76" s="103" t="s">
        <v>384</v>
      </c>
      <c r="H76" s="99" t="s">
        <v>395</v>
      </c>
      <c r="I76" s="99" t="s">
        <v>174</v>
      </c>
      <c r="J76" s="99" t="s">
        <v>396</v>
      </c>
      <c r="K76" s="102" t="s">
        <v>397</v>
      </c>
      <c r="L76" s="104">
        <v>0.1</v>
      </c>
      <c r="M76" s="102" t="s">
        <v>205</v>
      </c>
      <c r="N76" s="102" t="s">
        <v>319</v>
      </c>
      <c r="O76" s="99">
        <v>12</v>
      </c>
      <c r="P76" s="99">
        <v>3</v>
      </c>
      <c r="Q76" s="124">
        <v>3</v>
      </c>
      <c r="R76" s="124">
        <v>3</v>
      </c>
      <c r="S76" s="124">
        <v>3</v>
      </c>
      <c r="T76" s="106">
        <v>3</v>
      </c>
      <c r="U76" s="105">
        <f t="shared" si="6"/>
        <v>4</v>
      </c>
      <c r="V76" s="106"/>
      <c r="W76" s="106"/>
      <c r="X76" s="106">
        <f t="shared" si="11"/>
        <v>7</v>
      </c>
      <c r="Y76" s="106">
        <v>1</v>
      </c>
      <c r="Z76" s="106">
        <v>1</v>
      </c>
      <c r="AA76" s="106">
        <v>1</v>
      </c>
      <c r="AB76" s="106">
        <v>1</v>
      </c>
      <c r="AC76" s="108">
        <f t="shared" si="12"/>
        <v>0.1</v>
      </c>
      <c r="AD76" s="109">
        <f t="shared" si="13"/>
        <v>5.8333333333333341E-2</v>
      </c>
      <c r="AE76" s="110">
        <f t="shared" si="14"/>
        <v>1</v>
      </c>
      <c r="AF76" s="110">
        <f t="shared" si="15"/>
        <v>0.58333333333333337</v>
      </c>
    </row>
    <row r="77" spans="1:32" ht="80.099999999999994" customHeight="1">
      <c r="A77" s="99" t="s">
        <v>338</v>
      </c>
      <c r="B77" s="99" t="s">
        <v>339</v>
      </c>
      <c r="C77" s="100" t="s">
        <v>340</v>
      </c>
      <c r="D77" s="99" t="s">
        <v>341</v>
      </c>
      <c r="E77" s="101" t="s">
        <v>382</v>
      </c>
      <c r="F77" s="102" t="s">
        <v>383</v>
      </c>
      <c r="G77" s="103" t="s">
        <v>384</v>
      </c>
      <c r="H77" s="99" t="s">
        <v>398</v>
      </c>
      <c r="I77" s="99" t="s">
        <v>174</v>
      </c>
      <c r="J77" s="99" t="s">
        <v>399</v>
      </c>
      <c r="K77" s="102" t="s">
        <v>400</v>
      </c>
      <c r="L77" s="142">
        <v>0.1</v>
      </c>
      <c r="M77" s="102" t="s">
        <v>205</v>
      </c>
      <c r="N77" s="102" t="s">
        <v>401</v>
      </c>
      <c r="O77" s="99">
        <v>1</v>
      </c>
      <c r="P77" s="99" t="s">
        <v>179</v>
      </c>
      <c r="Q77" s="124">
        <v>0.5</v>
      </c>
      <c r="R77" s="124">
        <v>0.25</v>
      </c>
      <c r="S77" s="124">
        <v>0.25</v>
      </c>
      <c r="T77" s="99">
        <v>0</v>
      </c>
      <c r="U77" s="105">
        <f t="shared" si="6"/>
        <v>0.2</v>
      </c>
      <c r="V77" s="106"/>
      <c r="W77" s="106"/>
      <c r="X77" s="106">
        <f t="shared" si="11"/>
        <v>0.2</v>
      </c>
      <c r="Y77" s="106">
        <v>0</v>
      </c>
      <c r="Z77" s="106">
        <v>0.1</v>
      </c>
      <c r="AA77" s="106">
        <v>0.1</v>
      </c>
      <c r="AB77" s="106">
        <v>0</v>
      </c>
      <c r="AC77" s="108">
        <f t="shared" si="12"/>
        <v>4.0000000000000008E-2</v>
      </c>
      <c r="AD77" s="109">
        <f t="shared" si="13"/>
        <v>2.0000000000000004E-2</v>
      </c>
      <c r="AE77" s="110">
        <f t="shared" si="14"/>
        <v>0.4</v>
      </c>
      <c r="AF77" s="110">
        <f t="shared" si="15"/>
        <v>0.2</v>
      </c>
    </row>
    <row r="78" spans="1:32" ht="80.099999999999994" customHeight="1">
      <c r="A78" s="99" t="s">
        <v>338</v>
      </c>
      <c r="B78" s="99" t="s">
        <v>339</v>
      </c>
      <c r="C78" s="100" t="s">
        <v>340</v>
      </c>
      <c r="D78" s="99" t="s">
        <v>341</v>
      </c>
      <c r="E78" s="101" t="s">
        <v>382</v>
      </c>
      <c r="F78" s="102" t="s">
        <v>383</v>
      </c>
      <c r="G78" s="103" t="s">
        <v>384</v>
      </c>
      <c r="H78" s="99" t="s">
        <v>402</v>
      </c>
      <c r="I78" s="99" t="s">
        <v>174</v>
      </c>
      <c r="J78" s="99" t="s">
        <v>242</v>
      </c>
      <c r="K78" s="102" t="s">
        <v>403</v>
      </c>
      <c r="L78" s="104">
        <v>0.3</v>
      </c>
      <c r="M78" s="102" t="s">
        <v>205</v>
      </c>
      <c r="N78" s="102" t="s">
        <v>404</v>
      </c>
      <c r="O78" s="99">
        <v>21</v>
      </c>
      <c r="P78" s="99">
        <v>21</v>
      </c>
      <c r="Q78" s="124">
        <v>21</v>
      </c>
      <c r="R78" s="124">
        <v>21</v>
      </c>
      <c r="S78" s="124">
        <v>21</v>
      </c>
      <c r="T78" s="106">
        <v>21</v>
      </c>
      <c r="U78" s="105">
        <f t="shared" si="6"/>
        <v>84</v>
      </c>
      <c r="V78" s="106"/>
      <c r="W78" s="106"/>
      <c r="X78" s="106">
        <f t="shared" si="11"/>
        <v>105</v>
      </c>
      <c r="Y78" s="106">
        <v>21</v>
      </c>
      <c r="Z78" s="106">
        <v>21</v>
      </c>
      <c r="AA78" s="106">
        <v>21</v>
      </c>
      <c r="AB78" s="106">
        <v>21</v>
      </c>
      <c r="AC78" s="108">
        <f t="shared" si="12"/>
        <v>0.3</v>
      </c>
      <c r="AD78" s="109">
        <f t="shared" si="13"/>
        <v>0.3</v>
      </c>
      <c r="AE78" s="110">
        <f t="shared" si="14"/>
        <v>1</v>
      </c>
      <c r="AF78" s="110">
        <f t="shared" si="15"/>
        <v>1</v>
      </c>
    </row>
    <row r="79" spans="1:32" ht="80.099999999999994" customHeight="1">
      <c r="A79" s="99" t="s">
        <v>338</v>
      </c>
      <c r="B79" s="99" t="s">
        <v>339</v>
      </c>
      <c r="C79" s="100" t="s">
        <v>340</v>
      </c>
      <c r="D79" s="99" t="s">
        <v>341</v>
      </c>
      <c r="E79" s="101" t="s">
        <v>382</v>
      </c>
      <c r="F79" s="102" t="s">
        <v>383</v>
      </c>
      <c r="G79" s="103" t="s">
        <v>384</v>
      </c>
      <c r="H79" s="99" t="s">
        <v>405</v>
      </c>
      <c r="I79" s="99" t="s">
        <v>174</v>
      </c>
      <c r="J79" s="99" t="s">
        <v>233</v>
      </c>
      <c r="K79" s="102" t="s">
        <v>406</v>
      </c>
      <c r="L79" s="104">
        <v>0.1</v>
      </c>
      <c r="M79" s="102" t="s">
        <v>205</v>
      </c>
      <c r="N79" s="102" t="s">
        <v>407</v>
      </c>
      <c r="O79" s="99">
        <v>7</v>
      </c>
      <c r="P79" s="99" t="s">
        <v>179</v>
      </c>
      <c r="Q79" s="124">
        <v>1</v>
      </c>
      <c r="R79" s="124">
        <v>2</v>
      </c>
      <c r="S79" s="124">
        <v>4</v>
      </c>
      <c r="T79" s="106">
        <v>0</v>
      </c>
      <c r="U79" s="105">
        <f t="shared" si="6"/>
        <v>0</v>
      </c>
      <c r="V79" s="106"/>
      <c r="W79" s="106"/>
      <c r="X79" s="106">
        <f t="shared" si="11"/>
        <v>0</v>
      </c>
      <c r="Y79" s="106">
        <v>0</v>
      </c>
      <c r="Z79" s="106">
        <v>0</v>
      </c>
      <c r="AA79" s="106">
        <v>0</v>
      </c>
      <c r="AB79" s="106">
        <v>0</v>
      </c>
      <c r="AC79" s="108">
        <f t="shared" si="12"/>
        <v>0</v>
      </c>
      <c r="AD79" s="109">
        <f t="shared" si="13"/>
        <v>0</v>
      </c>
      <c r="AE79" s="110">
        <f t="shared" si="14"/>
        <v>0</v>
      </c>
      <c r="AF79" s="110">
        <f t="shared" si="15"/>
        <v>0</v>
      </c>
    </row>
    <row r="80" spans="1:32" ht="80.099999999999994" customHeight="1">
      <c r="A80" s="446"/>
      <c r="B80" s="446"/>
      <c r="C80" s="446"/>
      <c r="D80" s="446"/>
      <c r="E80" s="446"/>
      <c r="F80" s="446"/>
      <c r="G80" s="446"/>
      <c r="H80" s="446"/>
      <c r="I80" s="446"/>
      <c r="J80" s="446"/>
      <c r="K80" s="446"/>
      <c r="L80" s="446"/>
      <c r="M80" s="446"/>
      <c r="N80" s="446"/>
      <c r="O80" s="446"/>
      <c r="P80" s="446"/>
      <c r="Q80" s="446"/>
      <c r="R80" s="446"/>
      <c r="S80" s="446"/>
      <c r="T80" s="446"/>
      <c r="U80" s="446"/>
      <c r="V80" s="446"/>
      <c r="W80" s="446"/>
      <c r="X80" s="446"/>
      <c r="Y80" s="440" t="s">
        <v>408</v>
      </c>
      <c r="Z80" s="441"/>
      <c r="AA80" s="441"/>
      <c r="AB80" s="442"/>
      <c r="AC80" s="160">
        <f>SUM(AC73:AC79)</f>
        <v>0.84000000000000008</v>
      </c>
      <c r="AD80" s="160">
        <f>SUM(AD73:AD79)</f>
        <v>0.73458333333333337</v>
      </c>
      <c r="AE80" s="160">
        <f>AVERAGE(AE73:AE79)</f>
        <v>0.77142857142857146</v>
      </c>
      <c r="AF80" s="160">
        <f>AVERAGE(AF73:AF79)</f>
        <v>0.62083333333333335</v>
      </c>
    </row>
    <row r="81" spans="1:32" ht="80.099999999999994" customHeight="1">
      <c r="A81" s="99" t="s">
        <v>338</v>
      </c>
      <c r="B81" s="99" t="s">
        <v>339</v>
      </c>
      <c r="C81" s="100" t="s">
        <v>340</v>
      </c>
      <c r="D81" s="99" t="s">
        <v>341</v>
      </c>
      <c r="E81" s="101" t="s">
        <v>382</v>
      </c>
      <c r="F81" s="102" t="s">
        <v>409</v>
      </c>
      <c r="G81" s="103" t="s">
        <v>410</v>
      </c>
      <c r="H81" s="99" t="s">
        <v>411</v>
      </c>
      <c r="I81" s="99" t="s">
        <v>174</v>
      </c>
      <c r="J81" s="99" t="s">
        <v>412</v>
      </c>
      <c r="K81" s="102" t="s">
        <v>413</v>
      </c>
      <c r="L81" s="155">
        <v>0.6</v>
      </c>
      <c r="M81" s="102" t="s">
        <v>205</v>
      </c>
      <c r="N81" s="102" t="s">
        <v>372</v>
      </c>
      <c r="O81" s="99">
        <v>9</v>
      </c>
      <c r="P81" s="99">
        <v>2</v>
      </c>
      <c r="Q81" s="124">
        <v>2</v>
      </c>
      <c r="R81" s="124">
        <v>2</v>
      </c>
      <c r="S81" s="124">
        <v>3</v>
      </c>
      <c r="T81" s="106">
        <v>2</v>
      </c>
      <c r="U81" s="105">
        <f t="shared" si="6"/>
        <v>2</v>
      </c>
      <c r="V81" s="106"/>
      <c r="W81" s="106"/>
      <c r="X81" s="106">
        <f t="shared" si="11"/>
        <v>4</v>
      </c>
      <c r="Y81" s="106">
        <v>0</v>
      </c>
      <c r="Z81" s="106">
        <v>0</v>
      </c>
      <c r="AA81" s="106">
        <v>2</v>
      </c>
      <c r="AB81" s="106">
        <v>0</v>
      </c>
      <c r="AC81" s="108">
        <f t="shared" si="12"/>
        <v>0.6</v>
      </c>
      <c r="AD81" s="109">
        <f t="shared" si="13"/>
        <v>0.26666666666666666</v>
      </c>
      <c r="AE81" s="110">
        <f t="shared" si="14"/>
        <v>1</v>
      </c>
      <c r="AF81" s="110">
        <f t="shared" si="15"/>
        <v>0.44444444444444442</v>
      </c>
    </row>
    <row r="82" spans="1:32" ht="80.099999999999994" customHeight="1">
      <c r="A82" s="99" t="s">
        <v>338</v>
      </c>
      <c r="B82" s="99" t="s">
        <v>339</v>
      </c>
      <c r="C82" s="100" t="s">
        <v>340</v>
      </c>
      <c r="D82" s="99" t="s">
        <v>341</v>
      </c>
      <c r="E82" s="101" t="s">
        <v>382</v>
      </c>
      <c r="F82" s="102" t="s">
        <v>409</v>
      </c>
      <c r="G82" s="156" t="s">
        <v>410</v>
      </c>
      <c r="H82" s="157" t="s">
        <v>414</v>
      </c>
      <c r="I82" s="99" t="s">
        <v>174</v>
      </c>
      <c r="J82" s="99" t="s">
        <v>412</v>
      </c>
      <c r="K82" s="102" t="s">
        <v>415</v>
      </c>
      <c r="L82" s="104">
        <v>0.4</v>
      </c>
      <c r="M82" s="102" t="s">
        <v>205</v>
      </c>
      <c r="N82" s="102" t="s">
        <v>372</v>
      </c>
      <c r="O82" s="124">
        <v>3</v>
      </c>
      <c r="P82" s="99">
        <v>2</v>
      </c>
      <c r="Q82" s="124">
        <v>3</v>
      </c>
      <c r="R82" s="124">
        <v>3</v>
      </c>
      <c r="S82" s="124">
        <v>3</v>
      </c>
      <c r="T82" s="106">
        <v>2</v>
      </c>
      <c r="U82" s="105">
        <f t="shared" si="6"/>
        <v>7</v>
      </c>
      <c r="V82" s="106"/>
      <c r="W82" s="106"/>
      <c r="X82" s="106">
        <f t="shared" si="11"/>
        <v>9</v>
      </c>
      <c r="Y82" s="106">
        <v>0</v>
      </c>
      <c r="Z82" s="106">
        <v>3</v>
      </c>
      <c r="AA82" s="106">
        <v>3</v>
      </c>
      <c r="AB82" s="106">
        <v>1</v>
      </c>
      <c r="AC82" s="108">
        <f t="shared" si="12"/>
        <v>0.4</v>
      </c>
      <c r="AD82" s="109">
        <f t="shared" si="13"/>
        <v>0.4</v>
      </c>
      <c r="AE82" s="110">
        <f t="shared" si="14"/>
        <v>1</v>
      </c>
      <c r="AF82" s="110">
        <f t="shared" si="15"/>
        <v>1</v>
      </c>
    </row>
    <row r="83" spans="1:32" ht="80.099999999999994" customHeight="1">
      <c r="A83" s="446"/>
      <c r="B83" s="446"/>
      <c r="C83" s="446"/>
      <c r="D83" s="446"/>
      <c r="E83" s="446"/>
      <c r="F83" s="446"/>
      <c r="G83" s="446"/>
      <c r="H83" s="446"/>
      <c r="I83" s="446"/>
      <c r="J83" s="446"/>
      <c r="K83" s="446"/>
      <c r="L83" s="446"/>
      <c r="M83" s="446"/>
      <c r="N83" s="446"/>
      <c r="O83" s="446"/>
      <c r="P83" s="446"/>
      <c r="Q83" s="446"/>
      <c r="R83" s="446"/>
      <c r="S83" s="446"/>
      <c r="T83" s="446"/>
      <c r="U83" s="446"/>
      <c r="V83" s="446"/>
      <c r="W83" s="446"/>
      <c r="X83" s="446"/>
      <c r="Y83" s="440" t="s">
        <v>416</v>
      </c>
      <c r="Z83" s="441"/>
      <c r="AA83" s="441"/>
      <c r="AB83" s="442"/>
      <c r="AC83" s="160">
        <f>SUM(AC81:AC82)</f>
        <v>1</v>
      </c>
      <c r="AD83" s="160">
        <f>SUM(AD81:AD82)</f>
        <v>0.66666666666666674</v>
      </c>
      <c r="AE83" s="160">
        <f>AVERAGE(AE81:AE82)</f>
        <v>1</v>
      </c>
      <c r="AF83" s="160">
        <f>AVERAGE(AF81:AF82)</f>
        <v>0.72222222222222221</v>
      </c>
    </row>
    <row r="84" spans="1:32" ht="80.099999999999994" customHeight="1">
      <c r="A84" s="99" t="s">
        <v>338</v>
      </c>
      <c r="B84" s="99" t="s">
        <v>339</v>
      </c>
      <c r="C84" s="100" t="s">
        <v>340</v>
      </c>
      <c r="D84" s="99" t="s">
        <v>341</v>
      </c>
      <c r="E84" s="101" t="s">
        <v>382</v>
      </c>
      <c r="F84" s="102" t="s">
        <v>417</v>
      </c>
      <c r="G84" s="115" t="s">
        <v>418</v>
      </c>
      <c r="H84" s="100" t="s">
        <v>419</v>
      </c>
      <c r="I84" s="99" t="s">
        <v>174</v>
      </c>
      <c r="J84" s="99" t="s">
        <v>317</v>
      </c>
      <c r="K84" s="102" t="s">
        <v>420</v>
      </c>
      <c r="L84" s="104">
        <v>0.15</v>
      </c>
      <c r="M84" s="102" t="s">
        <v>205</v>
      </c>
      <c r="N84" s="102" t="s">
        <v>319</v>
      </c>
      <c r="O84" s="99">
        <v>1</v>
      </c>
      <c r="P84" s="99" t="s">
        <v>179</v>
      </c>
      <c r="Q84" s="124">
        <v>0.5</v>
      </c>
      <c r="R84" s="124">
        <v>0.5</v>
      </c>
      <c r="S84" s="124" t="s">
        <v>179</v>
      </c>
      <c r="T84" s="106">
        <v>0</v>
      </c>
      <c r="U84" s="105">
        <f t="shared" si="6"/>
        <v>0.5</v>
      </c>
      <c r="V84" s="106"/>
      <c r="W84" s="106"/>
      <c r="X84" s="106">
        <f t="shared" si="11"/>
        <v>0.5</v>
      </c>
      <c r="Y84" s="106">
        <v>0</v>
      </c>
      <c r="Z84" s="106">
        <v>0</v>
      </c>
      <c r="AA84" s="106">
        <v>0.2</v>
      </c>
      <c r="AB84" s="106">
        <v>0.30000000000000004</v>
      </c>
      <c r="AC84" s="108">
        <f t="shared" si="12"/>
        <v>0.15</v>
      </c>
      <c r="AD84" s="109">
        <f t="shared" si="13"/>
        <v>7.4999999999999997E-2</v>
      </c>
      <c r="AE84" s="110">
        <f t="shared" si="14"/>
        <v>1</v>
      </c>
      <c r="AF84" s="110">
        <f t="shared" si="15"/>
        <v>0.5</v>
      </c>
    </row>
    <row r="85" spans="1:32" ht="80.099999999999994" customHeight="1">
      <c r="A85" s="99" t="s">
        <v>338</v>
      </c>
      <c r="B85" s="99" t="s">
        <v>339</v>
      </c>
      <c r="C85" s="100" t="s">
        <v>340</v>
      </c>
      <c r="D85" s="99" t="s">
        <v>341</v>
      </c>
      <c r="E85" s="101" t="s">
        <v>382</v>
      </c>
      <c r="F85" s="102" t="s">
        <v>417</v>
      </c>
      <c r="G85" s="115" t="s">
        <v>418</v>
      </c>
      <c r="H85" s="100" t="s">
        <v>421</v>
      </c>
      <c r="I85" s="99" t="s">
        <v>174</v>
      </c>
      <c r="J85" s="99" t="s">
        <v>317</v>
      </c>
      <c r="K85" s="102" t="s">
        <v>422</v>
      </c>
      <c r="L85" s="104">
        <v>0.05</v>
      </c>
      <c r="M85" s="102" t="s">
        <v>205</v>
      </c>
      <c r="N85" s="102" t="s">
        <v>423</v>
      </c>
      <c r="O85" s="99">
        <v>1</v>
      </c>
      <c r="P85" s="99" t="s">
        <v>179</v>
      </c>
      <c r="Q85" s="124" t="s">
        <v>179</v>
      </c>
      <c r="R85" s="124">
        <v>1</v>
      </c>
      <c r="S85" s="124" t="s">
        <v>179</v>
      </c>
      <c r="T85" s="106">
        <v>0</v>
      </c>
      <c r="U85" s="105">
        <f t="shared" si="6"/>
        <v>0</v>
      </c>
      <c r="V85" s="106"/>
      <c r="W85" s="106"/>
      <c r="X85" s="106">
        <f t="shared" si="11"/>
        <v>0</v>
      </c>
      <c r="Y85" s="106" t="s">
        <v>212</v>
      </c>
      <c r="Z85" s="106" t="s">
        <v>212</v>
      </c>
      <c r="AA85" s="106" t="s">
        <v>212</v>
      </c>
      <c r="AB85" s="106" t="s">
        <v>212</v>
      </c>
      <c r="AC85" s="106" t="s">
        <v>212</v>
      </c>
      <c r="AD85" s="109">
        <f t="shared" si="13"/>
        <v>0</v>
      </c>
      <c r="AE85" s="106" t="s">
        <v>212</v>
      </c>
      <c r="AF85" s="110">
        <f t="shared" si="15"/>
        <v>0</v>
      </c>
    </row>
    <row r="86" spans="1:32" ht="80.099999999999994" customHeight="1">
      <c r="A86" s="99" t="s">
        <v>338</v>
      </c>
      <c r="B86" s="99" t="s">
        <v>339</v>
      </c>
      <c r="C86" s="100" t="s">
        <v>340</v>
      </c>
      <c r="D86" s="99" t="s">
        <v>341</v>
      </c>
      <c r="E86" s="101" t="s">
        <v>382</v>
      </c>
      <c r="F86" s="102" t="s">
        <v>417</v>
      </c>
      <c r="G86" s="115" t="s">
        <v>418</v>
      </c>
      <c r="H86" s="100" t="s">
        <v>424</v>
      </c>
      <c r="I86" s="99" t="s">
        <v>174</v>
      </c>
      <c r="J86" s="99" t="s">
        <v>210</v>
      </c>
      <c r="K86" s="102" t="s">
        <v>425</v>
      </c>
      <c r="L86" s="104">
        <v>0.4</v>
      </c>
      <c r="M86" s="102" t="s">
        <v>205</v>
      </c>
      <c r="N86" s="102" t="s">
        <v>391</v>
      </c>
      <c r="O86" s="99">
        <v>48</v>
      </c>
      <c r="P86" s="99">
        <v>11</v>
      </c>
      <c r="Q86" s="124">
        <v>12</v>
      </c>
      <c r="R86" s="124">
        <v>12</v>
      </c>
      <c r="S86" s="124">
        <v>12</v>
      </c>
      <c r="T86" s="106">
        <v>11</v>
      </c>
      <c r="U86" s="105">
        <f t="shared" si="6"/>
        <v>6</v>
      </c>
      <c r="V86" s="106"/>
      <c r="W86" s="106"/>
      <c r="X86" s="106">
        <f t="shared" si="11"/>
        <v>17</v>
      </c>
      <c r="Y86" s="106">
        <v>0</v>
      </c>
      <c r="Z86" s="106">
        <v>2</v>
      </c>
      <c r="AA86" s="106">
        <v>2</v>
      </c>
      <c r="AB86" s="106">
        <v>2</v>
      </c>
      <c r="AC86" s="108">
        <f t="shared" si="12"/>
        <v>0.2</v>
      </c>
      <c r="AD86" s="109">
        <f t="shared" si="13"/>
        <v>0.14166666666666669</v>
      </c>
      <c r="AE86" s="110">
        <f t="shared" si="14"/>
        <v>0.5</v>
      </c>
      <c r="AF86" s="110">
        <f t="shared" si="15"/>
        <v>0.35416666666666669</v>
      </c>
    </row>
    <row r="87" spans="1:32" ht="80.099999999999994" customHeight="1">
      <c r="A87" s="99" t="s">
        <v>338</v>
      </c>
      <c r="B87" s="99" t="s">
        <v>339</v>
      </c>
      <c r="C87" s="100" t="s">
        <v>340</v>
      </c>
      <c r="D87" s="99" t="s">
        <v>341</v>
      </c>
      <c r="E87" s="101" t="s">
        <v>382</v>
      </c>
      <c r="F87" s="102" t="s">
        <v>417</v>
      </c>
      <c r="G87" s="115" t="s">
        <v>418</v>
      </c>
      <c r="H87" s="100" t="s">
        <v>426</v>
      </c>
      <c r="I87" s="99" t="s">
        <v>174</v>
      </c>
      <c r="J87" s="99" t="s">
        <v>427</v>
      </c>
      <c r="K87" s="102" t="s">
        <v>428</v>
      </c>
      <c r="L87" s="104">
        <v>0.4</v>
      </c>
      <c r="M87" s="102" t="s">
        <v>205</v>
      </c>
      <c r="N87" s="102" t="s">
        <v>391</v>
      </c>
      <c r="O87" s="99">
        <v>12</v>
      </c>
      <c r="P87" s="99">
        <v>3</v>
      </c>
      <c r="Q87" s="124">
        <v>3</v>
      </c>
      <c r="R87" s="124">
        <v>3</v>
      </c>
      <c r="S87" s="124">
        <v>3</v>
      </c>
      <c r="T87" s="106">
        <v>1</v>
      </c>
      <c r="U87" s="105">
        <f t="shared" si="6"/>
        <v>2</v>
      </c>
      <c r="V87" s="106"/>
      <c r="W87" s="106"/>
      <c r="X87" s="106">
        <f t="shared" si="11"/>
        <v>3</v>
      </c>
      <c r="Y87" s="106">
        <v>1</v>
      </c>
      <c r="Z87" s="106">
        <v>0</v>
      </c>
      <c r="AA87" s="106">
        <v>0</v>
      </c>
      <c r="AB87" s="106">
        <v>1</v>
      </c>
      <c r="AC87" s="108">
        <f t="shared" si="12"/>
        <v>0.26666666666666666</v>
      </c>
      <c r="AD87" s="109">
        <f t="shared" si="13"/>
        <v>0.1</v>
      </c>
      <c r="AE87" s="110">
        <f t="shared" si="14"/>
        <v>0.66666666666666663</v>
      </c>
      <c r="AF87" s="110">
        <f t="shared" si="15"/>
        <v>0.25</v>
      </c>
    </row>
    <row r="88" spans="1:32" ht="80.099999999999994" customHeight="1">
      <c r="A88" s="446"/>
      <c r="B88" s="446"/>
      <c r="C88" s="446"/>
      <c r="D88" s="446"/>
      <c r="E88" s="446"/>
      <c r="F88" s="446"/>
      <c r="G88" s="446"/>
      <c r="H88" s="446"/>
      <c r="I88" s="446"/>
      <c r="J88" s="446"/>
      <c r="K88" s="446"/>
      <c r="L88" s="446"/>
      <c r="M88" s="446"/>
      <c r="N88" s="446"/>
      <c r="O88" s="446"/>
      <c r="P88" s="446"/>
      <c r="Q88" s="446"/>
      <c r="R88" s="446"/>
      <c r="S88" s="446"/>
      <c r="T88" s="446"/>
      <c r="U88" s="446"/>
      <c r="V88" s="446"/>
      <c r="W88" s="446"/>
      <c r="X88" s="446"/>
      <c r="Y88" s="440" t="s">
        <v>429</v>
      </c>
      <c r="Z88" s="441"/>
      <c r="AA88" s="441"/>
      <c r="AB88" s="442"/>
      <c r="AC88" s="160">
        <f>SUM(AC84:AC87)</f>
        <v>0.6166666666666667</v>
      </c>
      <c r="AD88" s="160">
        <f>SUM(AD84:AD87)</f>
        <v>0.31666666666666665</v>
      </c>
      <c r="AE88" s="160">
        <f>AVERAGE(AE84:AE87)</f>
        <v>0.72222222222222221</v>
      </c>
      <c r="AF88" s="160">
        <f>AVERAGE(AF84:AF87)</f>
        <v>0.27604166666666669</v>
      </c>
    </row>
    <row r="89" spans="1:32" ht="80.099999999999994" customHeight="1">
      <c r="A89" s="99" t="s">
        <v>338</v>
      </c>
      <c r="B89" s="99" t="s">
        <v>339</v>
      </c>
      <c r="C89" s="100" t="s">
        <v>340</v>
      </c>
      <c r="D89" s="99" t="s">
        <v>341</v>
      </c>
      <c r="E89" s="101" t="s">
        <v>342</v>
      </c>
      <c r="F89" s="102" t="s">
        <v>430</v>
      </c>
      <c r="G89" s="115" t="s">
        <v>431</v>
      </c>
      <c r="H89" s="100" t="s">
        <v>432</v>
      </c>
      <c r="I89" s="99" t="s">
        <v>174</v>
      </c>
      <c r="J89" s="99">
        <v>0</v>
      </c>
      <c r="K89" s="102" t="s">
        <v>433</v>
      </c>
      <c r="L89" s="148">
        <v>0.5</v>
      </c>
      <c r="M89" s="102" t="s">
        <v>205</v>
      </c>
      <c r="N89" s="102" t="s">
        <v>434</v>
      </c>
      <c r="O89" s="99">
        <v>1</v>
      </c>
      <c r="P89" s="99" t="s">
        <v>179</v>
      </c>
      <c r="Q89" s="124">
        <v>0.25</v>
      </c>
      <c r="R89" s="124">
        <v>0.37</v>
      </c>
      <c r="S89" s="124">
        <v>0.38</v>
      </c>
      <c r="T89" s="106">
        <v>0</v>
      </c>
      <c r="U89" s="105">
        <f t="shared" si="6"/>
        <v>0.21000000000000002</v>
      </c>
      <c r="V89" s="106"/>
      <c r="W89" s="106"/>
      <c r="X89" s="106">
        <f t="shared" si="11"/>
        <v>0.21000000000000002</v>
      </c>
      <c r="Y89" s="106">
        <v>0.05</v>
      </c>
      <c r="Z89" s="106">
        <v>0.03</v>
      </c>
      <c r="AA89" s="106">
        <v>0.08</v>
      </c>
      <c r="AB89" s="106">
        <v>0.05</v>
      </c>
      <c r="AC89" s="108">
        <f t="shared" si="12"/>
        <v>0.42000000000000004</v>
      </c>
      <c r="AD89" s="109">
        <f t="shared" si="13"/>
        <v>0.10500000000000001</v>
      </c>
      <c r="AE89" s="110">
        <f t="shared" si="14"/>
        <v>0.84000000000000008</v>
      </c>
      <c r="AF89" s="110">
        <f t="shared" si="15"/>
        <v>0.21000000000000002</v>
      </c>
    </row>
    <row r="90" spans="1:32" ht="80.099999999999994" customHeight="1">
      <c r="A90" s="99" t="s">
        <v>338</v>
      </c>
      <c r="B90" s="99" t="s">
        <v>339</v>
      </c>
      <c r="C90" s="100" t="s">
        <v>340</v>
      </c>
      <c r="D90" s="99" t="s">
        <v>341</v>
      </c>
      <c r="E90" s="101" t="s">
        <v>342</v>
      </c>
      <c r="F90" s="102" t="s">
        <v>430</v>
      </c>
      <c r="G90" s="115" t="s">
        <v>431</v>
      </c>
      <c r="H90" s="100" t="s">
        <v>435</v>
      </c>
      <c r="I90" s="99" t="s">
        <v>174</v>
      </c>
      <c r="J90" s="99" t="s">
        <v>242</v>
      </c>
      <c r="K90" s="102" t="s">
        <v>436</v>
      </c>
      <c r="L90" s="148">
        <v>0.5</v>
      </c>
      <c r="M90" s="102" t="s">
        <v>205</v>
      </c>
      <c r="N90" s="102" t="s">
        <v>437</v>
      </c>
      <c r="O90" s="99">
        <v>1</v>
      </c>
      <c r="P90" s="99" t="s">
        <v>179</v>
      </c>
      <c r="Q90" s="124">
        <v>0.25</v>
      </c>
      <c r="R90" s="124">
        <v>0.37</v>
      </c>
      <c r="S90" s="124">
        <v>0.38</v>
      </c>
      <c r="T90" s="106">
        <v>0</v>
      </c>
      <c r="U90" s="105">
        <f t="shared" si="6"/>
        <v>0.21000000000000002</v>
      </c>
      <c r="V90" s="106"/>
      <c r="W90" s="106"/>
      <c r="X90" s="106">
        <f t="shared" ref="X90:X93" si="16">+T90+U90</f>
        <v>0.21000000000000002</v>
      </c>
      <c r="Y90" s="106">
        <v>0.05</v>
      </c>
      <c r="Z90" s="106">
        <v>0.03</v>
      </c>
      <c r="AA90" s="106">
        <v>0.08</v>
      </c>
      <c r="AB90" s="106">
        <v>0.05</v>
      </c>
      <c r="AC90" s="108">
        <f t="shared" si="12"/>
        <v>0.42000000000000004</v>
      </c>
      <c r="AD90" s="109">
        <f t="shared" si="13"/>
        <v>0.10500000000000001</v>
      </c>
      <c r="AE90" s="110">
        <f t="shared" si="14"/>
        <v>0.84000000000000008</v>
      </c>
      <c r="AF90" s="110">
        <f t="shared" si="15"/>
        <v>0.21000000000000002</v>
      </c>
    </row>
    <row r="91" spans="1:32" ht="80.099999999999994" customHeight="1">
      <c r="A91" s="446"/>
      <c r="B91" s="446"/>
      <c r="C91" s="446"/>
      <c r="D91" s="446"/>
      <c r="E91" s="446"/>
      <c r="F91" s="446"/>
      <c r="G91" s="446"/>
      <c r="H91" s="446"/>
      <c r="I91" s="446"/>
      <c r="J91" s="446"/>
      <c r="K91" s="446"/>
      <c r="L91" s="446"/>
      <c r="M91" s="446"/>
      <c r="N91" s="446"/>
      <c r="O91" s="446"/>
      <c r="P91" s="446"/>
      <c r="Q91" s="446"/>
      <c r="R91" s="446"/>
      <c r="S91" s="446"/>
      <c r="T91" s="446"/>
      <c r="U91" s="446"/>
      <c r="V91" s="446"/>
      <c r="W91" s="446"/>
      <c r="X91" s="446"/>
      <c r="Y91" s="440" t="s">
        <v>438</v>
      </c>
      <c r="Z91" s="441"/>
      <c r="AA91" s="441"/>
      <c r="AB91" s="442"/>
      <c r="AC91" s="160">
        <f>SUM(AC89:AC90)</f>
        <v>0.84000000000000008</v>
      </c>
      <c r="AD91" s="160">
        <f>SUM(AD89:AD90)</f>
        <v>0.21000000000000002</v>
      </c>
      <c r="AE91" s="160">
        <f>AVERAGE(AE89:AE90)</f>
        <v>0.84000000000000008</v>
      </c>
      <c r="AF91" s="160">
        <f>AVERAGE(AF89:AF90)</f>
        <v>0.21000000000000002</v>
      </c>
    </row>
    <row r="92" spans="1:32" ht="80.099999999999994" customHeight="1">
      <c r="A92" s="99" t="s">
        <v>439</v>
      </c>
      <c r="B92" s="99" t="s">
        <v>440</v>
      </c>
      <c r="C92" s="100" t="s">
        <v>441</v>
      </c>
      <c r="D92" s="99" t="s">
        <v>442</v>
      </c>
      <c r="E92" s="101" t="s">
        <v>443</v>
      </c>
      <c r="F92" s="102" t="s">
        <v>444</v>
      </c>
      <c r="G92" s="115" t="s">
        <v>445</v>
      </c>
      <c r="H92" s="100" t="s">
        <v>446</v>
      </c>
      <c r="I92" s="99" t="s">
        <v>174</v>
      </c>
      <c r="J92" s="99">
        <v>0</v>
      </c>
      <c r="K92" s="102" t="s">
        <v>447</v>
      </c>
      <c r="L92" s="148">
        <v>0.5</v>
      </c>
      <c r="M92" s="102" t="s">
        <v>205</v>
      </c>
      <c r="N92" s="102" t="s">
        <v>391</v>
      </c>
      <c r="O92" s="99">
        <v>5</v>
      </c>
      <c r="P92" s="99">
        <v>2</v>
      </c>
      <c r="Q92" s="124">
        <v>1</v>
      </c>
      <c r="R92" s="124">
        <v>1</v>
      </c>
      <c r="S92" s="124">
        <v>1</v>
      </c>
      <c r="T92" s="99">
        <v>2</v>
      </c>
      <c r="U92" s="105">
        <f t="shared" ref="U92:U93" si="17">SUM(Y92:AB92)</f>
        <v>1</v>
      </c>
      <c r="V92" s="106"/>
      <c r="W92" s="106"/>
      <c r="X92" s="106">
        <f t="shared" si="16"/>
        <v>3</v>
      </c>
      <c r="Y92" s="106">
        <v>0</v>
      </c>
      <c r="Z92" s="106">
        <v>1</v>
      </c>
      <c r="AA92" s="106">
        <v>0</v>
      </c>
      <c r="AB92" s="106">
        <v>0</v>
      </c>
      <c r="AC92" s="108">
        <f t="shared" si="12"/>
        <v>0.5</v>
      </c>
      <c r="AD92" s="109">
        <f t="shared" si="13"/>
        <v>0.3</v>
      </c>
      <c r="AE92" s="110">
        <f t="shared" si="14"/>
        <v>1</v>
      </c>
      <c r="AF92" s="110">
        <f t="shared" si="15"/>
        <v>0.6</v>
      </c>
    </row>
    <row r="93" spans="1:32" ht="80.099999999999994" customHeight="1">
      <c r="A93" s="99" t="s">
        <v>439</v>
      </c>
      <c r="B93" s="99" t="s">
        <v>440</v>
      </c>
      <c r="C93" s="100" t="s">
        <v>441</v>
      </c>
      <c r="D93" s="99" t="s">
        <v>442</v>
      </c>
      <c r="E93" s="101" t="s">
        <v>443</v>
      </c>
      <c r="F93" s="102" t="s">
        <v>444</v>
      </c>
      <c r="G93" s="115" t="s">
        <v>445</v>
      </c>
      <c r="H93" s="100" t="s">
        <v>448</v>
      </c>
      <c r="I93" s="99" t="s">
        <v>174</v>
      </c>
      <c r="J93" s="99">
        <v>0</v>
      </c>
      <c r="K93" s="102" t="s">
        <v>449</v>
      </c>
      <c r="L93" s="148">
        <v>0.5</v>
      </c>
      <c r="M93" s="102" t="s">
        <v>177</v>
      </c>
      <c r="N93" s="102" t="s">
        <v>319</v>
      </c>
      <c r="O93" s="99">
        <v>4</v>
      </c>
      <c r="P93" s="99" t="s">
        <v>179</v>
      </c>
      <c r="Q93" s="124">
        <v>2</v>
      </c>
      <c r="R93" s="124">
        <v>1</v>
      </c>
      <c r="S93" s="124">
        <v>1</v>
      </c>
      <c r="T93" s="99">
        <v>0</v>
      </c>
      <c r="U93" s="105">
        <f t="shared" si="17"/>
        <v>1</v>
      </c>
      <c r="V93" s="106"/>
      <c r="W93" s="106"/>
      <c r="X93" s="106">
        <f t="shared" si="16"/>
        <v>1</v>
      </c>
      <c r="Y93" s="106">
        <v>0</v>
      </c>
      <c r="Z93" s="106">
        <v>0</v>
      </c>
      <c r="AA93" s="106">
        <v>0</v>
      </c>
      <c r="AB93" s="106">
        <v>1</v>
      </c>
      <c r="AC93" s="108">
        <f t="shared" si="12"/>
        <v>0.25</v>
      </c>
      <c r="AD93" s="109">
        <f t="shared" si="13"/>
        <v>0.125</v>
      </c>
      <c r="AE93" s="110">
        <f t="shared" si="14"/>
        <v>0.5</v>
      </c>
      <c r="AF93" s="110">
        <f t="shared" si="15"/>
        <v>0.25</v>
      </c>
    </row>
    <row r="94" spans="1:32" ht="80.099999999999994" customHeight="1">
      <c r="A94" s="446"/>
      <c r="B94" s="446"/>
      <c r="C94" s="446"/>
      <c r="D94" s="446"/>
      <c r="E94" s="446"/>
      <c r="F94" s="446"/>
      <c r="G94" s="446"/>
      <c r="H94" s="446"/>
      <c r="I94" s="446"/>
      <c r="J94" s="446"/>
      <c r="K94" s="446"/>
      <c r="L94" s="446"/>
      <c r="M94" s="446"/>
      <c r="N94" s="446"/>
      <c r="O94" s="446"/>
      <c r="P94" s="446"/>
      <c r="Q94" s="446"/>
      <c r="R94" s="446"/>
      <c r="S94" s="446"/>
      <c r="T94" s="446"/>
      <c r="U94" s="446"/>
      <c r="V94" s="446"/>
      <c r="W94" s="446"/>
      <c r="X94" s="446"/>
      <c r="Y94" s="440" t="s">
        <v>450</v>
      </c>
      <c r="Z94" s="441"/>
      <c r="AA94" s="441"/>
      <c r="AB94" s="442"/>
      <c r="AC94" s="160">
        <f>SUM(AC92:AC93)</f>
        <v>0.75</v>
      </c>
      <c r="AD94" s="160">
        <f>SUM(AD92:AD93)</f>
        <v>0.42499999999999999</v>
      </c>
      <c r="AE94" s="160">
        <f>AVERAGE(AE92:AE93)</f>
        <v>0.75</v>
      </c>
      <c r="AF94" s="160">
        <f>AVERAGE(AF92:AF93)</f>
        <v>0.42499999999999999</v>
      </c>
    </row>
    <row r="96" spans="1:32" ht="112.5" customHeight="1">
      <c r="A96" s="447" t="s">
        <v>451</v>
      </c>
      <c r="B96" s="448"/>
      <c r="C96" s="448"/>
      <c r="D96" s="448"/>
      <c r="E96" s="448"/>
      <c r="F96" s="448"/>
      <c r="G96" s="448"/>
      <c r="H96" s="448"/>
      <c r="I96" s="448"/>
      <c r="J96" s="448"/>
      <c r="K96" s="448"/>
      <c r="L96" s="448"/>
      <c r="M96" s="448"/>
      <c r="N96" s="448"/>
      <c r="O96" s="448"/>
      <c r="P96" s="448"/>
      <c r="Q96" s="448"/>
      <c r="R96" s="448"/>
      <c r="S96" s="448"/>
      <c r="T96" s="448"/>
      <c r="U96" s="448"/>
      <c r="V96" s="448"/>
      <c r="W96" s="448"/>
      <c r="X96" s="448"/>
      <c r="Y96" s="448"/>
      <c r="Z96" s="448"/>
      <c r="AA96" s="448"/>
      <c r="AB96" s="449"/>
      <c r="AC96" s="160">
        <f>AVERAGE(AC10,AC13,AC30,AC34,AC38,AC40,AC42,AC44,AC50,AC56,AC59,AC65,AC72,AC80,AC83,AC88,AC91,AC94)</f>
        <v>0.79588957476613886</v>
      </c>
      <c r="AD96" s="160">
        <f t="shared" ref="AD96:AF96" si="18">AVERAGE(AD10,AD13,AD30,AD34,AD38,AD40,AD42,AD44,AD50,AD56,AD59,AD65,AD72,AD80,AD83,AD88,AD91,AD94)</f>
        <v>0.38288433132275129</v>
      </c>
      <c r="AE96" s="160">
        <f t="shared" si="18"/>
        <v>0.86639448737657188</v>
      </c>
      <c r="AF96" s="160">
        <f t="shared" si="18"/>
        <v>0.36578476631393309</v>
      </c>
    </row>
  </sheetData>
  <mergeCells count="50">
    <mergeCell ref="A96:AB96"/>
    <mergeCell ref="A88:X88"/>
    <mergeCell ref="Y88:AB88"/>
    <mergeCell ref="A91:X91"/>
    <mergeCell ref="Y91:AB91"/>
    <mergeCell ref="A94:X94"/>
    <mergeCell ref="Y94:AB94"/>
    <mergeCell ref="A72:X72"/>
    <mergeCell ref="Y72:AB72"/>
    <mergeCell ref="A80:X80"/>
    <mergeCell ref="Y80:AB80"/>
    <mergeCell ref="A83:X83"/>
    <mergeCell ref="Y83:AB83"/>
    <mergeCell ref="A56:X56"/>
    <mergeCell ref="Y56:AB56"/>
    <mergeCell ref="A59:X59"/>
    <mergeCell ref="Y59:AB59"/>
    <mergeCell ref="A65:X65"/>
    <mergeCell ref="Y65:AB65"/>
    <mergeCell ref="A42:X42"/>
    <mergeCell ref="Y42:AB42"/>
    <mergeCell ref="A44:X44"/>
    <mergeCell ref="Y44:AB44"/>
    <mergeCell ref="A50:X50"/>
    <mergeCell ref="Y50:AB50"/>
    <mergeCell ref="A34:X34"/>
    <mergeCell ref="Y34:AB34"/>
    <mergeCell ref="A38:X38"/>
    <mergeCell ref="Y38:AB38"/>
    <mergeCell ref="A40:X40"/>
    <mergeCell ref="Y40:AB40"/>
    <mergeCell ref="Y13:AB13"/>
    <mergeCell ref="Y30:AB30"/>
    <mergeCell ref="A30:X30"/>
    <mergeCell ref="A13:X13"/>
    <mergeCell ref="A10:X10"/>
    <mergeCell ref="Y10:AB10"/>
    <mergeCell ref="A1:B4"/>
    <mergeCell ref="C1:AE1"/>
    <mergeCell ref="C2:AE2"/>
    <mergeCell ref="C3:AE3"/>
    <mergeCell ref="C4:AE4"/>
    <mergeCell ref="A5:B5"/>
    <mergeCell ref="C5:AE5"/>
    <mergeCell ref="A6:AF6"/>
    <mergeCell ref="A7:O7"/>
    <mergeCell ref="P7:S7"/>
    <mergeCell ref="T7:X7"/>
    <mergeCell ref="Y7:AB7"/>
    <mergeCell ref="AC7:AF7"/>
  </mergeCells>
  <pageMargins left="0.15748031496062992" right="0.59055118110236227" top="0.74803149606299213" bottom="0.74803149606299213" header="0.31496062992125984" footer="0.31496062992125984"/>
  <pageSetup paperSize="281" scale="29" orientation="landscape" r:id="rId1"/>
  <ignoredErrors>
    <ignoredError sqref="AC10:AF10 AC13:AF13 AD30 AF30 AC34:AF34 AC38:AF38 AC40:AF40 AD41:AD42 AF41:AF42 AC43:AF43 AC44:AF44 AF50 AD50 AF59 AD59 AC65:AD65 AE65:AF65 AC72:AF72 AC80:AD80 AE80:AF80 AC83:AD83 AE83:AF83 AC88:AD88 AE88:AF88 AC91:AD91 AE91:AF91" formula="1"/>
    <ignoredError sqref="AF46"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BD1F-5AD7-4F2A-9CA3-BB47E5961B53}">
  <dimension ref="A1:N52"/>
  <sheetViews>
    <sheetView zoomScale="50" zoomScaleNormal="50" workbookViewId="0">
      <selection activeCell="F10" sqref="F10"/>
    </sheetView>
  </sheetViews>
  <sheetFormatPr defaultColWidth="12.5703125" defaultRowHeight="15" customHeight="1"/>
  <cols>
    <col min="1" max="1" width="20.85546875" style="34" customWidth="1"/>
    <col min="2" max="2" width="30.7109375" style="34" customWidth="1"/>
    <col min="3" max="3" width="33.7109375" style="34" customWidth="1"/>
    <col min="4" max="4" width="32" style="34" customWidth="1"/>
    <col min="5" max="6" width="28.5703125" style="34" customWidth="1"/>
    <col min="7" max="8" width="33.140625" style="53" customWidth="1"/>
    <col min="9" max="9" width="34" style="34" customWidth="1"/>
    <col min="10" max="10" width="30.140625" style="34" customWidth="1"/>
    <col min="11" max="11" width="23.7109375" style="34" customWidth="1"/>
    <col min="12" max="12" width="27.140625" style="54" customWidth="1"/>
    <col min="13" max="13" width="39.140625" style="34" customWidth="1"/>
    <col min="14" max="14" width="54.7109375" style="34" customWidth="1"/>
    <col min="15" max="16384" width="12.5703125" style="34"/>
  </cols>
  <sheetData>
    <row r="1" spans="1:14" ht="22.5" customHeight="1">
      <c r="A1" s="452"/>
      <c r="B1" s="779"/>
      <c r="C1" s="450" t="s">
        <v>125</v>
      </c>
      <c r="D1" s="780"/>
      <c r="E1" s="780"/>
      <c r="F1" s="780"/>
      <c r="G1" s="780"/>
      <c r="H1" s="780"/>
      <c r="I1" s="780"/>
      <c r="J1" s="780"/>
      <c r="K1" s="780"/>
      <c r="L1" s="780"/>
      <c r="M1" s="780"/>
      <c r="N1" s="33" t="s">
        <v>452</v>
      </c>
    </row>
    <row r="2" spans="1:14" ht="22.5" customHeight="1">
      <c r="A2" s="779"/>
      <c r="B2" s="779"/>
      <c r="C2" s="450" t="s">
        <v>127</v>
      </c>
      <c r="D2" s="780"/>
      <c r="E2" s="780"/>
      <c r="F2" s="780"/>
      <c r="G2" s="780"/>
      <c r="H2" s="780"/>
      <c r="I2" s="780"/>
      <c r="J2" s="780"/>
      <c r="K2" s="780"/>
      <c r="L2" s="780"/>
      <c r="M2" s="780"/>
      <c r="N2" s="33" t="s">
        <v>128</v>
      </c>
    </row>
    <row r="3" spans="1:14" ht="22.5" customHeight="1">
      <c r="A3" s="779"/>
      <c r="B3" s="779"/>
      <c r="C3" s="450" t="s">
        <v>453</v>
      </c>
      <c r="D3" s="780"/>
      <c r="E3" s="780"/>
      <c r="F3" s="780"/>
      <c r="G3" s="780"/>
      <c r="H3" s="780"/>
      <c r="I3" s="780"/>
      <c r="J3" s="780"/>
      <c r="K3" s="780"/>
      <c r="L3" s="780"/>
      <c r="M3" s="780"/>
      <c r="N3" s="33" t="s">
        <v>454</v>
      </c>
    </row>
    <row r="4" spans="1:14" ht="22.5" customHeight="1">
      <c r="A4" s="779"/>
      <c r="B4" s="779"/>
      <c r="C4" s="450" t="s">
        <v>455</v>
      </c>
      <c r="D4" s="780"/>
      <c r="E4" s="780"/>
      <c r="F4" s="780"/>
      <c r="G4" s="780"/>
      <c r="H4" s="780"/>
      <c r="I4" s="780"/>
      <c r="J4" s="780"/>
      <c r="K4" s="780"/>
      <c r="L4" s="780"/>
      <c r="M4" s="780"/>
      <c r="N4" s="33" t="s">
        <v>456</v>
      </c>
    </row>
    <row r="5" spans="1:14" ht="26.25" customHeight="1">
      <c r="A5" s="453" t="s">
        <v>457</v>
      </c>
      <c r="B5" s="779"/>
      <c r="C5" s="454" t="s">
        <v>458</v>
      </c>
      <c r="D5" s="455"/>
      <c r="E5" s="455"/>
      <c r="F5" s="455"/>
      <c r="G5" s="455"/>
      <c r="H5" s="455"/>
      <c r="I5" s="455"/>
      <c r="J5" s="455"/>
      <c r="K5" s="455"/>
      <c r="L5" s="455"/>
      <c r="M5" s="456"/>
      <c r="N5" s="32"/>
    </row>
    <row r="6" spans="1:14" ht="15" customHeight="1">
      <c r="A6" s="450" t="s">
        <v>459</v>
      </c>
      <c r="B6" s="780"/>
      <c r="C6" s="780"/>
      <c r="D6" s="780"/>
      <c r="E6" s="780"/>
      <c r="F6" s="780"/>
      <c r="G6" s="780"/>
      <c r="H6" s="780"/>
      <c r="I6" s="780"/>
      <c r="J6" s="780"/>
      <c r="K6" s="780"/>
      <c r="L6" s="780"/>
      <c r="M6" s="451" t="s">
        <v>460</v>
      </c>
      <c r="N6" s="779"/>
    </row>
    <row r="7" spans="1:14" ht="14.25" customHeight="1">
      <c r="A7" s="780"/>
      <c r="B7" s="780"/>
      <c r="C7" s="780"/>
      <c r="D7" s="780"/>
      <c r="E7" s="780"/>
      <c r="F7" s="780"/>
      <c r="G7" s="780"/>
      <c r="H7" s="780"/>
      <c r="I7" s="780"/>
      <c r="J7" s="780"/>
      <c r="K7" s="780"/>
      <c r="L7" s="780"/>
      <c r="M7" s="779"/>
      <c r="N7" s="779"/>
    </row>
    <row r="8" spans="1:14" ht="14.25" customHeight="1">
      <c r="A8" s="31"/>
      <c r="B8" s="31"/>
      <c r="C8" s="31"/>
      <c r="D8" s="31"/>
      <c r="E8" s="31"/>
      <c r="F8" s="31"/>
      <c r="G8" s="31"/>
      <c r="H8" s="31"/>
      <c r="I8" s="31"/>
      <c r="J8" s="31"/>
      <c r="K8" s="31"/>
      <c r="L8" s="31"/>
      <c r="M8" s="31"/>
      <c r="N8" s="31"/>
    </row>
    <row r="9" spans="1:14" s="35" customFormat="1" ht="66.75" customHeight="1">
      <c r="A9" s="1" t="s">
        <v>10</v>
      </c>
      <c r="B9" s="1" t="s">
        <v>461</v>
      </c>
      <c r="C9" s="1" t="s">
        <v>462</v>
      </c>
      <c r="D9" s="1" t="s">
        <v>463</v>
      </c>
      <c r="E9" s="1" t="s">
        <v>42</v>
      </c>
      <c r="F9" s="1" t="s">
        <v>44</v>
      </c>
      <c r="G9" s="1" t="s">
        <v>46</v>
      </c>
      <c r="H9" s="1" t="s">
        <v>48</v>
      </c>
      <c r="I9" s="1" t="s">
        <v>50</v>
      </c>
      <c r="J9" s="1" t="s">
        <v>52</v>
      </c>
      <c r="K9" s="1" t="s">
        <v>464</v>
      </c>
      <c r="L9" s="1" t="s">
        <v>56</v>
      </c>
      <c r="M9" s="1" t="s">
        <v>60</v>
      </c>
      <c r="N9" s="1" t="s">
        <v>62</v>
      </c>
    </row>
    <row r="10" spans="1:14" ht="311.25" customHeight="1">
      <c r="A10" s="36" t="s">
        <v>465</v>
      </c>
      <c r="B10" s="36" t="s">
        <v>466</v>
      </c>
      <c r="C10" s="36" t="s">
        <v>467</v>
      </c>
      <c r="D10" s="36" t="s">
        <v>468</v>
      </c>
      <c r="E10" s="36" t="s">
        <v>469</v>
      </c>
      <c r="F10" s="36" t="s">
        <v>470</v>
      </c>
      <c r="G10" s="37" t="s">
        <v>471</v>
      </c>
      <c r="H10" s="37" t="s">
        <v>472</v>
      </c>
      <c r="I10" s="38" t="s">
        <v>473</v>
      </c>
      <c r="J10" s="39" t="s">
        <v>474</v>
      </c>
      <c r="K10" s="40"/>
      <c r="L10" s="41" t="s">
        <v>212</v>
      </c>
      <c r="M10" s="42"/>
      <c r="N10" s="42"/>
    </row>
    <row r="11" spans="1:14" ht="101.25" customHeight="1">
      <c r="A11" s="43"/>
      <c r="B11" s="36" t="s">
        <v>466</v>
      </c>
      <c r="C11" s="36" t="s">
        <v>467</v>
      </c>
      <c r="D11" s="36" t="s">
        <v>468</v>
      </c>
      <c r="E11" s="36" t="s">
        <v>475</v>
      </c>
      <c r="F11" s="36" t="s">
        <v>476</v>
      </c>
      <c r="G11" s="37" t="s">
        <v>477</v>
      </c>
      <c r="H11" s="37" t="s">
        <v>478</v>
      </c>
      <c r="I11" s="38" t="s">
        <v>479</v>
      </c>
      <c r="J11" s="39" t="s">
        <v>480</v>
      </c>
      <c r="K11" s="40"/>
      <c r="L11" s="41" t="s">
        <v>212</v>
      </c>
      <c r="M11" s="42"/>
      <c r="N11" s="42"/>
    </row>
    <row r="12" spans="1:14" ht="144.75" customHeight="1">
      <c r="A12" s="36" t="s">
        <v>342</v>
      </c>
      <c r="B12" s="36" t="s">
        <v>466</v>
      </c>
      <c r="C12" s="36" t="s">
        <v>467</v>
      </c>
      <c r="D12" s="36" t="s">
        <v>468</v>
      </c>
      <c r="E12" s="36" t="s">
        <v>475</v>
      </c>
      <c r="F12" s="36" t="s">
        <v>476</v>
      </c>
      <c r="G12" s="37" t="s">
        <v>481</v>
      </c>
      <c r="H12" s="37" t="s">
        <v>482</v>
      </c>
      <c r="I12" s="38" t="s">
        <v>479</v>
      </c>
      <c r="J12" s="39" t="s">
        <v>480</v>
      </c>
      <c r="K12" s="40"/>
      <c r="L12" s="41" t="s">
        <v>212</v>
      </c>
      <c r="M12" s="42"/>
      <c r="N12" s="42"/>
    </row>
    <row r="13" spans="1:14" ht="144" customHeight="1">
      <c r="A13" s="36" t="s">
        <v>342</v>
      </c>
      <c r="B13" s="36" t="s">
        <v>466</v>
      </c>
      <c r="C13" s="36" t="s">
        <v>467</v>
      </c>
      <c r="D13" s="36" t="s">
        <v>468</v>
      </c>
      <c r="E13" s="36" t="s">
        <v>475</v>
      </c>
      <c r="F13" s="36" t="s">
        <v>476</v>
      </c>
      <c r="G13" s="37" t="s">
        <v>483</v>
      </c>
      <c r="H13" s="37" t="s">
        <v>484</v>
      </c>
      <c r="I13" s="38" t="s">
        <v>479</v>
      </c>
      <c r="J13" s="39" t="s">
        <v>480</v>
      </c>
      <c r="K13" s="40"/>
      <c r="L13" s="41" t="s">
        <v>212</v>
      </c>
      <c r="M13" s="42"/>
      <c r="N13" s="42"/>
    </row>
    <row r="14" spans="1:14" ht="130.5" customHeight="1">
      <c r="A14" s="36" t="s">
        <v>485</v>
      </c>
      <c r="B14" s="36" t="s">
        <v>466</v>
      </c>
      <c r="C14" s="36" t="s">
        <v>467</v>
      </c>
      <c r="D14" s="36" t="s">
        <v>468</v>
      </c>
      <c r="E14" s="36" t="s">
        <v>475</v>
      </c>
      <c r="F14" s="36" t="s">
        <v>476</v>
      </c>
      <c r="G14" s="37" t="s">
        <v>486</v>
      </c>
      <c r="H14" s="37" t="s">
        <v>487</v>
      </c>
      <c r="I14" s="38" t="s">
        <v>488</v>
      </c>
      <c r="J14" s="39" t="s">
        <v>480</v>
      </c>
      <c r="K14" s="40"/>
      <c r="L14" s="41" t="s">
        <v>212</v>
      </c>
      <c r="M14" s="42"/>
      <c r="N14" s="42"/>
    </row>
    <row r="15" spans="1:14" ht="255" customHeight="1">
      <c r="A15" s="43"/>
      <c r="B15" s="43"/>
      <c r="C15" s="43"/>
      <c r="D15" s="36" t="s">
        <v>468</v>
      </c>
      <c r="E15" s="36" t="s">
        <v>489</v>
      </c>
      <c r="F15" s="36" t="s">
        <v>490</v>
      </c>
      <c r="G15" s="37" t="s">
        <v>491</v>
      </c>
      <c r="H15" s="37" t="s">
        <v>492</v>
      </c>
      <c r="I15" s="38" t="s">
        <v>479</v>
      </c>
      <c r="J15" s="39" t="s">
        <v>480</v>
      </c>
      <c r="K15" s="40"/>
      <c r="L15" s="41" t="s">
        <v>212</v>
      </c>
      <c r="M15" s="42"/>
      <c r="N15" s="42"/>
    </row>
    <row r="16" spans="1:14" ht="186.75" customHeight="1">
      <c r="A16" s="36" t="s">
        <v>493</v>
      </c>
      <c r="B16" s="36" t="s">
        <v>466</v>
      </c>
      <c r="C16" s="36" t="s">
        <v>467</v>
      </c>
      <c r="D16" s="36" t="s">
        <v>468</v>
      </c>
      <c r="E16" s="36" t="s">
        <v>494</v>
      </c>
      <c r="F16" s="36" t="s">
        <v>495</v>
      </c>
      <c r="G16" s="37" t="s">
        <v>496</v>
      </c>
      <c r="H16" s="37" t="s">
        <v>497</v>
      </c>
      <c r="I16" s="38" t="s">
        <v>498</v>
      </c>
      <c r="J16" s="39" t="s">
        <v>480</v>
      </c>
      <c r="K16" s="40"/>
      <c r="L16" s="41" t="s">
        <v>212</v>
      </c>
      <c r="M16" s="42"/>
      <c r="N16" s="42"/>
    </row>
    <row r="17" spans="1:14" ht="200.25" customHeight="1">
      <c r="A17" s="36" t="s">
        <v>485</v>
      </c>
      <c r="B17" s="36" t="s">
        <v>499</v>
      </c>
      <c r="C17" s="36" t="s">
        <v>500</v>
      </c>
      <c r="D17" s="36" t="s">
        <v>501</v>
      </c>
      <c r="E17" s="36" t="s">
        <v>502</v>
      </c>
      <c r="F17" s="36" t="s">
        <v>503</v>
      </c>
      <c r="G17" s="37" t="s">
        <v>504</v>
      </c>
      <c r="H17" s="37" t="s">
        <v>505</v>
      </c>
      <c r="I17" s="44" t="s">
        <v>479</v>
      </c>
      <c r="J17" s="39" t="s">
        <v>480</v>
      </c>
      <c r="K17" s="40"/>
      <c r="L17" s="41" t="s">
        <v>212</v>
      </c>
      <c r="M17" s="42"/>
      <c r="N17" s="42"/>
    </row>
    <row r="18" spans="1:14" ht="166.5" customHeight="1">
      <c r="A18" s="36" t="s">
        <v>485</v>
      </c>
      <c r="B18" s="36" t="s">
        <v>466</v>
      </c>
      <c r="C18" s="36" t="s">
        <v>467</v>
      </c>
      <c r="D18" s="36" t="s">
        <v>506</v>
      </c>
      <c r="E18" s="36" t="s">
        <v>507</v>
      </c>
      <c r="F18" s="36" t="s">
        <v>508</v>
      </c>
      <c r="G18" s="37" t="s">
        <v>509</v>
      </c>
      <c r="H18" s="37" t="s">
        <v>510</v>
      </c>
      <c r="I18" s="38" t="s">
        <v>473</v>
      </c>
      <c r="J18" s="39" t="s">
        <v>480</v>
      </c>
      <c r="K18" s="40"/>
      <c r="L18" s="41" t="s">
        <v>212</v>
      </c>
      <c r="M18" s="42"/>
      <c r="N18" s="42"/>
    </row>
    <row r="19" spans="1:14" ht="204" customHeight="1">
      <c r="A19" s="36" t="s">
        <v>485</v>
      </c>
      <c r="B19" s="36" t="s">
        <v>466</v>
      </c>
      <c r="C19" s="36" t="s">
        <v>467</v>
      </c>
      <c r="D19" s="36" t="s">
        <v>506</v>
      </c>
      <c r="E19" s="36" t="s">
        <v>511</v>
      </c>
      <c r="F19" s="36" t="s">
        <v>512</v>
      </c>
      <c r="G19" s="37" t="s">
        <v>513</v>
      </c>
      <c r="H19" s="37" t="s">
        <v>514</v>
      </c>
      <c r="I19" s="38" t="s">
        <v>515</v>
      </c>
      <c r="J19" s="39" t="s">
        <v>480</v>
      </c>
      <c r="K19" s="40"/>
      <c r="L19" s="41" t="s">
        <v>212</v>
      </c>
      <c r="M19" s="42"/>
      <c r="N19" s="42"/>
    </row>
    <row r="20" spans="1:14" ht="206.25" customHeight="1">
      <c r="A20" s="36" t="s">
        <v>485</v>
      </c>
      <c r="B20" s="36" t="s">
        <v>466</v>
      </c>
      <c r="C20" s="36" t="s">
        <v>467</v>
      </c>
      <c r="D20" s="36" t="s">
        <v>506</v>
      </c>
      <c r="E20" s="36" t="s">
        <v>511</v>
      </c>
      <c r="F20" s="36" t="s">
        <v>512</v>
      </c>
      <c r="G20" s="37" t="s">
        <v>516</v>
      </c>
      <c r="H20" s="37" t="s">
        <v>517</v>
      </c>
      <c r="I20" s="38" t="s">
        <v>515</v>
      </c>
      <c r="J20" s="39" t="s">
        <v>480</v>
      </c>
      <c r="K20" s="40"/>
      <c r="L20" s="41" t="s">
        <v>212</v>
      </c>
      <c r="M20" s="42"/>
      <c r="N20" s="42"/>
    </row>
    <row r="21" spans="1:14" ht="226.5" customHeight="1">
      <c r="A21" s="36" t="s">
        <v>485</v>
      </c>
      <c r="B21" s="36" t="s">
        <v>466</v>
      </c>
      <c r="C21" s="36" t="s">
        <v>467</v>
      </c>
      <c r="D21" s="36" t="s">
        <v>506</v>
      </c>
      <c r="E21" s="36" t="s">
        <v>511</v>
      </c>
      <c r="F21" s="36" t="s">
        <v>512</v>
      </c>
      <c r="G21" s="37" t="s">
        <v>518</v>
      </c>
      <c r="H21" s="37" t="s">
        <v>519</v>
      </c>
      <c r="I21" s="38" t="s">
        <v>515</v>
      </c>
      <c r="J21" s="39" t="s">
        <v>480</v>
      </c>
      <c r="K21" s="40"/>
      <c r="L21" s="41" t="s">
        <v>212</v>
      </c>
      <c r="M21" s="42"/>
      <c r="N21" s="42"/>
    </row>
    <row r="22" spans="1:14" ht="197.25" customHeight="1">
      <c r="A22" s="36" t="s">
        <v>485</v>
      </c>
      <c r="B22" s="36" t="s">
        <v>466</v>
      </c>
      <c r="C22" s="36" t="s">
        <v>467</v>
      </c>
      <c r="D22" s="36" t="s">
        <v>506</v>
      </c>
      <c r="E22" s="36" t="s">
        <v>511</v>
      </c>
      <c r="F22" s="36" t="s">
        <v>512</v>
      </c>
      <c r="G22" s="37" t="s">
        <v>520</v>
      </c>
      <c r="H22" s="37" t="s">
        <v>521</v>
      </c>
      <c r="I22" s="38" t="s">
        <v>515</v>
      </c>
      <c r="J22" s="39" t="s">
        <v>480</v>
      </c>
      <c r="K22" s="40"/>
      <c r="L22" s="29"/>
      <c r="M22" s="42"/>
      <c r="N22" s="42"/>
    </row>
    <row r="23" spans="1:14" ht="216" customHeight="1">
      <c r="A23" s="36" t="s">
        <v>485</v>
      </c>
      <c r="B23" s="36" t="s">
        <v>466</v>
      </c>
      <c r="C23" s="36" t="s">
        <v>467</v>
      </c>
      <c r="D23" s="36" t="s">
        <v>506</v>
      </c>
      <c r="E23" s="36" t="s">
        <v>522</v>
      </c>
      <c r="F23" s="36" t="s">
        <v>523</v>
      </c>
      <c r="G23" s="37" t="s">
        <v>524</v>
      </c>
      <c r="H23" s="37" t="s">
        <v>525</v>
      </c>
      <c r="I23" s="38" t="s">
        <v>473</v>
      </c>
      <c r="J23" s="39" t="s">
        <v>474</v>
      </c>
      <c r="K23" s="40"/>
      <c r="L23" s="29"/>
      <c r="M23" s="42"/>
      <c r="N23" s="42"/>
    </row>
    <row r="24" spans="1:14" ht="143.25" customHeight="1">
      <c r="A24" s="36" t="s">
        <v>485</v>
      </c>
      <c r="B24" s="36" t="s">
        <v>466</v>
      </c>
      <c r="C24" s="36" t="s">
        <v>467</v>
      </c>
      <c r="D24" s="36" t="s">
        <v>506</v>
      </c>
      <c r="E24" s="36" t="s">
        <v>526</v>
      </c>
      <c r="F24" s="36" t="s">
        <v>527</v>
      </c>
      <c r="G24" s="37" t="s">
        <v>528</v>
      </c>
      <c r="H24" s="37" t="s">
        <v>529</v>
      </c>
      <c r="I24" s="38" t="s">
        <v>515</v>
      </c>
      <c r="J24" s="39" t="s">
        <v>480</v>
      </c>
      <c r="K24" s="40"/>
      <c r="L24" s="29"/>
      <c r="M24" s="42"/>
      <c r="N24" s="42"/>
    </row>
    <row r="25" spans="1:14" ht="198" customHeight="1">
      <c r="A25" s="36" t="s">
        <v>485</v>
      </c>
      <c r="B25" s="36" t="s">
        <v>466</v>
      </c>
      <c r="C25" s="36" t="s">
        <v>467</v>
      </c>
      <c r="D25" s="36" t="s">
        <v>506</v>
      </c>
      <c r="E25" s="36" t="s">
        <v>526</v>
      </c>
      <c r="F25" s="36" t="s">
        <v>527</v>
      </c>
      <c r="G25" s="37" t="s">
        <v>530</v>
      </c>
      <c r="H25" s="37" t="s">
        <v>531</v>
      </c>
      <c r="I25" s="38" t="s">
        <v>515</v>
      </c>
      <c r="J25" s="39" t="s">
        <v>480</v>
      </c>
      <c r="K25" s="40"/>
      <c r="L25" s="29"/>
      <c r="M25" s="42"/>
      <c r="N25" s="42"/>
    </row>
    <row r="26" spans="1:14" ht="224.25" customHeight="1">
      <c r="A26" s="36" t="s">
        <v>342</v>
      </c>
      <c r="B26" s="45" t="s">
        <v>532</v>
      </c>
      <c r="C26" s="36" t="s">
        <v>533</v>
      </c>
      <c r="D26" s="36" t="s">
        <v>534</v>
      </c>
      <c r="E26" s="36" t="s">
        <v>535</v>
      </c>
      <c r="F26" s="36" t="s">
        <v>536</v>
      </c>
      <c r="G26" s="37" t="s">
        <v>537</v>
      </c>
      <c r="H26" s="37" t="s">
        <v>538</v>
      </c>
      <c r="I26" s="38" t="s">
        <v>515</v>
      </c>
      <c r="J26" s="39" t="s">
        <v>480</v>
      </c>
      <c r="K26" s="40"/>
      <c r="L26" s="29"/>
      <c r="M26" s="42"/>
      <c r="N26" s="42"/>
    </row>
    <row r="27" spans="1:14" ht="246" customHeight="1">
      <c r="A27" s="36" t="s">
        <v>342</v>
      </c>
      <c r="B27" s="45" t="s">
        <v>532</v>
      </c>
      <c r="C27" s="36" t="s">
        <v>533</v>
      </c>
      <c r="D27" s="36" t="s">
        <v>534</v>
      </c>
      <c r="E27" s="36" t="s">
        <v>535</v>
      </c>
      <c r="F27" s="36" t="s">
        <v>536</v>
      </c>
      <c r="G27" s="37" t="s">
        <v>539</v>
      </c>
      <c r="H27" s="37" t="s">
        <v>540</v>
      </c>
      <c r="I27" s="38" t="s">
        <v>479</v>
      </c>
      <c r="J27" s="39" t="s">
        <v>480</v>
      </c>
      <c r="K27" s="40"/>
      <c r="L27" s="29"/>
      <c r="M27" s="42"/>
      <c r="N27" s="42"/>
    </row>
    <row r="28" spans="1:14" ht="226.5" customHeight="1">
      <c r="A28" s="36" t="s">
        <v>342</v>
      </c>
      <c r="B28" s="45" t="s">
        <v>532</v>
      </c>
      <c r="C28" s="36" t="s">
        <v>533</v>
      </c>
      <c r="D28" s="36" t="s">
        <v>534</v>
      </c>
      <c r="E28" s="36" t="s">
        <v>535</v>
      </c>
      <c r="F28" s="36" t="s">
        <v>536</v>
      </c>
      <c r="G28" s="37" t="s">
        <v>541</v>
      </c>
      <c r="H28" s="37" t="s">
        <v>542</v>
      </c>
      <c r="I28" s="38" t="s">
        <v>479</v>
      </c>
      <c r="J28" s="39" t="s">
        <v>480</v>
      </c>
      <c r="K28" s="40"/>
      <c r="L28" s="29"/>
      <c r="M28" s="42"/>
      <c r="N28" s="42"/>
    </row>
    <row r="29" spans="1:14" ht="237.75" customHeight="1">
      <c r="A29" s="36" t="s">
        <v>342</v>
      </c>
      <c r="B29" s="45" t="s">
        <v>532</v>
      </c>
      <c r="C29" s="36" t="s">
        <v>533</v>
      </c>
      <c r="D29" s="36" t="s">
        <v>534</v>
      </c>
      <c r="E29" s="36" t="s">
        <v>535</v>
      </c>
      <c r="F29" s="36" t="s">
        <v>536</v>
      </c>
      <c r="G29" s="37" t="s">
        <v>543</v>
      </c>
      <c r="H29" s="37" t="s">
        <v>544</v>
      </c>
      <c r="I29" s="38" t="s">
        <v>479</v>
      </c>
      <c r="J29" s="39" t="s">
        <v>480</v>
      </c>
      <c r="K29" s="40"/>
      <c r="L29" s="29"/>
      <c r="M29" s="42"/>
      <c r="N29" s="42"/>
    </row>
    <row r="30" spans="1:14" ht="245.25" customHeight="1">
      <c r="A30" s="36" t="s">
        <v>342</v>
      </c>
      <c r="B30" s="45" t="s">
        <v>532</v>
      </c>
      <c r="C30" s="36" t="s">
        <v>533</v>
      </c>
      <c r="D30" s="36" t="s">
        <v>534</v>
      </c>
      <c r="E30" s="36" t="s">
        <v>535</v>
      </c>
      <c r="F30" s="36" t="s">
        <v>536</v>
      </c>
      <c r="G30" s="37" t="s">
        <v>545</v>
      </c>
      <c r="H30" s="37" t="s">
        <v>546</v>
      </c>
      <c r="I30" s="38" t="s">
        <v>479</v>
      </c>
      <c r="J30" s="39" t="s">
        <v>474</v>
      </c>
      <c r="K30" s="40"/>
      <c r="L30" s="29"/>
      <c r="M30" s="42"/>
      <c r="N30" s="42"/>
    </row>
    <row r="31" spans="1:14" ht="207" customHeight="1">
      <c r="A31" s="36" t="s">
        <v>342</v>
      </c>
      <c r="B31" s="45" t="s">
        <v>532</v>
      </c>
      <c r="C31" s="36" t="s">
        <v>533</v>
      </c>
      <c r="D31" s="36" t="s">
        <v>534</v>
      </c>
      <c r="E31" s="36" t="s">
        <v>535</v>
      </c>
      <c r="F31" s="36" t="s">
        <v>536</v>
      </c>
      <c r="G31" s="37" t="s">
        <v>547</v>
      </c>
      <c r="H31" s="37" t="s">
        <v>548</v>
      </c>
      <c r="I31" s="38" t="s">
        <v>479</v>
      </c>
      <c r="J31" s="39" t="s">
        <v>480</v>
      </c>
      <c r="K31" s="40"/>
      <c r="L31" s="29"/>
      <c r="M31" s="42"/>
      <c r="N31" s="42"/>
    </row>
    <row r="32" spans="1:14" ht="201.75" customHeight="1">
      <c r="A32" s="36" t="s">
        <v>342</v>
      </c>
      <c r="B32" s="45" t="s">
        <v>532</v>
      </c>
      <c r="C32" s="36" t="s">
        <v>533</v>
      </c>
      <c r="D32" s="36" t="s">
        <v>534</v>
      </c>
      <c r="E32" s="36" t="s">
        <v>535</v>
      </c>
      <c r="F32" s="36" t="s">
        <v>536</v>
      </c>
      <c r="G32" s="37" t="s">
        <v>549</v>
      </c>
      <c r="H32" s="37" t="s">
        <v>550</v>
      </c>
      <c r="I32" s="38" t="s">
        <v>479</v>
      </c>
      <c r="J32" s="39" t="s">
        <v>551</v>
      </c>
      <c r="K32" s="40"/>
      <c r="L32" s="29"/>
      <c r="M32" s="42"/>
      <c r="N32" s="42"/>
    </row>
    <row r="33" spans="1:14" ht="199.5" customHeight="1">
      <c r="A33" s="36" t="s">
        <v>342</v>
      </c>
      <c r="B33" s="45" t="s">
        <v>532</v>
      </c>
      <c r="C33" s="36" t="s">
        <v>533</v>
      </c>
      <c r="D33" s="36" t="s">
        <v>534</v>
      </c>
      <c r="E33" s="36" t="s">
        <v>535</v>
      </c>
      <c r="F33" s="36" t="s">
        <v>536</v>
      </c>
      <c r="G33" s="37" t="s">
        <v>552</v>
      </c>
      <c r="H33" s="37" t="s">
        <v>553</v>
      </c>
      <c r="I33" s="38" t="s">
        <v>479</v>
      </c>
      <c r="J33" s="39" t="s">
        <v>551</v>
      </c>
      <c r="K33" s="40"/>
      <c r="L33" s="29"/>
      <c r="M33" s="42"/>
      <c r="N33" s="42"/>
    </row>
    <row r="34" spans="1:14" ht="279" customHeight="1">
      <c r="A34" s="36" t="s">
        <v>342</v>
      </c>
      <c r="B34" s="45" t="s">
        <v>532</v>
      </c>
      <c r="C34" s="36" t="s">
        <v>533</v>
      </c>
      <c r="D34" s="36" t="s">
        <v>534</v>
      </c>
      <c r="E34" s="36" t="s">
        <v>554</v>
      </c>
      <c r="F34" s="36" t="s">
        <v>555</v>
      </c>
      <c r="G34" s="37" t="s">
        <v>556</v>
      </c>
      <c r="H34" s="37" t="s">
        <v>557</v>
      </c>
      <c r="I34" s="38" t="s">
        <v>479</v>
      </c>
      <c r="J34" s="39" t="s">
        <v>551</v>
      </c>
      <c r="K34" s="40"/>
      <c r="L34" s="29"/>
      <c r="M34" s="42"/>
      <c r="N34" s="42"/>
    </row>
    <row r="35" spans="1:14" ht="113.25" customHeight="1">
      <c r="A35" s="36" t="s">
        <v>342</v>
      </c>
      <c r="B35" s="45" t="s">
        <v>532</v>
      </c>
      <c r="C35" s="36" t="s">
        <v>533</v>
      </c>
      <c r="D35" s="36" t="s">
        <v>534</v>
      </c>
      <c r="E35" s="36" t="s">
        <v>554</v>
      </c>
      <c r="F35" s="36" t="s">
        <v>555</v>
      </c>
      <c r="G35" s="37" t="s">
        <v>558</v>
      </c>
      <c r="H35" s="37" t="s">
        <v>559</v>
      </c>
      <c r="I35" s="38" t="s">
        <v>479</v>
      </c>
      <c r="J35" s="39" t="s">
        <v>551</v>
      </c>
      <c r="K35" s="40"/>
      <c r="L35" s="29"/>
      <c r="M35" s="42"/>
      <c r="N35" s="42"/>
    </row>
    <row r="36" spans="1:14" ht="288.75" customHeight="1">
      <c r="A36" s="36" t="s">
        <v>342</v>
      </c>
      <c r="B36" s="45" t="s">
        <v>532</v>
      </c>
      <c r="C36" s="36" t="s">
        <v>533</v>
      </c>
      <c r="D36" s="36" t="s">
        <v>534</v>
      </c>
      <c r="E36" s="36" t="s">
        <v>554</v>
      </c>
      <c r="F36" s="36" t="s">
        <v>555</v>
      </c>
      <c r="G36" s="37" t="s">
        <v>560</v>
      </c>
      <c r="H36" s="37" t="s">
        <v>561</v>
      </c>
      <c r="I36" s="38" t="s">
        <v>479</v>
      </c>
      <c r="J36" s="39" t="s">
        <v>551</v>
      </c>
      <c r="K36" s="40"/>
      <c r="L36" s="29"/>
      <c r="M36" s="42"/>
      <c r="N36" s="42"/>
    </row>
    <row r="37" spans="1:14" ht="281.25" customHeight="1">
      <c r="A37" s="36" t="s">
        <v>342</v>
      </c>
      <c r="B37" s="45" t="s">
        <v>532</v>
      </c>
      <c r="C37" s="36" t="s">
        <v>533</v>
      </c>
      <c r="D37" s="36" t="s">
        <v>534</v>
      </c>
      <c r="E37" s="36" t="s">
        <v>554</v>
      </c>
      <c r="F37" s="36" t="s">
        <v>555</v>
      </c>
      <c r="G37" s="37" t="s">
        <v>562</v>
      </c>
      <c r="H37" s="37" t="s">
        <v>563</v>
      </c>
      <c r="I37" s="38" t="s">
        <v>479</v>
      </c>
      <c r="J37" s="39" t="s">
        <v>551</v>
      </c>
      <c r="K37" s="40"/>
      <c r="L37" s="29"/>
      <c r="M37" s="42"/>
      <c r="N37" s="42"/>
    </row>
    <row r="38" spans="1:14" ht="257.25" customHeight="1">
      <c r="A38" s="36" t="s">
        <v>342</v>
      </c>
      <c r="B38" s="45" t="s">
        <v>532</v>
      </c>
      <c r="C38" s="36" t="s">
        <v>533</v>
      </c>
      <c r="D38" s="36" t="s">
        <v>534</v>
      </c>
      <c r="E38" s="36" t="s">
        <v>554</v>
      </c>
      <c r="F38" s="36" t="s">
        <v>555</v>
      </c>
      <c r="G38" s="37" t="s">
        <v>564</v>
      </c>
      <c r="H38" s="37" t="s">
        <v>565</v>
      </c>
      <c r="I38" s="38" t="s">
        <v>479</v>
      </c>
      <c r="J38" s="39" t="s">
        <v>551</v>
      </c>
      <c r="K38" s="40"/>
      <c r="L38" s="29"/>
      <c r="M38" s="42"/>
      <c r="N38" s="42"/>
    </row>
    <row r="39" spans="1:14" ht="288" customHeight="1">
      <c r="A39" s="36" t="s">
        <v>342</v>
      </c>
      <c r="B39" s="45" t="s">
        <v>532</v>
      </c>
      <c r="C39" s="36" t="s">
        <v>533</v>
      </c>
      <c r="D39" s="36" t="s">
        <v>534</v>
      </c>
      <c r="E39" s="36" t="s">
        <v>554</v>
      </c>
      <c r="F39" s="36" t="s">
        <v>555</v>
      </c>
      <c r="G39" s="37" t="s">
        <v>566</v>
      </c>
      <c r="H39" s="37" t="s">
        <v>567</v>
      </c>
      <c r="I39" s="38" t="s">
        <v>479</v>
      </c>
      <c r="J39" s="39" t="s">
        <v>480</v>
      </c>
      <c r="K39" s="40"/>
      <c r="L39" s="29"/>
      <c r="M39" s="42"/>
      <c r="N39" s="42"/>
    </row>
    <row r="40" spans="1:14" ht="304.5" customHeight="1">
      <c r="A40" s="36" t="s">
        <v>342</v>
      </c>
      <c r="B40" s="45" t="s">
        <v>532</v>
      </c>
      <c r="C40" s="36" t="s">
        <v>533</v>
      </c>
      <c r="D40" s="36" t="s">
        <v>534</v>
      </c>
      <c r="E40" s="36" t="s">
        <v>554</v>
      </c>
      <c r="F40" s="36" t="s">
        <v>555</v>
      </c>
      <c r="G40" s="37" t="s">
        <v>568</v>
      </c>
      <c r="H40" s="37" t="s">
        <v>569</v>
      </c>
      <c r="I40" s="38" t="s">
        <v>479</v>
      </c>
      <c r="J40" s="39" t="s">
        <v>551</v>
      </c>
      <c r="K40" s="40"/>
      <c r="L40" s="29"/>
      <c r="M40" s="42"/>
      <c r="N40" s="42"/>
    </row>
    <row r="41" spans="1:14" ht="214.5" customHeight="1">
      <c r="A41" s="36" t="s">
        <v>342</v>
      </c>
      <c r="B41" s="45" t="s">
        <v>532</v>
      </c>
      <c r="C41" s="36" t="s">
        <v>533</v>
      </c>
      <c r="D41" s="36" t="s">
        <v>534</v>
      </c>
      <c r="E41" s="36" t="s">
        <v>570</v>
      </c>
      <c r="F41" s="36" t="s">
        <v>571</v>
      </c>
      <c r="G41" s="37" t="s">
        <v>572</v>
      </c>
      <c r="H41" s="37" t="s">
        <v>573</v>
      </c>
      <c r="I41" s="38" t="s">
        <v>574</v>
      </c>
      <c r="J41" s="39" t="s">
        <v>551</v>
      </c>
      <c r="K41" s="40"/>
      <c r="L41" s="29"/>
      <c r="M41" s="42"/>
      <c r="N41" s="42"/>
    </row>
    <row r="42" spans="1:14" ht="225.75" customHeight="1">
      <c r="A42" s="36" t="s">
        <v>342</v>
      </c>
      <c r="B42" s="45" t="s">
        <v>532</v>
      </c>
      <c r="C42" s="36" t="s">
        <v>533</v>
      </c>
      <c r="D42" s="36" t="s">
        <v>534</v>
      </c>
      <c r="E42" s="36" t="s">
        <v>570</v>
      </c>
      <c r="F42" s="36" t="s">
        <v>571</v>
      </c>
      <c r="G42" s="37" t="s">
        <v>575</v>
      </c>
      <c r="H42" s="37" t="s">
        <v>576</v>
      </c>
      <c r="I42" s="38" t="s">
        <v>574</v>
      </c>
      <c r="J42" s="39" t="s">
        <v>551</v>
      </c>
      <c r="K42" s="40"/>
      <c r="L42" s="29"/>
      <c r="M42" s="42"/>
      <c r="N42" s="42"/>
    </row>
    <row r="43" spans="1:14" ht="79.5" customHeight="1">
      <c r="A43" s="36" t="s">
        <v>342</v>
      </c>
      <c r="B43" s="45" t="s">
        <v>532</v>
      </c>
      <c r="C43" s="36" t="s">
        <v>533</v>
      </c>
      <c r="D43" s="36" t="s">
        <v>534</v>
      </c>
      <c r="E43" s="36" t="s">
        <v>570</v>
      </c>
      <c r="F43" s="36" t="s">
        <v>571</v>
      </c>
      <c r="G43" s="37" t="s">
        <v>577</v>
      </c>
      <c r="H43" s="37" t="s">
        <v>578</v>
      </c>
      <c r="I43" s="38" t="s">
        <v>574</v>
      </c>
      <c r="J43" s="39" t="s">
        <v>474</v>
      </c>
      <c r="K43" s="40"/>
      <c r="L43" s="29"/>
      <c r="M43" s="42"/>
      <c r="N43" s="42"/>
    </row>
    <row r="44" spans="1:14" ht="216" customHeight="1">
      <c r="A44" s="36" t="s">
        <v>342</v>
      </c>
      <c r="B44" s="45" t="s">
        <v>532</v>
      </c>
      <c r="C44" s="36" t="s">
        <v>533</v>
      </c>
      <c r="D44" s="36" t="s">
        <v>534</v>
      </c>
      <c r="E44" s="36" t="s">
        <v>570</v>
      </c>
      <c r="F44" s="36" t="s">
        <v>571</v>
      </c>
      <c r="G44" s="37" t="s">
        <v>579</v>
      </c>
      <c r="H44" s="37" t="s">
        <v>580</v>
      </c>
      <c r="I44" s="38" t="s">
        <v>574</v>
      </c>
      <c r="J44" s="39" t="s">
        <v>474</v>
      </c>
      <c r="K44" s="40"/>
      <c r="L44" s="29"/>
      <c r="M44" s="42"/>
      <c r="N44" s="42"/>
    </row>
    <row r="45" spans="1:14" ht="237" customHeight="1">
      <c r="A45" s="36" t="s">
        <v>342</v>
      </c>
      <c r="B45" s="45" t="s">
        <v>532</v>
      </c>
      <c r="C45" s="36" t="s">
        <v>533</v>
      </c>
      <c r="D45" s="36" t="s">
        <v>534</v>
      </c>
      <c r="E45" s="36" t="s">
        <v>570</v>
      </c>
      <c r="F45" s="36" t="s">
        <v>571</v>
      </c>
      <c r="G45" s="37" t="s">
        <v>581</v>
      </c>
      <c r="H45" s="37" t="s">
        <v>582</v>
      </c>
      <c r="I45" s="38" t="s">
        <v>574</v>
      </c>
      <c r="J45" s="39" t="s">
        <v>480</v>
      </c>
      <c r="K45" s="40"/>
      <c r="L45" s="29"/>
      <c r="M45" s="42"/>
      <c r="N45" s="42"/>
    </row>
    <row r="46" spans="1:14" ht="243.75" customHeight="1">
      <c r="A46" s="36" t="s">
        <v>342</v>
      </c>
      <c r="B46" s="36" t="s">
        <v>466</v>
      </c>
      <c r="C46" s="42"/>
      <c r="D46" s="36" t="s">
        <v>583</v>
      </c>
      <c r="E46" s="36" t="s">
        <v>584</v>
      </c>
      <c r="F46" s="36" t="s">
        <v>585</v>
      </c>
      <c r="G46" s="37" t="s">
        <v>586</v>
      </c>
      <c r="H46" s="37" t="s">
        <v>587</v>
      </c>
      <c r="I46" s="38" t="s">
        <v>473</v>
      </c>
      <c r="J46" s="39" t="s">
        <v>480</v>
      </c>
      <c r="K46" s="40"/>
      <c r="L46" s="29"/>
      <c r="M46" s="42"/>
      <c r="N46" s="42"/>
    </row>
    <row r="47" spans="1:14" ht="228.75" customHeight="1">
      <c r="A47" s="36" t="s">
        <v>342</v>
      </c>
      <c r="B47" s="36" t="s">
        <v>466</v>
      </c>
      <c r="C47" s="42"/>
      <c r="D47" s="36" t="s">
        <v>583</v>
      </c>
      <c r="E47" s="36" t="s">
        <v>588</v>
      </c>
      <c r="F47" s="36" t="s">
        <v>589</v>
      </c>
      <c r="G47" s="37" t="s">
        <v>590</v>
      </c>
      <c r="H47" s="37" t="s">
        <v>591</v>
      </c>
      <c r="I47" s="38" t="s">
        <v>488</v>
      </c>
      <c r="J47" s="39" t="s">
        <v>551</v>
      </c>
      <c r="K47" s="40"/>
      <c r="L47" s="29"/>
      <c r="M47" s="42"/>
      <c r="N47" s="42"/>
    </row>
    <row r="48" spans="1:14" ht="309.75" customHeight="1">
      <c r="A48" s="36" t="s">
        <v>342</v>
      </c>
      <c r="B48" s="36" t="s">
        <v>466</v>
      </c>
      <c r="C48" s="42"/>
      <c r="D48" s="36" t="s">
        <v>583</v>
      </c>
      <c r="E48" s="36" t="s">
        <v>592</v>
      </c>
      <c r="F48" s="36" t="s">
        <v>593</v>
      </c>
      <c r="G48" s="37" t="s">
        <v>594</v>
      </c>
      <c r="H48" s="37" t="s">
        <v>595</v>
      </c>
      <c r="I48" s="46" t="s">
        <v>498</v>
      </c>
      <c r="J48" s="39" t="s">
        <v>551</v>
      </c>
      <c r="K48" s="40"/>
      <c r="L48" s="29"/>
      <c r="M48" s="42"/>
      <c r="N48" s="42"/>
    </row>
    <row r="49" spans="1:14" ht="184.5" customHeight="1">
      <c r="A49" s="36" t="s">
        <v>342</v>
      </c>
      <c r="B49" s="36" t="s">
        <v>466</v>
      </c>
      <c r="C49" s="42"/>
      <c r="D49" s="36" t="s">
        <v>596</v>
      </c>
      <c r="E49" s="36" t="s">
        <v>597</v>
      </c>
      <c r="F49" s="36" t="s">
        <v>598</v>
      </c>
      <c r="G49" s="37" t="s">
        <v>599</v>
      </c>
      <c r="H49" s="37" t="s">
        <v>600</v>
      </c>
      <c r="I49" s="38" t="s">
        <v>479</v>
      </c>
      <c r="J49" s="39" t="s">
        <v>480</v>
      </c>
      <c r="K49" s="40"/>
      <c r="L49" s="29"/>
      <c r="M49" s="42"/>
      <c r="N49" s="42"/>
    </row>
    <row r="50" spans="1:14" ht="210" customHeight="1">
      <c r="A50" s="36" t="s">
        <v>342</v>
      </c>
      <c r="B50" s="36" t="s">
        <v>466</v>
      </c>
      <c r="C50" s="42"/>
      <c r="D50" s="36" t="s">
        <v>596</v>
      </c>
      <c r="E50" s="36" t="s">
        <v>597</v>
      </c>
      <c r="F50" s="36" t="s">
        <v>598</v>
      </c>
      <c r="G50" s="37" t="s">
        <v>601</v>
      </c>
      <c r="H50" s="37" t="s">
        <v>602</v>
      </c>
      <c r="I50" s="38" t="s">
        <v>479</v>
      </c>
      <c r="J50" s="39" t="s">
        <v>480</v>
      </c>
      <c r="K50" s="40"/>
      <c r="L50" s="29"/>
      <c r="M50" s="42"/>
      <c r="N50" s="42"/>
    </row>
    <row r="51" spans="1:14" ht="210" customHeight="1">
      <c r="A51" s="36" t="s">
        <v>342</v>
      </c>
      <c r="B51" s="36" t="s">
        <v>466</v>
      </c>
      <c r="C51" s="42"/>
      <c r="D51" s="36" t="s">
        <v>596</v>
      </c>
      <c r="E51" s="36" t="s">
        <v>603</v>
      </c>
      <c r="F51" s="36" t="s">
        <v>604</v>
      </c>
      <c r="G51" s="37" t="s">
        <v>605</v>
      </c>
      <c r="H51" s="37" t="s">
        <v>606</v>
      </c>
      <c r="I51" s="38" t="s">
        <v>479</v>
      </c>
      <c r="J51" s="39" t="s">
        <v>480</v>
      </c>
      <c r="K51" s="40"/>
      <c r="L51" s="29"/>
      <c r="M51" s="42"/>
      <c r="N51" s="42"/>
    </row>
    <row r="52" spans="1:14" ht="213.75" customHeight="1">
      <c r="A52" s="47" t="s">
        <v>342</v>
      </c>
      <c r="B52" s="47" t="s">
        <v>466</v>
      </c>
      <c r="C52" s="48"/>
      <c r="D52" s="47" t="s">
        <v>596</v>
      </c>
      <c r="E52" s="47" t="s">
        <v>607</v>
      </c>
      <c r="F52" s="47" t="s">
        <v>608</v>
      </c>
      <c r="G52" s="49" t="s">
        <v>609</v>
      </c>
      <c r="H52" s="49" t="s">
        <v>610</v>
      </c>
      <c r="I52" s="50" t="s">
        <v>479</v>
      </c>
      <c r="J52" s="51" t="s">
        <v>480</v>
      </c>
      <c r="K52" s="52"/>
      <c r="L52" s="30"/>
      <c r="M52" s="48"/>
      <c r="N52" s="48"/>
    </row>
  </sheetData>
  <mergeCells count="9">
    <mergeCell ref="A6:L7"/>
    <mergeCell ref="M6:N7"/>
    <mergeCell ref="A1:B4"/>
    <mergeCell ref="C1:M1"/>
    <mergeCell ref="C2:M2"/>
    <mergeCell ref="C3:M3"/>
    <mergeCell ref="C4:M4"/>
    <mergeCell ref="A5:B5"/>
    <mergeCell ref="C5:M5"/>
  </mergeCells>
  <dataValidations count="1">
    <dataValidation type="list" allowBlank="1" showErrorMessage="1" sqref="K10:K114" xr:uid="{744578EF-AB20-4EBB-9188-F8D9FC3FBA4F}">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DCE1-3F88-43F4-AD73-B762F5424884}">
  <dimension ref="A1:FA677"/>
  <sheetViews>
    <sheetView topLeftCell="Q1" zoomScale="27" zoomScaleNormal="20" workbookViewId="0">
      <pane ySplit="8" topLeftCell="A22" activePane="bottomLeft" state="frozen"/>
      <selection pane="bottomLeft" activeCell="T25" sqref="T25"/>
      <selection activeCell="A8" sqref="A8"/>
    </sheetView>
  </sheetViews>
  <sheetFormatPr defaultColWidth="12.5703125" defaultRowHeight="28.5"/>
  <cols>
    <col min="1" max="1" width="46.7109375" style="225" customWidth="1"/>
    <col min="2" max="2" width="47" style="397" customWidth="1"/>
    <col min="3" max="3" width="32.7109375" style="225" customWidth="1"/>
    <col min="4" max="4" width="58.5703125" style="225" customWidth="1"/>
    <col min="5" max="5" width="45.5703125" style="225" customWidth="1"/>
    <col min="6" max="6" width="49.85546875" style="225" customWidth="1"/>
    <col min="7" max="7" width="37.28515625" style="225" customWidth="1"/>
    <col min="8" max="8" width="35.85546875" style="225" customWidth="1"/>
    <col min="9" max="9" width="35.5703125" style="225" customWidth="1"/>
    <col min="10" max="10" width="35.5703125" style="398" customWidth="1"/>
    <col min="11" max="11" width="61.42578125" style="399" customWidth="1"/>
    <col min="12" max="12" width="41.42578125" style="225" customWidth="1"/>
    <col min="13" max="13" width="54.28515625" style="400" customWidth="1"/>
    <col min="14" max="14" width="52.5703125" style="225" customWidth="1"/>
    <col min="15" max="15" width="40.140625" style="401" customWidth="1"/>
    <col min="16" max="16" width="36.42578125" style="401" bestFit="1" customWidth="1"/>
    <col min="17" max="20" width="36.42578125" style="401" customWidth="1"/>
    <col min="21" max="21" width="42.140625" style="225" bestFit="1" customWidth="1"/>
    <col min="22" max="22" width="36.140625" style="225" customWidth="1"/>
    <col min="23" max="23" width="32.140625" style="225" customWidth="1"/>
    <col min="24" max="24" width="40.85546875" style="225" customWidth="1"/>
    <col min="25" max="25" width="35.85546875" style="225" customWidth="1"/>
    <col min="26" max="34" width="73.7109375" style="225" customWidth="1"/>
    <col min="35" max="35" width="62" style="225" bestFit="1" customWidth="1"/>
    <col min="36" max="36" width="72.5703125" style="225" bestFit="1" customWidth="1"/>
    <col min="37" max="37" width="64.85546875" style="225" customWidth="1"/>
    <col min="38" max="38" width="71.5703125" style="225" bestFit="1" customWidth="1"/>
    <col min="39" max="39" width="94.7109375" style="225" customWidth="1"/>
    <col min="40" max="41" width="73.7109375" style="225" hidden="1" customWidth="1"/>
    <col min="42" max="42" width="34" style="225" hidden="1" customWidth="1"/>
    <col min="43" max="43" width="31.7109375" style="225" hidden="1" customWidth="1"/>
    <col min="44" max="44" width="31.28515625" style="225" hidden="1" customWidth="1"/>
    <col min="45" max="45" width="32.7109375" style="225" hidden="1" customWidth="1"/>
    <col min="46" max="46" width="55.85546875" style="279" hidden="1" customWidth="1"/>
    <col min="47" max="47" width="64.7109375" style="279" hidden="1" customWidth="1"/>
    <col min="48" max="48" width="65.42578125" style="279" hidden="1" customWidth="1"/>
    <col min="49" max="49" width="61.140625" style="225" hidden="1" customWidth="1"/>
    <col min="50" max="50" width="58.85546875" style="225" hidden="1" customWidth="1"/>
    <col min="51" max="51" width="74.28515625" style="225" hidden="1" customWidth="1"/>
    <col min="52" max="52" width="59.42578125" style="225" hidden="1" customWidth="1"/>
    <col min="53" max="53" width="74.85546875" style="225" hidden="1" customWidth="1"/>
    <col min="54" max="54" width="88.28515625" style="225" customWidth="1"/>
    <col min="55" max="55" width="70.7109375" style="225" bestFit="1" customWidth="1"/>
    <col min="56" max="56" width="88.28515625" style="402" customWidth="1"/>
    <col min="57" max="57" width="54.85546875" style="225" customWidth="1"/>
    <col min="58" max="58" width="83.28515625" style="402" customWidth="1"/>
    <col min="59" max="62" width="12.5703125" style="226"/>
    <col min="63" max="63" width="32" style="226" customWidth="1"/>
    <col min="64" max="156" width="12.5703125" style="226"/>
    <col min="157" max="157" width="12.5703125" style="227"/>
    <col min="158" max="16384" width="12.5703125" style="225"/>
  </cols>
  <sheetData>
    <row r="1" spans="1:58" s="208" customFormat="1">
      <c r="A1" s="626" t="s">
        <v>611</v>
      </c>
      <c r="B1" s="626"/>
      <c r="C1" s="626" t="s">
        <v>125</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626"/>
      <c r="BA1" s="626"/>
      <c r="BB1" s="626"/>
      <c r="BC1" s="626"/>
      <c r="BD1" s="626"/>
      <c r="BE1" s="626"/>
      <c r="BF1" s="207" t="s">
        <v>126</v>
      </c>
    </row>
    <row r="2" spans="1:58" s="208" customFormat="1">
      <c r="A2" s="626"/>
      <c r="B2" s="626"/>
      <c r="C2" s="626" t="s">
        <v>127</v>
      </c>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c r="AW2" s="626"/>
      <c r="AX2" s="626"/>
      <c r="AY2" s="626"/>
      <c r="AZ2" s="626"/>
      <c r="BA2" s="626"/>
      <c r="BB2" s="626"/>
      <c r="BC2" s="626"/>
      <c r="BD2" s="626"/>
      <c r="BE2" s="626"/>
      <c r="BF2" s="209" t="s">
        <v>128</v>
      </c>
    </row>
    <row r="3" spans="1:58" s="208" customFormat="1">
      <c r="A3" s="626"/>
      <c r="B3" s="626"/>
      <c r="C3" s="626" t="s">
        <v>129</v>
      </c>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626"/>
      <c r="BA3" s="626"/>
      <c r="BB3" s="626"/>
      <c r="BC3" s="626"/>
      <c r="BD3" s="626"/>
      <c r="BE3" s="626"/>
      <c r="BF3" s="209" t="s">
        <v>130</v>
      </c>
    </row>
    <row r="4" spans="1:58" s="208" customFormat="1">
      <c r="A4" s="626"/>
      <c r="B4" s="626"/>
      <c r="C4" s="626" t="s">
        <v>131</v>
      </c>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626"/>
      <c r="BA4" s="626"/>
      <c r="BB4" s="626"/>
      <c r="BC4" s="626"/>
      <c r="BD4" s="626"/>
      <c r="BE4" s="626"/>
      <c r="BF4" s="209" t="s">
        <v>612</v>
      </c>
    </row>
    <row r="5" spans="1:58" s="208" customFormat="1">
      <c r="A5" s="627" t="s">
        <v>457</v>
      </c>
      <c r="B5" s="627"/>
      <c r="C5" s="627" t="s">
        <v>134</v>
      </c>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627"/>
      <c r="AZ5" s="627"/>
      <c r="BA5" s="627"/>
      <c r="BB5" s="627"/>
      <c r="BC5" s="627"/>
      <c r="BD5" s="627"/>
      <c r="BE5" s="627"/>
      <c r="BF5" s="627"/>
    </row>
    <row r="6" spans="1:58" s="208" customFormat="1">
      <c r="A6" s="628" t="s">
        <v>613</v>
      </c>
      <c r="B6" s="628"/>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9"/>
      <c r="AD6" s="632" t="s">
        <v>614</v>
      </c>
      <c r="AE6" s="633"/>
      <c r="AF6" s="633"/>
      <c r="AG6" s="633"/>
      <c r="AH6" s="633"/>
      <c r="AI6" s="633"/>
      <c r="AJ6" s="636" t="s">
        <v>615</v>
      </c>
      <c r="AK6" s="636"/>
      <c r="AL6" s="636"/>
      <c r="AM6" s="636"/>
      <c r="AN6" s="636"/>
      <c r="AO6" s="636"/>
      <c r="AP6" s="636"/>
      <c r="AQ6" s="636"/>
      <c r="AR6" s="636"/>
      <c r="AS6" s="636"/>
      <c r="AT6" s="636"/>
      <c r="AU6" s="636"/>
      <c r="AV6" s="636"/>
      <c r="AW6" s="636"/>
      <c r="AX6" s="636"/>
      <c r="AY6" s="636"/>
      <c r="AZ6" s="636"/>
      <c r="BA6" s="636"/>
      <c r="BB6" s="636"/>
      <c r="BC6" s="636"/>
      <c r="BD6" s="636"/>
      <c r="BE6" s="636"/>
      <c r="BF6" s="636"/>
    </row>
    <row r="7" spans="1:58" s="208" customFormat="1" ht="29.25" thickBot="1">
      <c r="A7" s="630"/>
      <c r="B7" s="630"/>
      <c r="C7" s="630"/>
      <c r="D7" s="630"/>
      <c r="E7" s="630"/>
      <c r="F7" s="630"/>
      <c r="G7" s="630"/>
      <c r="H7" s="630"/>
      <c r="I7" s="630"/>
      <c r="J7" s="630"/>
      <c r="K7" s="630"/>
      <c r="L7" s="630"/>
      <c r="M7" s="630"/>
      <c r="N7" s="630"/>
      <c r="O7" s="630"/>
      <c r="P7" s="630"/>
      <c r="Q7" s="630"/>
      <c r="R7" s="630"/>
      <c r="S7" s="630"/>
      <c r="T7" s="630"/>
      <c r="U7" s="630"/>
      <c r="V7" s="630"/>
      <c r="W7" s="630"/>
      <c r="X7" s="630"/>
      <c r="Y7" s="630"/>
      <c r="Z7" s="630"/>
      <c r="AA7" s="630"/>
      <c r="AB7" s="630"/>
      <c r="AC7" s="631"/>
      <c r="AD7" s="634"/>
      <c r="AE7" s="635"/>
      <c r="AF7" s="635"/>
      <c r="AG7" s="635"/>
      <c r="AH7" s="635"/>
      <c r="AI7" s="635"/>
      <c r="AJ7" s="636"/>
      <c r="AK7" s="636"/>
      <c r="AL7" s="636"/>
      <c r="AM7" s="636"/>
      <c r="AN7" s="636"/>
      <c r="AO7" s="636"/>
      <c r="AP7" s="636"/>
      <c r="AQ7" s="636"/>
      <c r="AR7" s="636"/>
      <c r="AS7" s="636"/>
      <c r="AT7" s="636"/>
      <c r="AU7" s="636"/>
      <c r="AV7" s="636"/>
      <c r="AW7" s="636"/>
      <c r="AX7" s="636"/>
      <c r="AY7" s="636"/>
      <c r="AZ7" s="636"/>
      <c r="BA7" s="636"/>
      <c r="BB7" s="636"/>
      <c r="BC7" s="636"/>
      <c r="BD7" s="636"/>
      <c r="BE7" s="636"/>
      <c r="BF7" s="636"/>
    </row>
    <row r="8" spans="1:58" s="208" customFormat="1" ht="167.25" thickBot="1">
      <c r="A8" s="211" t="s">
        <v>10</v>
      </c>
      <c r="B8" s="211" t="s">
        <v>144</v>
      </c>
      <c r="C8" s="211" t="s">
        <v>14</v>
      </c>
      <c r="D8" s="206" t="s">
        <v>616</v>
      </c>
      <c r="E8" s="206" t="s">
        <v>65</v>
      </c>
      <c r="F8" s="211" t="s">
        <v>67</v>
      </c>
      <c r="G8" s="206" t="s">
        <v>69</v>
      </c>
      <c r="H8" s="206" t="s">
        <v>617</v>
      </c>
      <c r="I8" s="206" t="s">
        <v>73</v>
      </c>
      <c r="J8" s="206" t="s">
        <v>618</v>
      </c>
      <c r="K8" s="212" t="s">
        <v>619</v>
      </c>
      <c r="L8" s="212" t="s">
        <v>79</v>
      </c>
      <c r="M8" s="212" t="s">
        <v>81</v>
      </c>
      <c r="N8" s="211" t="s">
        <v>620</v>
      </c>
      <c r="O8" s="213" t="s">
        <v>621</v>
      </c>
      <c r="P8" s="213" t="s">
        <v>622</v>
      </c>
      <c r="Q8" s="213" t="s">
        <v>623</v>
      </c>
      <c r="R8" s="213" t="s">
        <v>624</v>
      </c>
      <c r="S8" s="213" t="s">
        <v>625</v>
      </c>
      <c r="T8" s="214" t="s">
        <v>626</v>
      </c>
      <c r="U8" s="212" t="s">
        <v>627</v>
      </c>
      <c r="V8" s="212" t="s">
        <v>628</v>
      </c>
      <c r="W8" s="211" t="s">
        <v>89</v>
      </c>
      <c r="X8" s="211" t="s">
        <v>91</v>
      </c>
      <c r="Y8" s="211" t="s">
        <v>93</v>
      </c>
      <c r="Z8" s="211" t="s">
        <v>95</v>
      </c>
      <c r="AA8" s="211" t="s">
        <v>97</v>
      </c>
      <c r="AB8" s="211" t="s">
        <v>99</v>
      </c>
      <c r="AC8" s="206" t="s">
        <v>102</v>
      </c>
      <c r="AD8" s="206" t="s">
        <v>629</v>
      </c>
      <c r="AE8" s="215" t="s">
        <v>106</v>
      </c>
      <c r="AF8" s="206" t="s">
        <v>108</v>
      </c>
      <c r="AG8" s="206" t="s">
        <v>110</v>
      </c>
      <c r="AH8" s="206" t="s">
        <v>112</v>
      </c>
      <c r="AI8" s="211" t="s">
        <v>115</v>
      </c>
      <c r="AJ8" s="211" t="s">
        <v>630</v>
      </c>
      <c r="AK8" s="211" t="s">
        <v>631</v>
      </c>
      <c r="AL8" s="211" t="s">
        <v>632</v>
      </c>
      <c r="AM8" s="211" t="s">
        <v>633</v>
      </c>
      <c r="AN8" s="211" t="s">
        <v>119</v>
      </c>
      <c r="AO8" s="211" t="s">
        <v>121</v>
      </c>
      <c r="AP8" s="211" t="s">
        <v>634</v>
      </c>
      <c r="AQ8" s="211" t="s">
        <v>635</v>
      </c>
      <c r="AR8" s="211" t="s">
        <v>636</v>
      </c>
      <c r="AS8" s="211" t="s">
        <v>637</v>
      </c>
      <c r="AT8" s="211" t="s">
        <v>638</v>
      </c>
      <c r="AU8" s="211" t="s">
        <v>639</v>
      </c>
      <c r="AV8" s="211" t="s">
        <v>640</v>
      </c>
      <c r="AW8" s="211" t="s">
        <v>641</v>
      </c>
      <c r="AX8" s="211" t="s">
        <v>642</v>
      </c>
      <c r="AY8" s="211" t="s">
        <v>643</v>
      </c>
      <c r="AZ8" s="211" t="s">
        <v>644</v>
      </c>
      <c r="BA8" s="211" t="s">
        <v>645</v>
      </c>
      <c r="BB8" s="211" t="s">
        <v>646</v>
      </c>
      <c r="BC8" s="211" t="s">
        <v>647</v>
      </c>
      <c r="BD8" s="211" t="s">
        <v>648</v>
      </c>
      <c r="BE8" s="211" t="s">
        <v>649</v>
      </c>
    </row>
    <row r="9" spans="1:58" ht="81">
      <c r="A9" s="655" t="s">
        <v>170</v>
      </c>
      <c r="B9" s="488" t="s">
        <v>171</v>
      </c>
      <c r="C9" s="488" t="s">
        <v>650</v>
      </c>
      <c r="D9" s="488" t="s">
        <v>651</v>
      </c>
      <c r="E9" s="491" t="s">
        <v>652</v>
      </c>
      <c r="F9" s="617">
        <v>202400000003934</v>
      </c>
      <c r="G9" s="488" t="s">
        <v>653</v>
      </c>
      <c r="H9" s="488" t="s">
        <v>654</v>
      </c>
      <c r="I9" s="488" t="s">
        <v>655</v>
      </c>
      <c r="J9" s="642">
        <v>1</v>
      </c>
      <c r="K9" s="216" t="s">
        <v>656</v>
      </c>
      <c r="L9" s="216" t="s">
        <v>657</v>
      </c>
      <c r="M9" s="216" t="s">
        <v>658</v>
      </c>
      <c r="N9" s="219">
        <v>0.10299999999999999</v>
      </c>
      <c r="O9" s="216" t="s">
        <v>212</v>
      </c>
      <c r="P9" s="220">
        <v>6.3500000000000001E-2</v>
      </c>
      <c r="Q9" s="220">
        <v>0.02</v>
      </c>
      <c r="R9" s="220">
        <v>0.01</v>
      </c>
      <c r="S9" s="220">
        <f>SUM(O9:R9)</f>
        <v>9.35E-2</v>
      </c>
      <c r="T9" s="221">
        <f>+S9/N9</f>
        <v>0.90776699029126218</v>
      </c>
      <c r="U9" s="216" t="s">
        <v>659</v>
      </c>
      <c r="V9" s="216" t="s">
        <v>660</v>
      </c>
      <c r="W9" s="216">
        <f>9*30</f>
        <v>270</v>
      </c>
      <c r="X9" s="216" t="s">
        <v>661</v>
      </c>
      <c r="Y9" s="216">
        <v>11</v>
      </c>
      <c r="Z9" s="491" t="s">
        <v>662</v>
      </c>
      <c r="AA9" s="216" t="s">
        <v>663</v>
      </c>
      <c r="AB9" s="216" t="s">
        <v>664</v>
      </c>
      <c r="AC9" s="222" t="s">
        <v>665</v>
      </c>
      <c r="AD9" s="488" t="s">
        <v>666</v>
      </c>
      <c r="AE9" s="645">
        <f>+AK9+AK10+AK11+AK12</f>
        <v>400000000</v>
      </c>
      <c r="AF9" s="488" t="s">
        <v>667</v>
      </c>
      <c r="AG9" s="488" t="s">
        <v>668</v>
      </c>
      <c r="AH9" s="488"/>
      <c r="AI9" s="55">
        <v>181500000</v>
      </c>
      <c r="AJ9" s="55">
        <v>181500000</v>
      </c>
      <c r="AK9" s="55">
        <v>181500000</v>
      </c>
      <c r="AL9" s="55">
        <v>181500000</v>
      </c>
      <c r="AM9" s="613">
        <v>666758167</v>
      </c>
      <c r="AN9" s="223" t="s">
        <v>669</v>
      </c>
      <c r="AO9" s="488" t="s">
        <v>670</v>
      </c>
      <c r="AP9" s="72"/>
      <c r="AQ9" s="72"/>
      <c r="AR9" s="72"/>
      <c r="AS9" s="72"/>
      <c r="AT9" s="72">
        <v>143844000</v>
      </c>
      <c r="AU9" s="75">
        <f>+AT9/AK9</f>
        <v>0.79252892561983468</v>
      </c>
      <c r="AV9" s="72">
        <v>39256000</v>
      </c>
      <c r="AW9" s="78">
        <f>+AV9/AK9</f>
        <v>0.21628650137741046</v>
      </c>
      <c r="AX9" s="81"/>
      <c r="AY9" s="81"/>
      <c r="AZ9" s="224">
        <v>74280000</v>
      </c>
      <c r="BA9" s="81"/>
      <c r="BB9" s="613">
        <v>536691663.94999999</v>
      </c>
      <c r="BC9" s="616">
        <f>+BB9/AM9</f>
        <v>0.80492701928913901</v>
      </c>
      <c r="BD9" s="613">
        <v>184324566</v>
      </c>
      <c r="BE9" s="616">
        <f>+BD9/AM9</f>
        <v>0.27644890624939283</v>
      </c>
      <c r="BF9" s="225"/>
    </row>
    <row r="10" spans="1:58" ht="81">
      <c r="A10" s="656"/>
      <c r="B10" s="489"/>
      <c r="C10" s="489"/>
      <c r="D10" s="489"/>
      <c r="E10" s="492"/>
      <c r="F10" s="618"/>
      <c r="G10" s="489"/>
      <c r="H10" s="489"/>
      <c r="I10" s="489"/>
      <c r="J10" s="643"/>
      <c r="K10" s="228" t="s">
        <v>671</v>
      </c>
      <c r="L10" s="228" t="s">
        <v>657</v>
      </c>
      <c r="M10" s="228" t="s">
        <v>672</v>
      </c>
      <c r="N10" s="231">
        <v>0.16370000000000001</v>
      </c>
      <c r="O10" s="228" t="s">
        <v>212</v>
      </c>
      <c r="P10" s="232">
        <v>0.15013333333333334</v>
      </c>
      <c r="Q10" s="232">
        <v>0.01</v>
      </c>
      <c r="R10" s="232">
        <v>4.9000000000000002E-2</v>
      </c>
      <c r="S10" s="232">
        <f t="shared" ref="S10:S80" si="0">SUM(O10:R10)</f>
        <v>0.20913333333333334</v>
      </c>
      <c r="T10" s="221">
        <v>1</v>
      </c>
      <c r="U10" s="228" t="s">
        <v>673</v>
      </c>
      <c r="V10" s="228" t="s">
        <v>674</v>
      </c>
      <c r="W10" s="228">
        <f>5*30</f>
        <v>150</v>
      </c>
      <c r="X10" s="228" t="s">
        <v>661</v>
      </c>
      <c r="Y10" s="228">
        <v>11</v>
      </c>
      <c r="Z10" s="492"/>
      <c r="AA10" s="228" t="s">
        <v>663</v>
      </c>
      <c r="AB10" s="228" t="s">
        <v>664</v>
      </c>
      <c r="AC10" s="206" t="s">
        <v>665</v>
      </c>
      <c r="AD10" s="489"/>
      <c r="AE10" s="489"/>
      <c r="AF10" s="489"/>
      <c r="AG10" s="489"/>
      <c r="AH10" s="489"/>
      <c r="AI10" s="56">
        <v>45000000</v>
      </c>
      <c r="AJ10" s="56">
        <v>45000000</v>
      </c>
      <c r="AK10" s="56">
        <v>45000000</v>
      </c>
      <c r="AL10" s="56">
        <f>666758167+AK10</f>
        <v>711758167</v>
      </c>
      <c r="AM10" s="614"/>
      <c r="AN10" s="233" t="s">
        <v>669</v>
      </c>
      <c r="AO10" s="489"/>
      <c r="AP10" s="73"/>
      <c r="AQ10" s="73"/>
      <c r="AR10" s="73"/>
      <c r="AS10" s="73"/>
      <c r="AT10" s="73"/>
      <c r="AU10" s="76"/>
      <c r="AV10" s="73"/>
      <c r="AW10" s="79"/>
      <c r="AX10" s="82"/>
      <c r="AY10" s="82"/>
      <c r="AZ10" s="82"/>
      <c r="BA10" s="82"/>
      <c r="BB10" s="614"/>
      <c r="BC10" s="527"/>
      <c r="BD10" s="614"/>
      <c r="BE10" s="527"/>
      <c r="BF10" s="225"/>
    </row>
    <row r="11" spans="1:58" ht="189">
      <c r="A11" s="656"/>
      <c r="B11" s="489"/>
      <c r="C11" s="489"/>
      <c r="D11" s="489"/>
      <c r="E11" s="492"/>
      <c r="F11" s="618"/>
      <c r="G11" s="489"/>
      <c r="H11" s="489"/>
      <c r="I11" s="489"/>
      <c r="J11" s="643"/>
      <c r="K11" s="228" t="s">
        <v>675</v>
      </c>
      <c r="L11" s="228" t="s">
        <v>657</v>
      </c>
      <c r="M11" s="228" t="s">
        <v>676</v>
      </c>
      <c r="N11" s="231">
        <v>3.6666666666666702E-2</v>
      </c>
      <c r="O11" s="228" t="s">
        <v>212</v>
      </c>
      <c r="P11" s="232">
        <v>1.8333333333333333E-2</v>
      </c>
      <c r="Q11" s="232">
        <v>0</v>
      </c>
      <c r="R11" s="232">
        <v>0</v>
      </c>
      <c r="S11" s="232">
        <f t="shared" si="0"/>
        <v>1.8333333333333333E-2</v>
      </c>
      <c r="T11" s="221">
        <f t="shared" ref="T11:T80" si="1">+S11/N11</f>
        <v>0.4999999999999995</v>
      </c>
      <c r="U11" s="228" t="s">
        <v>673</v>
      </c>
      <c r="V11" s="228" t="s">
        <v>674</v>
      </c>
      <c r="W11" s="228">
        <f>5*30</f>
        <v>150</v>
      </c>
      <c r="X11" s="228" t="s">
        <v>661</v>
      </c>
      <c r="Y11" s="228">
        <v>11</v>
      </c>
      <c r="Z11" s="492"/>
      <c r="AA11" s="228" t="s">
        <v>663</v>
      </c>
      <c r="AB11" s="228" t="s">
        <v>664</v>
      </c>
      <c r="AC11" s="206" t="s">
        <v>665</v>
      </c>
      <c r="AD11" s="489"/>
      <c r="AE11" s="489"/>
      <c r="AF11" s="489"/>
      <c r="AG11" s="489"/>
      <c r="AH11" s="489"/>
      <c r="AI11" s="56">
        <v>71100000</v>
      </c>
      <c r="AJ11" s="56">
        <v>71100000</v>
      </c>
      <c r="AK11" s="56">
        <v>71100000</v>
      </c>
      <c r="AL11" s="56">
        <v>71100000</v>
      </c>
      <c r="AM11" s="614"/>
      <c r="AN11" s="233" t="s">
        <v>669</v>
      </c>
      <c r="AO11" s="489"/>
      <c r="AP11" s="73"/>
      <c r="AQ11" s="73"/>
      <c r="AR11" s="73"/>
      <c r="AS11" s="73"/>
      <c r="AT11" s="73"/>
      <c r="AU11" s="76"/>
      <c r="AV11" s="73"/>
      <c r="AW11" s="79"/>
      <c r="AX11" s="82"/>
      <c r="AY11" s="82"/>
      <c r="AZ11" s="82"/>
      <c r="BA11" s="82"/>
      <c r="BB11" s="614"/>
      <c r="BC11" s="527"/>
      <c r="BD11" s="614"/>
      <c r="BE11" s="527"/>
      <c r="BF11" s="225"/>
    </row>
    <row r="12" spans="1:58" ht="81.75" thickBot="1">
      <c r="A12" s="660"/>
      <c r="B12" s="490"/>
      <c r="C12" s="490"/>
      <c r="D12" s="490"/>
      <c r="E12" s="492"/>
      <c r="F12" s="619"/>
      <c r="G12" s="490"/>
      <c r="H12" s="490"/>
      <c r="I12" s="490"/>
      <c r="J12" s="644"/>
      <c r="K12" s="234" t="s">
        <v>677</v>
      </c>
      <c r="L12" s="234" t="s">
        <v>657</v>
      </c>
      <c r="M12" s="234" t="s">
        <v>678</v>
      </c>
      <c r="N12" s="236">
        <v>0.03</v>
      </c>
      <c r="O12" s="234" t="s">
        <v>212</v>
      </c>
      <c r="P12" s="237">
        <v>1.4999999999999999E-2</v>
      </c>
      <c r="Q12" s="237">
        <v>0</v>
      </c>
      <c r="R12" s="237">
        <v>0</v>
      </c>
      <c r="S12" s="237">
        <f t="shared" si="0"/>
        <v>1.4999999999999999E-2</v>
      </c>
      <c r="T12" s="238">
        <f t="shared" si="1"/>
        <v>0.5</v>
      </c>
      <c r="U12" s="234" t="s">
        <v>673</v>
      </c>
      <c r="V12" s="234" t="s">
        <v>660</v>
      </c>
      <c r="W12" s="234">
        <f>8*30</f>
        <v>240</v>
      </c>
      <c r="X12" s="234" t="s">
        <v>661</v>
      </c>
      <c r="Y12" s="234">
        <v>11</v>
      </c>
      <c r="Z12" s="493"/>
      <c r="AA12" s="234" t="s">
        <v>663</v>
      </c>
      <c r="AB12" s="234" t="s">
        <v>664</v>
      </c>
      <c r="AC12" s="240" t="s">
        <v>665</v>
      </c>
      <c r="AD12" s="490"/>
      <c r="AE12" s="490"/>
      <c r="AF12" s="490"/>
      <c r="AG12" s="490"/>
      <c r="AH12" s="490"/>
      <c r="AI12" s="58">
        <v>102400000</v>
      </c>
      <c r="AJ12" s="58">
        <v>102400000</v>
      </c>
      <c r="AK12" s="58">
        <v>102400000</v>
      </c>
      <c r="AL12" s="58">
        <v>102400000</v>
      </c>
      <c r="AM12" s="615"/>
      <c r="AN12" s="241" t="s">
        <v>669</v>
      </c>
      <c r="AO12" s="490"/>
      <c r="AP12" s="74"/>
      <c r="AQ12" s="74"/>
      <c r="AR12" s="74"/>
      <c r="AS12" s="74"/>
      <c r="AT12" s="74"/>
      <c r="AU12" s="77"/>
      <c r="AV12" s="74"/>
      <c r="AW12" s="80"/>
      <c r="AX12" s="83"/>
      <c r="AY12" s="83"/>
      <c r="AZ12" s="83"/>
      <c r="BA12" s="83"/>
      <c r="BB12" s="615"/>
      <c r="BC12" s="528"/>
      <c r="BD12" s="615"/>
      <c r="BE12" s="528"/>
      <c r="BF12" s="225"/>
    </row>
    <row r="13" spans="1:58" ht="32.25" thickBot="1">
      <c r="A13" s="463"/>
      <c r="B13" s="464"/>
      <c r="C13" s="464"/>
      <c r="D13" s="465"/>
      <c r="E13" s="612"/>
      <c r="F13" s="603"/>
      <c r="G13" s="604"/>
      <c r="H13" s="604"/>
      <c r="I13" s="604"/>
      <c r="J13" s="604"/>
      <c r="K13" s="604"/>
      <c r="L13" s="604"/>
      <c r="M13" s="604"/>
      <c r="N13" s="605"/>
      <c r="O13" s="476" t="s">
        <v>679</v>
      </c>
      <c r="P13" s="477"/>
      <c r="Q13" s="477"/>
      <c r="R13" s="477"/>
      <c r="S13" s="478"/>
      <c r="T13" s="242">
        <f>AVERAGE(T9:T12)</f>
        <v>0.72694174757281538</v>
      </c>
      <c r="U13" s="463"/>
      <c r="V13" s="464"/>
      <c r="W13" s="464"/>
      <c r="X13" s="464"/>
      <c r="Y13" s="464"/>
      <c r="Z13" s="464"/>
      <c r="AA13" s="464"/>
      <c r="AB13" s="464"/>
      <c r="AC13" s="464"/>
      <c r="AD13" s="464"/>
      <c r="AE13" s="464"/>
      <c r="AF13" s="464"/>
      <c r="AG13" s="464"/>
      <c r="AH13" s="465"/>
      <c r="AI13" s="608" t="s">
        <v>680</v>
      </c>
      <c r="AJ13" s="480"/>
      <c r="AK13" s="480"/>
      <c r="AL13" s="609"/>
      <c r="AM13" s="189">
        <f>+AM9</f>
        <v>666758167</v>
      </c>
      <c r="AN13" s="243"/>
      <c r="AO13" s="244"/>
      <c r="AP13" s="190"/>
      <c r="AQ13" s="190"/>
      <c r="AR13" s="190"/>
      <c r="AS13" s="190"/>
      <c r="AT13" s="190"/>
      <c r="AU13" s="191"/>
      <c r="AV13" s="190"/>
      <c r="AW13" s="192"/>
      <c r="AX13" s="193"/>
      <c r="AY13" s="193"/>
      <c r="AZ13" s="193"/>
      <c r="BA13" s="193"/>
      <c r="BB13" s="194">
        <f>+BB9</f>
        <v>536691663.94999999</v>
      </c>
      <c r="BC13" s="195">
        <f t="shared" ref="BC13:BD13" si="2">+BC9</f>
        <v>0.80492701928913901</v>
      </c>
      <c r="BD13" s="194">
        <f t="shared" si="2"/>
        <v>184324566</v>
      </c>
      <c r="BE13" s="195">
        <f>+BE9</f>
        <v>0.27644890624939283</v>
      </c>
      <c r="BF13" s="225"/>
    </row>
    <row r="14" spans="1:58" ht="189">
      <c r="A14" s="661" t="s">
        <v>185</v>
      </c>
      <c r="B14" s="663" t="s">
        <v>186</v>
      </c>
      <c r="C14" s="663" t="s">
        <v>187</v>
      </c>
      <c r="D14" s="245" t="s">
        <v>189</v>
      </c>
      <c r="E14" s="600" t="s">
        <v>681</v>
      </c>
      <c r="F14" s="665">
        <v>2024130010263</v>
      </c>
      <c r="G14" s="663" t="s">
        <v>682</v>
      </c>
      <c r="H14" s="663" t="s">
        <v>683</v>
      </c>
      <c r="I14" s="663" t="s">
        <v>684</v>
      </c>
      <c r="J14" s="646"/>
      <c r="K14" s="245" t="s">
        <v>685</v>
      </c>
      <c r="L14" s="246" t="s">
        <v>657</v>
      </c>
      <c r="M14" s="245" t="s">
        <v>686</v>
      </c>
      <c r="N14" s="245">
        <v>0.5</v>
      </c>
      <c r="O14" s="245" t="s">
        <v>212</v>
      </c>
      <c r="P14" s="245">
        <v>0.1</v>
      </c>
      <c r="Q14" s="245">
        <v>0.1</v>
      </c>
      <c r="R14" s="245">
        <v>0.25</v>
      </c>
      <c r="S14" s="245">
        <f t="shared" si="0"/>
        <v>0.45</v>
      </c>
      <c r="T14" s="247">
        <f t="shared" si="1"/>
        <v>0.9</v>
      </c>
      <c r="U14" s="245" t="s">
        <v>687</v>
      </c>
      <c r="V14" s="245" t="s">
        <v>660</v>
      </c>
      <c r="W14" s="245" t="s">
        <v>179</v>
      </c>
      <c r="X14" s="245" t="s">
        <v>661</v>
      </c>
      <c r="Y14" s="248"/>
      <c r="Z14" s="600" t="s">
        <v>688</v>
      </c>
      <c r="AA14" s="600" t="s">
        <v>689</v>
      </c>
      <c r="AB14" s="600" t="s">
        <v>690</v>
      </c>
      <c r="AC14" s="245" t="s">
        <v>665</v>
      </c>
      <c r="AD14" s="600" t="s">
        <v>691</v>
      </c>
      <c r="AE14" s="606">
        <v>900000001</v>
      </c>
      <c r="AF14" s="600" t="s">
        <v>691</v>
      </c>
      <c r="AG14" s="600" t="s">
        <v>692</v>
      </c>
      <c r="AH14" s="600"/>
      <c r="AI14" s="606">
        <v>0</v>
      </c>
      <c r="AJ14" s="606">
        <v>0</v>
      </c>
      <c r="AK14" s="606">
        <v>900000001</v>
      </c>
      <c r="AL14" s="606">
        <v>900000001</v>
      </c>
      <c r="AM14" s="529">
        <v>900000001</v>
      </c>
      <c r="AN14" s="248" t="s">
        <v>669</v>
      </c>
      <c r="AO14" s="620" t="s">
        <v>693</v>
      </c>
      <c r="AP14" s="249"/>
      <c r="AQ14" s="249"/>
      <c r="AR14" s="249"/>
      <c r="AS14" s="249"/>
      <c r="AT14" s="622">
        <v>0</v>
      </c>
      <c r="AU14" s="622">
        <f>+AT14/AK14</f>
        <v>0</v>
      </c>
      <c r="AV14" s="622">
        <v>0</v>
      </c>
      <c r="AW14" s="624">
        <v>0</v>
      </c>
      <c r="AX14" s="250"/>
      <c r="AY14" s="250"/>
      <c r="AZ14" s="250"/>
      <c r="BA14" s="250"/>
      <c r="BB14" s="529">
        <v>900000000</v>
      </c>
      <c r="BC14" s="526">
        <f>+BB14/AM14</f>
        <v>0.99999999888888891</v>
      </c>
      <c r="BD14" s="529">
        <v>520000000</v>
      </c>
      <c r="BE14" s="526">
        <f>+BD14/AM14</f>
        <v>0.57777777713580247</v>
      </c>
      <c r="BF14" s="225"/>
    </row>
    <row r="15" spans="1:58" ht="81.75" thickBot="1">
      <c r="A15" s="662"/>
      <c r="B15" s="664"/>
      <c r="C15" s="664"/>
      <c r="D15" s="251" t="s">
        <v>192</v>
      </c>
      <c r="E15" s="601"/>
      <c r="F15" s="666"/>
      <c r="G15" s="664"/>
      <c r="H15" s="664"/>
      <c r="I15" s="664"/>
      <c r="J15" s="647"/>
      <c r="K15" s="251" t="s">
        <v>694</v>
      </c>
      <c r="L15" s="252" t="s">
        <v>657</v>
      </c>
      <c r="M15" s="251" t="s">
        <v>686</v>
      </c>
      <c r="N15" s="251">
        <v>0.5</v>
      </c>
      <c r="O15" s="251" t="s">
        <v>212</v>
      </c>
      <c r="P15" s="251">
        <v>0.1</v>
      </c>
      <c r="Q15" s="251">
        <v>0.1</v>
      </c>
      <c r="R15" s="251">
        <v>0.25</v>
      </c>
      <c r="S15" s="251">
        <f t="shared" si="0"/>
        <v>0.45</v>
      </c>
      <c r="T15" s="238">
        <f t="shared" si="1"/>
        <v>0.9</v>
      </c>
      <c r="U15" s="251" t="s">
        <v>687</v>
      </c>
      <c r="V15" s="251" t="s">
        <v>660</v>
      </c>
      <c r="W15" s="251" t="s">
        <v>179</v>
      </c>
      <c r="X15" s="251" t="s">
        <v>661</v>
      </c>
      <c r="Y15" s="252"/>
      <c r="Z15" s="611"/>
      <c r="AA15" s="611"/>
      <c r="AB15" s="611"/>
      <c r="AC15" s="251" t="s">
        <v>665</v>
      </c>
      <c r="AD15" s="611"/>
      <c r="AE15" s="607"/>
      <c r="AF15" s="611"/>
      <c r="AG15" s="611"/>
      <c r="AH15" s="611"/>
      <c r="AI15" s="607"/>
      <c r="AJ15" s="607"/>
      <c r="AK15" s="607"/>
      <c r="AL15" s="607"/>
      <c r="AM15" s="531"/>
      <c r="AN15" s="252" t="s">
        <v>695</v>
      </c>
      <c r="AO15" s="621"/>
      <c r="AP15" s="253"/>
      <c r="AQ15" s="253"/>
      <c r="AR15" s="253"/>
      <c r="AS15" s="253"/>
      <c r="AT15" s="623"/>
      <c r="AU15" s="623"/>
      <c r="AV15" s="623"/>
      <c r="AW15" s="625"/>
      <c r="AX15" s="254"/>
      <c r="AY15" s="254"/>
      <c r="AZ15" s="254"/>
      <c r="BA15" s="254"/>
      <c r="BB15" s="531"/>
      <c r="BC15" s="528"/>
      <c r="BD15" s="531"/>
      <c r="BE15" s="528"/>
      <c r="BF15" s="225"/>
    </row>
    <row r="16" spans="1:58" ht="32.25" thickBot="1">
      <c r="A16" s="463"/>
      <c r="B16" s="464"/>
      <c r="C16" s="464"/>
      <c r="D16" s="465"/>
      <c r="E16" s="602"/>
      <c r="F16" s="603"/>
      <c r="G16" s="604"/>
      <c r="H16" s="604"/>
      <c r="I16" s="604"/>
      <c r="J16" s="604"/>
      <c r="K16" s="604"/>
      <c r="L16" s="604"/>
      <c r="M16" s="604"/>
      <c r="N16" s="605"/>
      <c r="O16" s="476" t="s">
        <v>696</v>
      </c>
      <c r="P16" s="477"/>
      <c r="Q16" s="477"/>
      <c r="R16" s="477"/>
      <c r="S16" s="478"/>
      <c r="T16" s="242">
        <f>AVERAGE(T14:T15)</f>
        <v>0.9</v>
      </c>
      <c r="U16" s="463"/>
      <c r="V16" s="464"/>
      <c r="W16" s="464"/>
      <c r="X16" s="464"/>
      <c r="Y16" s="464"/>
      <c r="Z16" s="464"/>
      <c r="AA16" s="464"/>
      <c r="AB16" s="464"/>
      <c r="AC16" s="464"/>
      <c r="AD16" s="464"/>
      <c r="AE16" s="464"/>
      <c r="AF16" s="464"/>
      <c r="AG16" s="464"/>
      <c r="AH16" s="465"/>
      <c r="AI16" s="608" t="s">
        <v>697</v>
      </c>
      <c r="AJ16" s="480"/>
      <c r="AK16" s="480"/>
      <c r="AL16" s="609"/>
      <c r="AM16" s="189">
        <f>+AM14</f>
        <v>900000001</v>
      </c>
      <c r="AN16" s="243"/>
      <c r="AO16" s="244"/>
      <c r="AP16" s="190"/>
      <c r="AQ16" s="190"/>
      <c r="AR16" s="190"/>
      <c r="AS16" s="190"/>
      <c r="AT16" s="190"/>
      <c r="AU16" s="191"/>
      <c r="AV16" s="190"/>
      <c r="AW16" s="192"/>
      <c r="AX16" s="193"/>
      <c r="AY16" s="193"/>
      <c r="AZ16" s="193"/>
      <c r="BA16" s="193"/>
      <c r="BB16" s="194">
        <f>+BB14</f>
        <v>900000000</v>
      </c>
      <c r="BC16" s="195">
        <f t="shared" ref="BC16:BE16" si="3">+BC14</f>
        <v>0.99999999888888891</v>
      </c>
      <c r="BD16" s="194">
        <f t="shared" si="3"/>
        <v>520000000</v>
      </c>
      <c r="BE16" s="195">
        <f t="shared" si="3"/>
        <v>0.57777777713580247</v>
      </c>
      <c r="BF16" s="225"/>
    </row>
    <row r="17" spans="1:58" ht="108">
      <c r="A17" s="494" t="s">
        <v>199</v>
      </c>
      <c r="B17" s="494" t="s">
        <v>698</v>
      </c>
      <c r="C17" s="667" t="s">
        <v>201</v>
      </c>
      <c r="D17" s="519" t="s">
        <v>204</v>
      </c>
      <c r="E17" s="491" t="s">
        <v>699</v>
      </c>
      <c r="F17" s="617">
        <v>2024130010205</v>
      </c>
      <c r="G17" s="488" t="s">
        <v>700</v>
      </c>
      <c r="H17" s="488" t="s">
        <v>701</v>
      </c>
      <c r="I17" s="488" t="s">
        <v>702</v>
      </c>
      <c r="J17" s="218"/>
      <c r="K17" s="216" t="s">
        <v>703</v>
      </c>
      <c r="L17" s="223" t="s">
        <v>657</v>
      </c>
      <c r="M17" s="216" t="s">
        <v>704</v>
      </c>
      <c r="N17" s="216">
        <v>1</v>
      </c>
      <c r="O17" s="216">
        <v>0.5</v>
      </c>
      <c r="P17" s="216">
        <v>0.5</v>
      </c>
      <c r="Q17" s="216">
        <v>0</v>
      </c>
      <c r="R17" s="216">
        <v>0</v>
      </c>
      <c r="S17" s="216">
        <f t="shared" si="0"/>
        <v>1</v>
      </c>
      <c r="T17" s="247">
        <f t="shared" si="1"/>
        <v>1</v>
      </c>
      <c r="U17" s="216" t="s">
        <v>705</v>
      </c>
      <c r="V17" s="216" t="s">
        <v>706</v>
      </c>
      <c r="W17" s="256">
        <f>3*30</f>
        <v>90</v>
      </c>
      <c r="X17" s="216" t="s">
        <v>661</v>
      </c>
      <c r="Y17" s="216" t="s">
        <v>707</v>
      </c>
      <c r="Z17" s="488" t="s">
        <v>688</v>
      </c>
      <c r="AA17" s="216" t="s">
        <v>708</v>
      </c>
      <c r="AB17" s="216" t="s">
        <v>709</v>
      </c>
      <c r="AC17" s="216" t="s">
        <v>710</v>
      </c>
      <c r="AD17" s="491" t="s">
        <v>711</v>
      </c>
      <c r="AE17" s="545">
        <v>2500000000</v>
      </c>
      <c r="AF17" s="491" t="s">
        <v>667</v>
      </c>
      <c r="AG17" s="489" t="s">
        <v>668</v>
      </c>
      <c r="AH17" s="257"/>
      <c r="AI17" s="258">
        <v>99000000</v>
      </c>
      <c r="AJ17" s="545">
        <v>3150000000</v>
      </c>
      <c r="AK17" s="545">
        <v>3150000000</v>
      </c>
      <c r="AL17" s="545">
        <v>3150000000</v>
      </c>
      <c r="AM17" s="542">
        <v>2515790577.4699998</v>
      </c>
      <c r="AN17" s="545" t="s">
        <v>712</v>
      </c>
      <c r="AO17" s="545" t="s">
        <v>713</v>
      </c>
      <c r="AP17" s="545"/>
      <c r="AQ17" s="545"/>
      <c r="AR17" s="545"/>
      <c r="AS17" s="545"/>
      <c r="AT17" s="545">
        <v>1039546400</v>
      </c>
      <c r="AU17" s="545" t="e">
        <f>+AT17/#REF!</f>
        <v>#REF!</v>
      </c>
      <c r="AV17" s="545">
        <v>327524825.60000002</v>
      </c>
      <c r="AW17" s="545">
        <f>+AV17/AK17</f>
        <v>0.10397613511111112</v>
      </c>
      <c r="AX17" s="545"/>
      <c r="AY17" s="545"/>
      <c r="AZ17" s="545">
        <v>99000000</v>
      </c>
      <c r="BA17" s="545"/>
      <c r="BB17" s="542">
        <v>1772571719.3299999</v>
      </c>
      <c r="BC17" s="581">
        <f>+BB17/AM17</f>
        <v>0.70457840775943414</v>
      </c>
      <c r="BD17" s="542">
        <v>1580364262.9300001</v>
      </c>
      <c r="BE17" s="581">
        <f>+BD17/AM17</f>
        <v>0.62817798789885382</v>
      </c>
      <c r="BF17" s="225"/>
    </row>
    <row r="18" spans="1:58" ht="111">
      <c r="A18" s="489"/>
      <c r="B18" s="489"/>
      <c r="C18" s="668"/>
      <c r="D18" s="520"/>
      <c r="E18" s="492"/>
      <c r="F18" s="618"/>
      <c r="G18" s="489"/>
      <c r="H18" s="489"/>
      <c r="I18" s="489"/>
      <c r="J18" s="230"/>
      <c r="K18" s="259" t="s">
        <v>714</v>
      </c>
      <c r="L18" s="260" t="s">
        <v>657</v>
      </c>
      <c r="M18" s="259" t="s">
        <v>715</v>
      </c>
      <c r="N18" s="259">
        <v>1</v>
      </c>
      <c r="O18" s="259">
        <v>9.4E-2</v>
      </c>
      <c r="P18" s="259">
        <v>9.4E-2</v>
      </c>
      <c r="Q18" s="259">
        <v>0.2</v>
      </c>
      <c r="R18" s="259">
        <v>0.5</v>
      </c>
      <c r="S18" s="259">
        <f t="shared" si="0"/>
        <v>0.88800000000000001</v>
      </c>
      <c r="T18" s="261">
        <f t="shared" si="1"/>
        <v>0.88800000000000001</v>
      </c>
      <c r="U18" s="228" t="s">
        <v>705</v>
      </c>
      <c r="V18" s="228" t="s">
        <v>687</v>
      </c>
      <c r="W18" s="262">
        <f>6*30</f>
        <v>180</v>
      </c>
      <c r="X18" s="228" t="s">
        <v>661</v>
      </c>
      <c r="Y18" s="228" t="s">
        <v>707</v>
      </c>
      <c r="Z18" s="489"/>
      <c r="AA18" s="263"/>
      <c r="AB18" s="263"/>
      <c r="AC18" s="263"/>
      <c r="AD18" s="492"/>
      <c r="AE18" s="546"/>
      <c r="AF18" s="492"/>
      <c r="AG18" s="489"/>
      <c r="AH18" s="265"/>
      <c r="AI18" s="266">
        <v>93500000</v>
      </c>
      <c r="AJ18" s="546"/>
      <c r="AK18" s="546"/>
      <c r="AL18" s="546"/>
      <c r="AM18" s="543"/>
      <c r="AN18" s="546"/>
      <c r="AO18" s="546"/>
      <c r="AP18" s="546"/>
      <c r="AQ18" s="546"/>
      <c r="AR18" s="546"/>
      <c r="AS18" s="546"/>
      <c r="AT18" s="546"/>
      <c r="AU18" s="546"/>
      <c r="AV18" s="546"/>
      <c r="AW18" s="546"/>
      <c r="AX18" s="546"/>
      <c r="AY18" s="546"/>
      <c r="AZ18" s="546">
        <v>93500000</v>
      </c>
      <c r="BA18" s="546"/>
      <c r="BB18" s="543"/>
      <c r="BC18" s="582"/>
      <c r="BD18" s="543"/>
      <c r="BE18" s="582"/>
      <c r="BF18" s="225"/>
    </row>
    <row r="19" spans="1:58" ht="108">
      <c r="A19" s="489"/>
      <c r="B19" s="489"/>
      <c r="C19" s="668"/>
      <c r="D19" s="520"/>
      <c r="E19" s="492"/>
      <c r="F19" s="618"/>
      <c r="G19" s="489"/>
      <c r="H19" s="489"/>
      <c r="I19" s="489"/>
      <c r="J19" s="230"/>
      <c r="K19" s="228" t="s">
        <v>716</v>
      </c>
      <c r="L19" s="233" t="s">
        <v>657</v>
      </c>
      <c r="M19" s="228" t="s">
        <v>717</v>
      </c>
      <c r="N19" s="228">
        <v>0.14099999999999999</v>
      </c>
      <c r="O19" s="228" t="s">
        <v>212</v>
      </c>
      <c r="P19" s="228" t="s">
        <v>212</v>
      </c>
      <c r="Q19" s="228">
        <v>1.5299999999999999E-2</v>
      </c>
      <c r="R19" s="228">
        <v>0.108</v>
      </c>
      <c r="S19" s="228">
        <f t="shared" si="0"/>
        <v>0.12329999999999999</v>
      </c>
      <c r="T19" s="221">
        <f t="shared" si="1"/>
        <v>0.87446808510638296</v>
      </c>
      <c r="U19" s="228" t="s">
        <v>687</v>
      </c>
      <c r="V19" s="228" t="s">
        <v>660</v>
      </c>
      <c r="W19" s="262">
        <f>6*30</f>
        <v>180</v>
      </c>
      <c r="X19" s="228" t="s">
        <v>661</v>
      </c>
      <c r="Y19" s="228" t="s">
        <v>707</v>
      </c>
      <c r="Z19" s="489"/>
      <c r="AA19" s="228" t="s">
        <v>718</v>
      </c>
      <c r="AB19" s="228" t="s">
        <v>719</v>
      </c>
      <c r="AC19" s="228" t="s">
        <v>710</v>
      </c>
      <c r="AD19" s="492"/>
      <c r="AE19" s="546"/>
      <c r="AF19" s="492"/>
      <c r="AG19" s="489" t="s">
        <v>695</v>
      </c>
      <c r="AH19" s="265"/>
      <c r="AI19" s="266">
        <v>808500000</v>
      </c>
      <c r="AJ19" s="546"/>
      <c r="AK19" s="546"/>
      <c r="AL19" s="546"/>
      <c r="AM19" s="543"/>
      <c r="AN19" s="546"/>
      <c r="AO19" s="546"/>
      <c r="AP19" s="546"/>
      <c r="AQ19" s="546"/>
      <c r="AR19" s="546"/>
      <c r="AS19" s="546"/>
      <c r="AT19" s="546"/>
      <c r="AU19" s="546"/>
      <c r="AV19" s="546"/>
      <c r="AW19" s="546"/>
      <c r="AX19" s="546"/>
      <c r="AY19" s="546"/>
      <c r="AZ19" s="546">
        <v>0</v>
      </c>
      <c r="BA19" s="546"/>
      <c r="BB19" s="543"/>
      <c r="BC19" s="582"/>
      <c r="BD19" s="543"/>
      <c r="BE19" s="582"/>
      <c r="BF19" s="225"/>
    </row>
    <row r="20" spans="1:58" ht="108">
      <c r="A20" s="489"/>
      <c r="B20" s="489"/>
      <c r="C20" s="668"/>
      <c r="D20" s="520"/>
      <c r="E20" s="492"/>
      <c r="F20" s="618"/>
      <c r="G20" s="489"/>
      <c r="H20" s="489"/>
      <c r="I20" s="489"/>
      <c r="J20" s="230"/>
      <c r="K20" s="228" t="s">
        <v>720</v>
      </c>
      <c r="L20" s="233" t="s">
        <v>657</v>
      </c>
      <c r="M20" s="228" t="s">
        <v>721</v>
      </c>
      <c r="N20" s="228" t="s">
        <v>179</v>
      </c>
      <c r="O20" s="228" t="s">
        <v>212</v>
      </c>
      <c r="P20" s="228" t="s">
        <v>212</v>
      </c>
      <c r="Q20" s="228" t="s">
        <v>212</v>
      </c>
      <c r="R20" s="228" t="s">
        <v>212</v>
      </c>
      <c r="S20" s="228" t="s">
        <v>212</v>
      </c>
      <c r="T20" s="228" t="s">
        <v>212</v>
      </c>
      <c r="U20" s="228" t="s">
        <v>687</v>
      </c>
      <c r="V20" s="228" t="s">
        <v>660</v>
      </c>
      <c r="W20" s="262">
        <f>6*30</f>
        <v>180</v>
      </c>
      <c r="X20" s="228" t="s">
        <v>661</v>
      </c>
      <c r="Y20" s="228" t="s">
        <v>707</v>
      </c>
      <c r="Z20" s="489"/>
      <c r="AA20" s="228" t="s">
        <v>722</v>
      </c>
      <c r="AB20" s="228" t="s">
        <v>723</v>
      </c>
      <c r="AC20" s="228" t="s">
        <v>710</v>
      </c>
      <c r="AD20" s="492"/>
      <c r="AE20" s="546"/>
      <c r="AF20" s="492"/>
      <c r="AG20" s="489"/>
      <c r="AH20" s="265"/>
      <c r="AI20" s="266">
        <v>99000000</v>
      </c>
      <c r="AJ20" s="546"/>
      <c r="AK20" s="546"/>
      <c r="AL20" s="546"/>
      <c r="AM20" s="543"/>
      <c r="AN20" s="546"/>
      <c r="AO20" s="546"/>
      <c r="AP20" s="546"/>
      <c r="AQ20" s="546"/>
      <c r="AR20" s="546"/>
      <c r="AS20" s="546"/>
      <c r="AT20" s="546"/>
      <c r="AU20" s="546"/>
      <c r="AV20" s="546"/>
      <c r="AW20" s="546"/>
      <c r="AX20" s="546"/>
      <c r="AY20" s="546"/>
      <c r="AZ20" s="546">
        <v>0</v>
      </c>
      <c r="BA20" s="546"/>
      <c r="BB20" s="543"/>
      <c r="BC20" s="582"/>
      <c r="BD20" s="543"/>
      <c r="BE20" s="582"/>
      <c r="BF20" s="225"/>
    </row>
    <row r="21" spans="1:58" ht="135">
      <c r="A21" s="489"/>
      <c r="B21" s="489"/>
      <c r="C21" s="668"/>
      <c r="D21" s="520"/>
      <c r="E21" s="492"/>
      <c r="F21" s="618"/>
      <c r="G21" s="489"/>
      <c r="H21" s="489"/>
      <c r="I21" s="489"/>
      <c r="J21" s="230"/>
      <c r="K21" s="228" t="s">
        <v>724</v>
      </c>
      <c r="L21" s="233" t="s">
        <v>657</v>
      </c>
      <c r="M21" s="228" t="s">
        <v>725</v>
      </c>
      <c r="N21" s="228">
        <v>1</v>
      </c>
      <c r="O21" s="228">
        <v>0.25</v>
      </c>
      <c r="P21" s="228">
        <v>0.25</v>
      </c>
      <c r="Q21" s="228">
        <v>8.0000000000000002E-3</v>
      </c>
      <c r="R21" s="228">
        <v>8.0000000000000002E-3</v>
      </c>
      <c r="S21" s="228">
        <f t="shared" si="0"/>
        <v>0.51600000000000001</v>
      </c>
      <c r="T21" s="221">
        <f t="shared" si="1"/>
        <v>0.51600000000000001</v>
      </c>
      <c r="U21" s="228" t="s">
        <v>705</v>
      </c>
      <c r="V21" s="228" t="s">
        <v>660</v>
      </c>
      <c r="W21" s="262">
        <f t="shared" ref="W21:W22" si="4">11*30</f>
        <v>330</v>
      </c>
      <c r="X21" s="228" t="s">
        <v>661</v>
      </c>
      <c r="Y21" s="228" t="s">
        <v>707</v>
      </c>
      <c r="Z21" s="489"/>
      <c r="AA21" s="228" t="s">
        <v>722</v>
      </c>
      <c r="AB21" s="228" t="s">
        <v>726</v>
      </c>
      <c r="AC21" s="228" t="s">
        <v>710</v>
      </c>
      <c r="AD21" s="492"/>
      <c r="AE21" s="546"/>
      <c r="AF21" s="492"/>
      <c r="AG21" s="489"/>
      <c r="AH21" s="265"/>
      <c r="AI21" s="266">
        <v>415000000</v>
      </c>
      <c r="AJ21" s="546"/>
      <c r="AK21" s="546"/>
      <c r="AL21" s="546"/>
      <c r="AM21" s="543"/>
      <c r="AN21" s="546"/>
      <c r="AO21" s="546"/>
      <c r="AP21" s="546"/>
      <c r="AQ21" s="546"/>
      <c r="AR21" s="546"/>
      <c r="AS21" s="546"/>
      <c r="AT21" s="546"/>
      <c r="AU21" s="546"/>
      <c r="AV21" s="546"/>
      <c r="AW21" s="546" t="e">
        <f t="shared" ref="AW21" si="5">+AV21/AT21</f>
        <v>#DIV/0!</v>
      </c>
      <c r="AX21" s="546"/>
      <c r="AY21" s="546"/>
      <c r="AZ21" s="546">
        <v>45008275.200000003</v>
      </c>
      <c r="BA21" s="546"/>
      <c r="BB21" s="543"/>
      <c r="BC21" s="582"/>
      <c r="BD21" s="543"/>
      <c r="BE21" s="582"/>
      <c r="BF21" s="225"/>
    </row>
    <row r="22" spans="1:58" ht="216">
      <c r="A22" s="489"/>
      <c r="B22" s="489"/>
      <c r="C22" s="668"/>
      <c r="D22" s="520"/>
      <c r="E22" s="492"/>
      <c r="F22" s="618"/>
      <c r="G22" s="489"/>
      <c r="H22" s="489"/>
      <c r="I22" s="489"/>
      <c r="J22" s="230"/>
      <c r="K22" s="228" t="s">
        <v>727</v>
      </c>
      <c r="L22" s="233" t="s">
        <v>657</v>
      </c>
      <c r="M22" s="228" t="s">
        <v>728</v>
      </c>
      <c r="N22" s="228">
        <v>1</v>
      </c>
      <c r="O22" s="228">
        <v>0.2</v>
      </c>
      <c r="P22" s="228">
        <v>0.2</v>
      </c>
      <c r="Q22" s="228">
        <v>8.0000000000000002E-3</v>
      </c>
      <c r="R22" s="228">
        <v>8.0000000000000002E-3</v>
      </c>
      <c r="S22" s="228">
        <f t="shared" si="0"/>
        <v>0.41600000000000004</v>
      </c>
      <c r="T22" s="221">
        <f t="shared" si="1"/>
        <v>0.41600000000000004</v>
      </c>
      <c r="U22" s="228" t="s">
        <v>705</v>
      </c>
      <c r="V22" s="228" t="s">
        <v>660</v>
      </c>
      <c r="W22" s="262">
        <f t="shared" si="4"/>
        <v>330</v>
      </c>
      <c r="X22" s="228" t="s">
        <v>661</v>
      </c>
      <c r="Y22" s="228" t="s">
        <v>707</v>
      </c>
      <c r="Z22" s="489"/>
      <c r="AA22" s="228" t="s">
        <v>729</v>
      </c>
      <c r="AB22" s="228" t="s">
        <v>730</v>
      </c>
      <c r="AC22" s="228" t="s">
        <v>710</v>
      </c>
      <c r="AD22" s="492"/>
      <c r="AE22" s="546"/>
      <c r="AF22" s="492"/>
      <c r="AG22" s="489"/>
      <c r="AH22" s="265"/>
      <c r="AI22" s="266">
        <v>195800000</v>
      </c>
      <c r="AJ22" s="546"/>
      <c r="AK22" s="546"/>
      <c r="AL22" s="546"/>
      <c r="AM22" s="543"/>
      <c r="AN22" s="546"/>
      <c r="AO22" s="546"/>
      <c r="AP22" s="546"/>
      <c r="AQ22" s="546"/>
      <c r="AR22" s="546"/>
      <c r="AS22" s="546"/>
      <c r="AT22" s="546"/>
      <c r="AU22" s="546"/>
      <c r="AV22" s="546"/>
      <c r="AW22" s="546"/>
      <c r="AX22" s="546"/>
      <c r="AY22" s="546"/>
      <c r="AZ22" s="546">
        <v>45008275.200000003</v>
      </c>
      <c r="BA22" s="546"/>
      <c r="BB22" s="543"/>
      <c r="BC22" s="582"/>
      <c r="BD22" s="543"/>
      <c r="BE22" s="582"/>
      <c r="BF22" s="225"/>
    </row>
    <row r="23" spans="1:58" ht="162">
      <c r="A23" s="489"/>
      <c r="B23" s="489"/>
      <c r="C23" s="668"/>
      <c r="D23" s="520"/>
      <c r="E23" s="492"/>
      <c r="F23" s="618"/>
      <c r="G23" s="489"/>
      <c r="H23" s="489"/>
      <c r="I23" s="489"/>
      <c r="J23" s="230"/>
      <c r="K23" s="228" t="s">
        <v>731</v>
      </c>
      <c r="L23" s="233" t="s">
        <v>657</v>
      </c>
      <c r="M23" s="228" t="s">
        <v>732</v>
      </c>
      <c r="N23" s="228">
        <v>1</v>
      </c>
      <c r="O23" s="228">
        <v>0</v>
      </c>
      <c r="P23" s="228">
        <v>3.2000000000000001E-2</v>
      </c>
      <c r="Q23" s="228">
        <v>8.0000000000000002E-3</v>
      </c>
      <c r="R23" s="228">
        <v>8.0000000000000002E-3</v>
      </c>
      <c r="S23" s="228">
        <f t="shared" si="0"/>
        <v>4.8000000000000001E-2</v>
      </c>
      <c r="T23" s="221">
        <f t="shared" si="1"/>
        <v>4.8000000000000001E-2</v>
      </c>
      <c r="U23" s="228" t="s">
        <v>705</v>
      </c>
      <c r="V23" s="228" t="s">
        <v>660</v>
      </c>
      <c r="W23" s="262">
        <f>6*30</f>
        <v>180</v>
      </c>
      <c r="X23" s="228" t="s">
        <v>661</v>
      </c>
      <c r="Y23" s="228" t="s">
        <v>707</v>
      </c>
      <c r="Z23" s="489"/>
      <c r="AA23" s="228" t="s">
        <v>733</v>
      </c>
      <c r="AB23" s="228" t="s">
        <v>734</v>
      </c>
      <c r="AC23" s="228" t="s">
        <v>710</v>
      </c>
      <c r="AD23" s="494"/>
      <c r="AE23" s="610"/>
      <c r="AF23" s="494"/>
      <c r="AG23" s="489"/>
      <c r="AH23" s="265"/>
      <c r="AI23" s="266">
        <v>789200000</v>
      </c>
      <c r="AJ23" s="546"/>
      <c r="AK23" s="546"/>
      <c r="AL23" s="546"/>
      <c r="AM23" s="543"/>
      <c r="AN23" s="546" t="s">
        <v>692</v>
      </c>
      <c r="AO23" s="546"/>
      <c r="AP23" s="546"/>
      <c r="AQ23" s="546"/>
      <c r="AR23" s="546"/>
      <c r="AS23" s="546"/>
      <c r="AT23" s="546"/>
      <c r="AU23" s="546"/>
      <c r="AV23" s="546"/>
      <c r="AW23" s="546"/>
      <c r="AX23" s="546"/>
      <c r="AY23" s="546"/>
      <c r="AZ23" s="546">
        <v>45008275.200000003</v>
      </c>
      <c r="BA23" s="546"/>
      <c r="BB23" s="543"/>
      <c r="BC23" s="582"/>
      <c r="BD23" s="543"/>
      <c r="BE23" s="582"/>
      <c r="BF23" s="225"/>
    </row>
    <row r="24" spans="1:58" ht="108.75" thickBot="1">
      <c r="A24" s="489"/>
      <c r="B24" s="489"/>
      <c r="C24" s="668"/>
      <c r="D24" s="520"/>
      <c r="E24" s="492"/>
      <c r="F24" s="619"/>
      <c r="G24" s="490"/>
      <c r="H24" s="490"/>
      <c r="I24" s="490"/>
      <c r="J24" s="235"/>
      <c r="K24" s="234" t="s">
        <v>735</v>
      </c>
      <c r="L24" s="241" t="s">
        <v>657</v>
      </c>
      <c r="M24" s="234" t="s">
        <v>736</v>
      </c>
      <c r="N24" s="234" t="s">
        <v>179</v>
      </c>
      <c r="O24" s="234" t="s">
        <v>212</v>
      </c>
      <c r="P24" s="234" t="s">
        <v>212</v>
      </c>
      <c r="Q24" s="234" t="s">
        <v>212</v>
      </c>
      <c r="R24" s="234" t="s">
        <v>212</v>
      </c>
      <c r="S24" s="234" t="s">
        <v>212</v>
      </c>
      <c r="T24" s="234" t="s">
        <v>212</v>
      </c>
      <c r="U24" s="234" t="s">
        <v>179</v>
      </c>
      <c r="V24" s="234" t="s">
        <v>179</v>
      </c>
      <c r="W24" s="234" t="s">
        <v>179</v>
      </c>
      <c r="X24" s="234" t="s">
        <v>179</v>
      </c>
      <c r="Y24" s="234" t="s">
        <v>179</v>
      </c>
      <c r="Z24" s="490"/>
      <c r="AA24" s="234" t="s">
        <v>722</v>
      </c>
      <c r="AB24" s="234" t="s">
        <v>737</v>
      </c>
      <c r="AC24" s="234"/>
      <c r="AD24" s="268"/>
      <c r="AE24" s="268"/>
      <c r="AF24" s="268"/>
      <c r="AG24" s="268"/>
      <c r="AH24" s="241"/>
      <c r="AI24" s="269"/>
      <c r="AJ24" s="547"/>
      <c r="AK24" s="547"/>
      <c r="AL24" s="547"/>
      <c r="AM24" s="544"/>
      <c r="AN24" s="547"/>
      <c r="AO24" s="547"/>
      <c r="AP24" s="547"/>
      <c r="AQ24" s="547"/>
      <c r="AR24" s="547"/>
      <c r="AS24" s="547"/>
      <c r="AT24" s="547"/>
      <c r="AU24" s="547"/>
      <c r="AV24" s="547"/>
      <c r="AW24" s="547"/>
      <c r="AX24" s="547"/>
      <c r="AY24" s="547"/>
      <c r="AZ24" s="547"/>
      <c r="BA24" s="547"/>
      <c r="BB24" s="544"/>
      <c r="BC24" s="583"/>
      <c r="BD24" s="544"/>
      <c r="BE24" s="583"/>
      <c r="BF24" s="225"/>
    </row>
    <row r="25" spans="1:58" ht="96" customHeight="1" thickBot="1">
      <c r="A25" s="489"/>
      <c r="B25" s="489"/>
      <c r="C25" s="668"/>
      <c r="D25" s="520"/>
      <c r="E25" s="524"/>
      <c r="F25" s="603"/>
      <c r="G25" s="604"/>
      <c r="H25" s="604"/>
      <c r="I25" s="604"/>
      <c r="J25" s="604"/>
      <c r="K25" s="604"/>
      <c r="L25" s="604"/>
      <c r="M25" s="604"/>
      <c r="N25" s="605"/>
      <c r="O25" s="476" t="s">
        <v>738</v>
      </c>
      <c r="P25" s="477"/>
      <c r="Q25" s="477"/>
      <c r="R25" s="477"/>
      <c r="S25" s="478"/>
      <c r="T25" s="242">
        <f>AVERAGE(T17:T24)</f>
        <v>0.62374468085106383</v>
      </c>
      <c r="U25" s="463"/>
      <c r="V25" s="464"/>
      <c r="W25" s="464"/>
      <c r="X25" s="464"/>
      <c r="Y25" s="464"/>
      <c r="Z25" s="464"/>
      <c r="AA25" s="464"/>
      <c r="AB25" s="464"/>
      <c r="AC25" s="464"/>
      <c r="AD25" s="464"/>
      <c r="AE25" s="464"/>
      <c r="AF25" s="464"/>
      <c r="AG25" s="464"/>
      <c r="AH25" s="464"/>
      <c r="AI25" s="479" t="s">
        <v>739</v>
      </c>
      <c r="AJ25" s="480"/>
      <c r="AK25" s="480"/>
      <c r="AL25" s="481"/>
      <c r="AM25" s="196">
        <f>+AM17</f>
        <v>2515790577.4699998</v>
      </c>
      <c r="AN25" s="243"/>
      <c r="AO25" s="244"/>
      <c r="AP25" s="190"/>
      <c r="AQ25" s="190"/>
      <c r="AR25" s="190"/>
      <c r="AS25" s="190"/>
      <c r="AT25" s="190"/>
      <c r="AU25" s="191"/>
      <c r="AV25" s="190"/>
      <c r="AW25" s="192"/>
      <c r="AX25" s="193"/>
      <c r="AY25" s="193"/>
      <c r="AZ25" s="193"/>
      <c r="BA25" s="193"/>
      <c r="BB25" s="194">
        <f>+BB17</f>
        <v>1772571719.3299999</v>
      </c>
      <c r="BC25" s="195">
        <f t="shared" ref="BC25:BE25" si="6">+BC17</f>
        <v>0.70457840775943414</v>
      </c>
      <c r="BD25" s="194">
        <f t="shared" si="6"/>
        <v>1580364262.9300001</v>
      </c>
      <c r="BE25" s="195">
        <f t="shared" si="6"/>
        <v>0.62817798789885382</v>
      </c>
      <c r="BF25" s="225"/>
    </row>
    <row r="26" spans="1:58" ht="81">
      <c r="A26" s="489"/>
      <c r="B26" s="489"/>
      <c r="C26" s="668"/>
      <c r="D26" s="655" t="s">
        <v>208</v>
      </c>
      <c r="E26" s="657" t="s">
        <v>740</v>
      </c>
      <c r="F26" s="652">
        <v>2024130010199</v>
      </c>
      <c r="G26" s="494" t="s">
        <v>741</v>
      </c>
      <c r="H26" s="494" t="s">
        <v>742</v>
      </c>
      <c r="I26" s="494" t="s">
        <v>702</v>
      </c>
      <c r="J26" s="271"/>
      <c r="K26" s="255" t="s">
        <v>743</v>
      </c>
      <c r="L26" s="272" t="s">
        <v>657</v>
      </c>
      <c r="M26" s="255" t="s">
        <v>744</v>
      </c>
      <c r="N26" s="255" t="s">
        <v>179</v>
      </c>
      <c r="O26" s="273" t="s">
        <v>212</v>
      </c>
      <c r="P26" s="216" t="s">
        <v>212</v>
      </c>
      <c r="Q26" s="216" t="s">
        <v>212</v>
      </c>
      <c r="R26" s="216" t="s">
        <v>212</v>
      </c>
      <c r="S26" s="216" t="s">
        <v>212</v>
      </c>
      <c r="T26" s="216" t="s">
        <v>212</v>
      </c>
      <c r="U26" s="216" t="s">
        <v>179</v>
      </c>
      <c r="V26" s="216" t="s">
        <v>179</v>
      </c>
      <c r="W26" s="216" t="s">
        <v>179</v>
      </c>
      <c r="X26" s="216"/>
      <c r="Y26" s="216" t="s">
        <v>212</v>
      </c>
      <c r="Z26" s="488" t="s">
        <v>745</v>
      </c>
      <c r="AA26" s="216" t="s">
        <v>746</v>
      </c>
      <c r="AB26" s="216" t="s">
        <v>746</v>
      </c>
      <c r="AC26" s="488" t="s">
        <v>710</v>
      </c>
      <c r="AD26" s="488" t="s">
        <v>711</v>
      </c>
      <c r="AE26" s="648">
        <v>325000000</v>
      </c>
      <c r="AF26" s="648" t="s">
        <v>667</v>
      </c>
      <c r="AG26" s="648" t="s">
        <v>668</v>
      </c>
      <c r="AH26" s="648"/>
      <c r="AI26" s="258">
        <v>0</v>
      </c>
      <c r="AJ26" s="532">
        <v>325000000</v>
      </c>
      <c r="AK26" s="532">
        <v>645000000</v>
      </c>
      <c r="AL26" s="532">
        <v>645000000</v>
      </c>
      <c r="AM26" s="578">
        <v>645000000</v>
      </c>
      <c r="AN26" s="216" t="s">
        <v>692</v>
      </c>
      <c r="AO26" s="670" t="s">
        <v>747</v>
      </c>
      <c r="AP26" s="274"/>
      <c r="AQ26" s="274"/>
      <c r="AR26" s="274"/>
      <c r="AS26" s="274"/>
      <c r="AT26" s="671">
        <v>287332000</v>
      </c>
      <c r="AU26" s="674">
        <f>+AT26/AK26</f>
        <v>0.44547596899224806</v>
      </c>
      <c r="AV26" s="671">
        <v>78139000</v>
      </c>
      <c r="AW26" s="498">
        <f>+AV26/AK26</f>
        <v>0.12114573643410853</v>
      </c>
      <c r="AX26" s="275"/>
      <c r="AY26" s="275"/>
      <c r="AZ26" s="276" t="s">
        <v>212</v>
      </c>
      <c r="BA26" s="275"/>
      <c r="BB26" s="578">
        <v>366994332</v>
      </c>
      <c r="BC26" s="581">
        <f>+BB26/AM26</f>
        <v>0.56898346046511628</v>
      </c>
      <c r="BD26" s="578">
        <v>348440999</v>
      </c>
      <c r="BE26" s="581">
        <f>+BD26/AM26</f>
        <v>0.54021860310077519</v>
      </c>
      <c r="BF26" s="532"/>
    </row>
    <row r="27" spans="1:58" ht="216">
      <c r="A27" s="489"/>
      <c r="B27" s="489"/>
      <c r="C27" s="668"/>
      <c r="D27" s="656"/>
      <c r="E27" s="658"/>
      <c r="F27" s="653"/>
      <c r="G27" s="489"/>
      <c r="H27" s="489"/>
      <c r="I27" s="489"/>
      <c r="J27" s="230"/>
      <c r="K27" s="228" t="s">
        <v>748</v>
      </c>
      <c r="L27" s="233" t="s">
        <v>657</v>
      </c>
      <c r="M27" s="228" t="s">
        <v>749</v>
      </c>
      <c r="N27" s="228">
        <v>0.1</v>
      </c>
      <c r="O27" s="277">
        <v>0.05</v>
      </c>
      <c r="P27" s="228">
        <v>0.05</v>
      </c>
      <c r="Q27" s="228">
        <v>0</v>
      </c>
      <c r="R27" s="228">
        <v>0</v>
      </c>
      <c r="S27" s="228">
        <f t="shared" si="0"/>
        <v>0.1</v>
      </c>
      <c r="T27" s="221">
        <f t="shared" si="1"/>
        <v>1</v>
      </c>
      <c r="U27" s="228" t="s">
        <v>750</v>
      </c>
      <c r="V27" s="228" t="s">
        <v>751</v>
      </c>
      <c r="W27" s="228">
        <v>180</v>
      </c>
      <c r="X27" s="228"/>
      <c r="Y27" s="228" t="s">
        <v>752</v>
      </c>
      <c r="Z27" s="489"/>
      <c r="AA27" s="228" t="s">
        <v>753</v>
      </c>
      <c r="AB27" s="228" t="s">
        <v>730</v>
      </c>
      <c r="AC27" s="489"/>
      <c r="AD27" s="489"/>
      <c r="AE27" s="649"/>
      <c r="AF27" s="649"/>
      <c r="AG27" s="649"/>
      <c r="AH27" s="649"/>
      <c r="AI27" s="266">
        <v>121000000</v>
      </c>
      <c r="AJ27" s="587"/>
      <c r="AK27" s="587"/>
      <c r="AL27" s="587"/>
      <c r="AM27" s="579"/>
      <c r="AN27" s="228" t="s">
        <v>692</v>
      </c>
      <c r="AO27" s="496"/>
      <c r="AP27" s="278"/>
      <c r="AQ27" s="278"/>
      <c r="AR27" s="278"/>
      <c r="AS27" s="278"/>
      <c r="AT27" s="672"/>
      <c r="AU27" s="675"/>
      <c r="AV27" s="672"/>
      <c r="AW27" s="499"/>
      <c r="AX27" s="279"/>
      <c r="AY27" s="279"/>
      <c r="AZ27" s="71">
        <v>92239000</v>
      </c>
      <c r="BA27" s="279"/>
      <c r="BB27" s="579"/>
      <c r="BC27" s="582"/>
      <c r="BD27" s="579"/>
      <c r="BE27" s="582"/>
      <c r="BF27" s="587"/>
    </row>
    <row r="28" spans="1:58" ht="81">
      <c r="A28" s="489"/>
      <c r="B28" s="489"/>
      <c r="C28" s="668"/>
      <c r="D28" s="656"/>
      <c r="E28" s="658"/>
      <c r="F28" s="653"/>
      <c r="G28" s="489"/>
      <c r="H28" s="489"/>
      <c r="I28" s="489"/>
      <c r="J28" s="230"/>
      <c r="K28" s="228" t="s">
        <v>754</v>
      </c>
      <c r="L28" s="233" t="s">
        <v>657</v>
      </c>
      <c r="M28" s="228" t="s">
        <v>749</v>
      </c>
      <c r="N28" s="228" t="s">
        <v>179</v>
      </c>
      <c r="O28" s="277" t="s">
        <v>212</v>
      </c>
      <c r="P28" s="228" t="s">
        <v>212</v>
      </c>
      <c r="Q28" s="228" t="s">
        <v>212</v>
      </c>
      <c r="R28" s="228" t="s">
        <v>212</v>
      </c>
      <c r="S28" s="228" t="s">
        <v>212</v>
      </c>
      <c r="T28" s="228" t="s">
        <v>212</v>
      </c>
      <c r="U28" s="228" t="s">
        <v>179</v>
      </c>
      <c r="V28" s="228" t="s">
        <v>179</v>
      </c>
      <c r="W28" s="228" t="s">
        <v>179</v>
      </c>
      <c r="X28" s="262"/>
      <c r="Y28" s="262" t="s">
        <v>212</v>
      </c>
      <c r="Z28" s="489"/>
      <c r="AA28" s="262"/>
      <c r="AB28" s="262"/>
      <c r="AC28" s="489"/>
      <c r="AD28" s="489"/>
      <c r="AE28" s="649"/>
      <c r="AF28" s="649"/>
      <c r="AG28" s="649"/>
      <c r="AH28" s="649"/>
      <c r="AI28" s="266">
        <v>0</v>
      </c>
      <c r="AJ28" s="587"/>
      <c r="AK28" s="587"/>
      <c r="AL28" s="587"/>
      <c r="AM28" s="579"/>
      <c r="AN28" s="228" t="s">
        <v>692</v>
      </c>
      <c r="AO28" s="496"/>
      <c r="AP28" s="278"/>
      <c r="AQ28" s="278"/>
      <c r="AR28" s="278"/>
      <c r="AS28" s="278"/>
      <c r="AT28" s="672"/>
      <c r="AU28" s="675"/>
      <c r="AV28" s="672"/>
      <c r="AW28" s="499"/>
      <c r="AX28" s="279"/>
      <c r="AY28" s="279"/>
      <c r="AZ28" s="71" t="s">
        <v>212</v>
      </c>
      <c r="BA28" s="279"/>
      <c r="BB28" s="579"/>
      <c r="BC28" s="582"/>
      <c r="BD28" s="579"/>
      <c r="BE28" s="582"/>
      <c r="BF28" s="587"/>
    </row>
    <row r="29" spans="1:58" ht="216">
      <c r="A29" s="489"/>
      <c r="B29" s="489"/>
      <c r="C29" s="668"/>
      <c r="D29" s="656"/>
      <c r="E29" s="658"/>
      <c r="F29" s="653"/>
      <c r="G29" s="489"/>
      <c r="H29" s="489"/>
      <c r="I29" s="489"/>
      <c r="J29" s="230"/>
      <c r="K29" s="228" t="s">
        <v>755</v>
      </c>
      <c r="L29" s="233" t="s">
        <v>657</v>
      </c>
      <c r="M29" s="228" t="s">
        <v>756</v>
      </c>
      <c r="N29" s="228">
        <v>0.06</v>
      </c>
      <c r="O29" s="277">
        <v>0.03</v>
      </c>
      <c r="P29" s="228">
        <v>0.03</v>
      </c>
      <c r="Q29" s="228">
        <v>0</v>
      </c>
      <c r="R29" s="228">
        <v>0</v>
      </c>
      <c r="S29" s="228">
        <f t="shared" si="0"/>
        <v>0.06</v>
      </c>
      <c r="T29" s="221">
        <f t="shared" si="1"/>
        <v>1</v>
      </c>
      <c r="U29" s="228" t="s">
        <v>750</v>
      </c>
      <c r="V29" s="228" t="s">
        <v>751</v>
      </c>
      <c r="W29" s="228">
        <v>180</v>
      </c>
      <c r="X29" s="228"/>
      <c r="Y29" s="228" t="s">
        <v>752</v>
      </c>
      <c r="Z29" s="489"/>
      <c r="AA29" s="228" t="s">
        <v>753</v>
      </c>
      <c r="AB29" s="228" t="s">
        <v>730</v>
      </c>
      <c r="AC29" s="489"/>
      <c r="AD29" s="489"/>
      <c r="AE29" s="649"/>
      <c r="AF29" s="649"/>
      <c r="AG29" s="649"/>
      <c r="AH29" s="649"/>
      <c r="AI29" s="266">
        <v>181500000</v>
      </c>
      <c r="AJ29" s="587"/>
      <c r="AK29" s="587"/>
      <c r="AL29" s="587"/>
      <c r="AM29" s="579"/>
      <c r="AN29" s="228" t="s">
        <v>692</v>
      </c>
      <c r="AO29" s="496"/>
      <c r="AP29" s="278"/>
      <c r="AQ29" s="278"/>
      <c r="AR29" s="278"/>
      <c r="AS29" s="278"/>
      <c r="AT29" s="672"/>
      <c r="AU29" s="675"/>
      <c r="AV29" s="672"/>
      <c r="AW29" s="499"/>
      <c r="AX29" s="279"/>
      <c r="AY29" s="279"/>
      <c r="AZ29" s="71">
        <v>13537000</v>
      </c>
      <c r="BA29" s="279"/>
      <c r="BB29" s="579"/>
      <c r="BC29" s="582"/>
      <c r="BD29" s="579"/>
      <c r="BE29" s="582"/>
      <c r="BF29" s="587"/>
    </row>
    <row r="30" spans="1:58" ht="216">
      <c r="A30" s="489"/>
      <c r="B30" s="489"/>
      <c r="C30" s="668"/>
      <c r="D30" s="656"/>
      <c r="E30" s="658"/>
      <c r="F30" s="653"/>
      <c r="G30" s="489"/>
      <c r="H30" s="489"/>
      <c r="I30" s="489"/>
      <c r="J30" s="230"/>
      <c r="K30" s="228" t="s">
        <v>757</v>
      </c>
      <c r="L30" s="233" t="s">
        <v>657</v>
      </c>
      <c r="M30" s="228" t="s">
        <v>758</v>
      </c>
      <c r="N30" s="228" t="s">
        <v>179</v>
      </c>
      <c r="O30" s="277" t="s">
        <v>212</v>
      </c>
      <c r="P30" s="228" t="s">
        <v>212</v>
      </c>
      <c r="Q30" s="228" t="s">
        <v>212</v>
      </c>
      <c r="R30" s="228" t="s">
        <v>212</v>
      </c>
      <c r="S30" s="228" t="s">
        <v>212</v>
      </c>
      <c r="T30" s="228" t="s">
        <v>212</v>
      </c>
      <c r="U30" s="228" t="s">
        <v>179</v>
      </c>
      <c r="V30" s="228" t="s">
        <v>179</v>
      </c>
      <c r="W30" s="228" t="s">
        <v>179</v>
      </c>
      <c r="X30" s="228"/>
      <c r="Y30" s="228" t="s">
        <v>212</v>
      </c>
      <c r="Z30" s="489"/>
      <c r="AA30" s="228" t="s">
        <v>753</v>
      </c>
      <c r="AB30" s="228" t="s">
        <v>730</v>
      </c>
      <c r="AC30" s="489"/>
      <c r="AD30" s="489"/>
      <c r="AE30" s="649"/>
      <c r="AF30" s="649"/>
      <c r="AG30" s="649"/>
      <c r="AH30" s="649"/>
      <c r="AI30" s="266">
        <v>0</v>
      </c>
      <c r="AJ30" s="587"/>
      <c r="AK30" s="587"/>
      <c r="AL30" s="587"/>
      <c r="AM30" s="579"/>
      <c r="AN30" s="228" t="s">
        <v>692</v>
      </c>
      <c r="AO30" s="496"/>
      <c r="AP30" s="278"/>
      <c r="AQ30" s="278"/>
      <c r="AR30" s="278"/>
      <c r="AS30" s="278"/>
      <c r="AT30" s="672"/>
      <c r="AU30" s="675"/>
      <c r="AV30" s="672"/>
      <c r="AW30" s="499"/>
      <c r="AX30" s="279"/>
      <c r="AY30" s="279"/>
      <c r="AZ30" s="71" t="s">
        <v>212</v>
      </c>
      <c r="BA30" s="279"/>
      <c r="BB30" s="579"/>
      <c r="BC30" s="582"/>
      <c r="BD30" s="579"/>
      <c r="BE30" s="582"/>
      <c r="BF30" s="587"/>
    </row>
    <row r="31" spans="1:58" ht="216">
      <c r="A31" s="489"/>
      <c r="B31" s="489"/>
      <c r="C31" s="668"/>
      <c r="D31" s="656"/>
      <c r="E31" s="658"/>
      <c r="F31" s="653"/>
      <c r="G31" s="489"/>
      <c r="H31" s="489"/>
      <c r="I31" s="489"/>
      <c r="J31" s="230"/>
      <c r="K31" s="228" t="s">
        <v>759</v>
      </c>
      <c r="L31" s="233" t="s">
        <v>657</v>
      </c>
      <c r="M31" s="228" t="s">
        <v>760</v>
      </c>
      <c r="N31" s="228">
        <v>7.0000000000000007E-2</v>
      </c>
      <c r="O31" s="277" t="s">
        <v>212</v>
      </c>
      <c r="P31" s="228">
        <v>0.02</v>
      </c>
      <c r="Q31" s="228">
        <v>0.01</v>
      </c>
      <c r="R31" s="228">
        <v>0.04</v>
      </c>
      <c r="S31" s="228">
        <f t="shared" si="0"/>
        <v>7.0000000000000007E-2</v>
      </c>
      <c r="T31" s="221">
        <f t="shared" si="1"/>
        <v>1</v>
      </c>
      <c r="U31" s="228" t="s">
        <v>751</v>
      </c>
      <c r="V31" s="228" t="s">
        <v>660</v>
      </c>
      <c r="W31" s="228">
        <v>210</v>
      </c>
      <c r="X31" s="228"/>
      <c r="Y31" s="228" t="s">
        <v>752</v>
      </c>
      <c r="Z31" s="489"/>
      <c r="AA31" s="228" t="s">
        <v>753</v>
      </c>
      <c r="AB31" s="228" t="s">
        <v>730</v>
      </c>
      <c r="AC31" s="489"/>
      <c r="AD31" s="489"/>
      <c r="AE31" s="649"/>
      <c r="AF31" s="649"/>
      <c r="AG31" s="649"/>
      <c r="AH31" s="649"/>
      <c r="AI31" s="266">
        <v>8400000</v>
      </c>
      <c r="AJ31" s="587"/>
      <c r="AK31" s="587"/>
      <c r="AL31" s="587"/>
      <c r="AM31" s="579"/>
      <c r="AN31" s="228" t="s">
        <v>692</v>
      </c>
      <c r="AO31" s="496"/>
      <c r="AP31" s="278"/>
      <c r="AQ31" s="278"/>
      <c r="AR31" s="278"/>
      <c r="AS31" s="278"/>
      <c r="AT31" s="672"/>
      <c r="AU31" s="675"/>
      <c r="AV31" s="672"/>
      <c r="AW31" s="499"/>
      <c r="AX31" s="279"/>
      <c r="AY31" s="279"/>
      <c r="AZ31" s="71">
        <v>18980000</v>
      </c>
      <c r="BA31" s="279"/>
      <c r="BB31" s="579"/>
      <c r="BC31" s="582"/>
      <c r="BD31" s="579"/>
      <c r="BE31" s="582"/>
      <c r="BF31" s="587"/>
    </row>
    <row r="32" spans="1:58" ht="216">
      <c r="A32" s="489"/>
      <c r="B32" s="489"/>
      <c r="C32" s="668"/>
      <c r="D32" s="656"/>
      <c r="E32" s="658"/>
      <c r="F32" s="653"/>
      <c r="G32" s="489"/>
      <c r="H32" s="489"/>
      <c r="I32" s="489"/>
      <c r="J32" s="230"/>
      <c r="K32" s="228" t="s">
        <v>761</v>
      </c>
      <c r="L32" s="233" t="s">
        <v>657</v>
      </c>
      <c r="M32" s="228" t="s">
        <v>762</v>
      </c>
      <c r="N32" s="228">
        <v>0.04</v>
      </c>
      <c r="O32" s="277">
        <v>0.01</v>
      </c>
      <c r="P32" s="280">
        <v>0.01</v>
      </c>
      <c r="Q32" s="280">
        <v>0.01</v>
      </c>
      <c r="R32" s="280">
        <v>0.01</v>
      </c>
      <c r="S32" s="280">
        <f t="shared" si="0"/>
        <v>0.04</v>
      </c>
      <c r="T32" s="221">
        <f t="shared" si="1"/>
        <v>1</v>
      </c>
      <c r="U32" s="228" t="s">
        <v>750</v>
      </c>
      <c r="V32" s="228" t="s">
        <v>660</v>
      </c>
      <c r="W32" s="228">
        <v>365</v>
      </c>
      <c r="X32" s="228"/>
      <c r="Y32" s="228" t="s">
        <v>752</v>
      </c>
      <c r="Z32" s="489"/>
      <c r="AA32" s="228" t="s">
        <v>753</v>
      </c>
      <c r="AB32" s="228" t="s">
        <v>730</v>
      </c>
      <c r="AC32" s="489"/>
      <c r="AD32" s="489"/>
      <c r="AE32" s="649"/>
      <c r="AF32" s="649"/>
      <c r="AG32" s="649"/>
      <c r="AH32" s="649"/>
      <c r="AI32" s="266">
        <v>14100000</v>
      </c>
      <c r="AJ32" s="587"/>
      <c r="AK32" s="587"/>
      <c r="AL32" s="587"/>
      <c r="AM32" s="579"/>
      <c r="AN32" s="228" t="s">
        <v>692</v>
      </c>
      <c r="AO32" s="496"/>
      <c r="AP32" s="278"/>
      <c r="AQ32" s="278"/>
      <c r="AR32" s="278"/>
      <c r="AS32" s="278"/>
      <c r="AT32" s="672"/>
      <c r="AU32" s="675"/>
      <c r="AV32" s="672"/>
      <c r="AW32" s="499"/>
      <c r="AX32" s="279"/>
      <c r="AY32" s="279"/>
      <c r="AZ32" s="71">
        <v>12000000</v>
      </c>
      <c r="BA32" s="279"/>
      <c r="BB32" s="579"/>
      <c r="BC32" s="582"/>
      <c r="BD32" s="579"/>
      <c r="BE32" s="582"/>
      <c r="BF32" s="587"/>
    </row>
    <row r="33" spans="1:58" ht="162.75" thickBot="1">
      <c r="A33" s="489"/>
      <c r="B33" s="489"/>
      <c r="C33" s="668"/>
      <c r="D33" s="656"/>
      <c r="E33" s="658"/>
      <c r="F33" s="654"/>
      <c r="G33" s="573"/>
      <c r="H33" s="573"/>
      <c r="I33" s="573"/>
      <c r="J33" s="282"/>
      <c r="K33" s="281" t="s">
        <v>763</v>
      </c>
      <c r="L33" s="283" t="s">
        <v>657</v>
      </c>
      <c r="M33" s="281" t="s">
        <v>764</v>
      </c>
      <c r="N33" s="281" t="s">
        <v>179</v>
      </c>
      <c r="O33" s="284" t="s">
        <v>212</v>
      </c>
      <c r="P33" s="281" t="s">
        <v>212</v>
      </c>
      <c r="Q33" s="281" t="s">
        <v>212</v>
      </c>
      <c r="R33" s="281" t="s">
        <v>212</v>
      </c>
      <c r="S33" s="281" t="s">
        <v>212</v>
      </c>
      <c r="T33" s="281" t="s">
        <v>212</v>
      </c>
      <c r="U33" s="234" t="s">
        <v>179</v>
      </c>
      <c r="V33" s="234" t="s">
        <v>179</v>
      </c>
      <c r="W33" s="234" t="s">
        <v>179</v>
      </c>
      <c r="X33" s="234"/>
      <c r="Y33" s="234" t="s">
        <v>212</v>
      </c>
      <c r="Z33" s="490"/>
      <c r="AA33" s="234" t="s">
        <v>765</v>
      </c>
      <c r="AB33" s="234" t="s">
        <v>766</v>
      </c>
      <c r="AC33" s="490"/>
      <c r="AD33" s="490"/>
      <c r="AE33" s="650"/>
      <c r="AF33" s="650"/>
      <c r="AG33" s="650"/>
      <c r="AH33" s="650"/>
      <c r="AI33" s="285">
        <v>0</v>
      </c>
      <c r="AJ33" s="533"/>
      <c r="AK33" s="533"/>
      <c r="AL33" s="533"/>
      <c r="AM33" s="580"/>
      <c r="AN33" s="234" t="s">
        <v>692</v>
      </c>
      <c r="AO33" s="497"/>
      <c r="AP33" s="286"/>
      <c r="AQ33" s="286"/>
      <c r="AR33" s="286"/>
      <c r="AS33" s="286"/>
      <c r="AT33" s="673"/>
      <c r="AU33" s="676"/>
      <c r="AV33" s="673"/>
      <c r="AW33" s="518"/>
      <c r="AX33" s="287"/>
      <c r="AY33" s="287"/>
      <c r="AZ33" s="288" t="s">
        <v>212</v>
      </c>
      <c r="BA33" s="287"/>
      <c r="BB33" s="580"/>
      <c r="BC33" s="583"/>
      <c r="BD33" s="580"/>
      <c r="BE33" s="583"/>
      <c r="BF33" s="533"/>
    </row>
    <row r="34" spans="1:58" ht="210.75" thickBot="1">
      <c r="A34" s="489"/>
      <c r="B34" s="489"/>
      <c r="C34" s="668"/>
      <c r="D34" s="660"/>
      <c r="E34" s="659"/>
      <c r="F34" s="473"/>
      <c r="G34" s="474"/>
      <c r="H34" s="474"/>
      <c r="I34" s="474"/>
      <c r="J34" s="474"/>
      <c r="K34" s="474"/>
      <c r="L34" s="474"/>
      <c r="M34" s="474"/>
      <c r="N34" s="475"/>
      <c r="O34" s="476" t="s">
        <v>767</v>
      </c>
      <c r="P34" s="477"/>
      <c r="Q34" s="477"/>
      <c r="R34" s="477"/>
      <c r="S34" s="478"/>
      <c r="T34" s="289">
        <f>AVERAGE(T27:T33)</f>
        <v>1</v>
      </c>
      <c r="U34" s="463"/>
      <c r="V34" s="464"/>
      <c r="W34" s="464"/>
      <c r="X34" s="464"/>
      <c r="Y34" s="464"/>
      <c r="Z34" s="464"/>
      <c r="AA34" s="464"/>
      <c r="AB34" s="464"/>
      <c r="AC34" s="464"/>
      <c r="AD34" s="464"/>
      <c r="AE34" s="464"/>
      <c r="AF34" s="464"/>
      <c r="AG34" s="464"/>
      <c r="AH34" s="465"/>
      <c r="AI34" s="479" t="s">
        <v>768</v>
      </c>
      <c r="AJ34" s="480"/>
      <c r="AK34" s="480"/>
      <c r="AL34" s="481"/>
      <c r="AM34" s="197">
        <f>+AM26</f>
        <v>645000000</v>
      </c>
      <c r="AN34" s="290" t="str">
        <f t="shared" ref="AN34:BE34" si="7">+AN26</f>
        <v>Recursos propios</v>
      </c>
      <c r="AO34" s="291" t="str">
        <f t="shared" si="7"/>
        <v>2024130010199 FORMULACION Y SEGUIMIENTO AL  PLAN ESPECIAL DE MANEJO Y PROTECCION DEL CENTRO HISTORICO Y SU AREA DE INFLUENCIA EN EL DISTRITO DE  CARTAGENA DE INDIAS</v>
      </c>
      <c r="AP34" s="198">
        <f t="shared" si="7"/>
        <v>0</v>
      </c>
      <c r="AQ34" s="198">
        <f t="shared" si="7"/>
        <v>0</v>
      </c>
      <c r="AR34" s="198">
        <f t="shared" si="7"/>
        <v>0</v>
      </c>
      <c r="AS34" s="198">
        <f t="shared" si="7"/>
        <v>0</v>
      </c>
      <c r="AT34" s="198">
        <f t="shared" si="7"/>
        <v>287332000</v>
      </c>
      <c r="AU34" s="199">
        <f t="shared" si="7"/>
        <v>0.44547596899224806</v>
      </c>
      <c r="AV34" s="198">
        <f t="shared" si="7"/>
        <v>78139000</v>
      </c>
      <c r="AW34" s="200">
        <f t="shared" si="7"/>
        <v>0.12114573643410853</v>
      </c>
      <c r="AX34" s="201">
        <f t="shared" si="7"/>
        <v>0</v>
      </c>
      <c r="AY34" s="201">
        <f t="shared" si="7"/>
        <v>0</v>
      </c>
      <c r="AZ34" s="201" t="str">
        <f t="shared" si="7"/>
        <v>NA</v>
      </c>
      <c r="BA34" s="201">
        <f t="shared" si="7"/>
        <v>0</v>
      </c>
      <c r="BB34" s="202">
        <f t="shared" si="7"/>
        <v>366994332</v>
      </c>
      <c r="BC34" s="203">
        <f t="shared" si="7"/>
        <v>0.56898346046511628</v>
      </c>
      <c r="BD34" s="202">
        <f t="shared" si="7"/>
        <v>348440999</v>
      </c>
      <c r="BE34" s="204">
        <f t="shared" si="7"/>
        <v>0.54021860310077519</v>
      </c>
      <c r="BF34" s="227"/>
    </row>
    <row r="35" spans="1:58" ht="409.5">
      <c r="A35" s="489"/>
      <c r="B35" s="489"/>
      <c r="C35" s="668"/>
      <c r="D35" s="494" t="s">
        <v>219</v>
      </c>
      <c r="E35" s="491" t="s">
        <v>769</v>
      </c>
      <c r="F35" s="588">
        <v>2024130010214</v>
      </c>
      <c r="G35" s="491" t="s">
        <v>770</v>
      </c>
      <c r="H35" s="491" t="s">
        <v>771</v>
      </c>
      <c r="I35" s="491" t="s">
        <v>702</v>
      </c>
      <c r="J35" s="292"/>
      <c r="K35" s="255" t="s">
        <v>772</v>
      </c>
      <c r="L35" s="278"/>
      <c r="M35" s="255" t="s">
        <v>773</v>
      </c>
      <c r="N35" s="255">
        <v>0.1</v>
      </c>
      <c r="O35" s="255">
        <v>0</v>
      </c>
      <c r="P35" s="255">
        <v>0</v>
      </c>
      <c r="Q35" s="255">
        <v>0.1</v>
      </c>
      <c r="R35" s="255">
        <v>0</v>
      </c>
      <c r="S35" s="255">
        <f t="shared" si="0"/>
        <v>0.1</v>
      </c>
      <c r="T35" s="247">
        <f t="shared" si="1"/>
        <v>1</v>
      </c>
      <c r="U35" s="216" t="s">
        <v>674</v>
      </c>
      <c r="V35" s="216" t="s">
        <v>660</v>
      </c>
      <c r="W35" s="256">
        <v>120</v>
      </c>
      <c r="X35" s="216" t="s">
        <v>661</v>
      </c>
      <c r="Y35" s="216" t="s">
        <v>707</v>
      </c>
      <c r="Z35" s="216" t="s">
        <v>774</v>
      </c>
      <c r="AA35" s="216" t="s">
        <v>722</v>
      </c>
      <c r="AB35" s="216" t="s">
        <v>723</v>
      </c>
      <c r="AC35" s="216" t="s">
        <v>710</v>
      </c>
      <c r="AD35" s="216" t="s">
        <v>775</v>
      </c>
      <c r="AE35" s="216">
        <f>+AI35</f>
        <v>2500000000</v>
      </c>
      <c r="AF35" s="216" t="s">
        <v>667</v>
      </c>
      <c r="AG35" s="216" t="s">
        <v>695</v>
      </c>
      <c r="AH35" s="216" t="s">
        <v>776</v>
      </c>
      <c r="AI35" s="584">
        <v>2500000000</v>
      </c>
      <c r="AJ35" s="584">
        <v>2500000000</v>
      </c>
      <c r="AK35" s="584">
        <v>2500000000</v>
      </c>
      <c r="AL35" s="584">
        <v>2500000000</v>
      </c>
      <c r="AM35" s="578">
        <v>2469675942</v>
      </c>
      <c r="AN35" s="229"/>
      <c r="AO35" s="278"/>
      <c r="AP35" s="278"/>
      <c r="AQ35" s="278"/>
      <c r="AR35" s="278"/>
      <c r="AS35" s="278"/>
      <c r="AT35" s="90"/>
      <c r="AU35" s="91"/>
      <c r="AV35" s="90"/>
      <c r="AW35" s="87"/>
      <c r="AX35" s="293"/>
      <c r="AY35" s="293"/>
      <c r="AZ35" s="294"/>
      <c r="BA35" s="293"/>
      <c r="BB35" s="578">
        <v>1931810556</v>
      </c>
      <c r="BC35" s="581">
        <f>+BB35/AM35</f>
        <v>0.78221216117754122</v>
      </c>
      <c r="BD35" s="578">
        <v>1873004257</v>
      </c>
      <c r="BE35" s="581">
        <f>+BD35/AM35</f>
        <v>0.75840081896866129</v>
      </c>
      <c r="BF35" s="225"/>
    </row>
    <row r="36" spans="1:58" ht="54">
      <c r="A36" s="489"/>
      <c r="B36" s="489"/>
      <c r="C36" s="668"/>
      <c r="D36" s="489"/>
      <c r="E36" s="492"/>
      <c r="F36" s="589"/>
      <c r="G36" s="492"/>
      <c r="H36" s="492"/>
      <c r="I36" s="492"/>
      <c r="J36" s="292"/>
      <c r="K36" s="228" t="s">
        <v>777</v>
      </c>
      <c r="L36" s="278"/>
      <c r="M36" s="228" t="s">
        <v>778</v>
      </c>
      <c r="N36" s="228" t="s">
        <v>179</v>
      </c>
      <c r="O36" s="228" t="s">
        <v>212</v>
      </c>
      <c r="P36" s="228" t="s">
        <v>212</v>
      </c>
      <c r="Q36" s="228" t="s">
        <v>212</v>
      </c>
      <c r="R36" s="228" t="s">
        <v>212</v>
      </c>
      <c r="S36" s="228" t="s">
        <v>212</v>
      </c>
      <c r="T36" s="228" t="s">
        <v>212</v>
      </c>
      <c r="U36" s="228" t="s">
        <v>212</v>
      </c>
      <c r="V36" s="228" t="s">
        <v>212</v>
      </c>
      <c r="W36" s="228" t="s">
        <v>212</v>
      </c>
      <c r="X36" s="228" t="s">
        <v>212</v>
      </c>
      <c r="Y36" s="228" t="s">
        <v>212</v>
      </c>
      <c r="Z36" s="228" t="s">
        <v>212</v>
      </c>
      <c r="AA36" s="228" t="s">
        <v>212</v>
      </c>
      <c r="AB36" s="228" t="s">
        <v>212</v>
      </c>
      <c r="AC36" s="228" t="s">
        <v>212</v>
      </c>
      <c r="AD36" s="228" t="s">
        <v>212</v>
      </c>
      <c r="AE36" s="228" t="s">
        <v>212</v>
      </c>
      <c r="AF36" s="228" t="s">
        <v>212</v>
      </c>
      <c r="AG36" s="228" t="s">
        <v>212</v>
      </c>
      <c r="AH36" s="228" t="s">
        <v>212</v>
      </c>
      <c r="AI36" s="585"/>
      <c r="AJ36" s="585"/>
      <c r="AK36" s="585"/>
      <c r="AL36" s="585"/>
      <c r="AM36" s="579"/>
      <c r="AN36" s="229"/>
      <c r="AO36" s="278"/>
      <c r="AP36" s="278"/>
      <c r="AQ36" s="278"/>
      <c r="AR36" s="278"/>
      <c r="AS36" s="278"/>
      <c r="AT36" s="90"/>
      <c r="AU36" s="91"/>
      <c r="AV36" s="90"/>
      <c r="AW36" s="87"/>
      <c r="AX36" s="293"/>
      <c r="AY36" s="293"/>
      <c r="AZ36" s="294"/>
      <c r="BA36" s="293"/>
      <c r="BB36" s="579"/>
      <c r="BC36" s="582"/>
      <c r="BD36" s="579"/>
      <c r="BE36" s="582"/>
      <c r="BF36" s="225"/>
    </row>
    <row r="37" spans="1:58" ht="54">
      <c r="A37" s="489"/>
      <c r="B37" s="489"/>
      <c r="C37" s="668"/>
      <c r="D37" s="489"/>
      <c r="E37" s="492"/>
      <c r="F37" s="589"/>
      <c r="G37" s="492"/>
      <c r="H37" s="492"/>
      <c r="I37" s="492"/>
      <c r="J37" s="292"/>
      <c r="K37" s="228" t="s">
        <v>779</v>
      </c>
      <c r="L37" s="278"/>
      <c r="M37" s="228" t="s">
        <v>780</v>
      </c>
      <c r="N37" s="228" t="s">
        <v>179</v>
      </c>
      <c r="O37" s="228" t="s">
        <v>212</v>
      </c>
      <c r="P37" s="228" t="s">
        <v>212</v>
      </c>
      <c r="Q37" s="228" t="s">
        <v>212</v>
      </c>
      <c r="R37" s="228" t="s">
        <v>212</v>
      </c>
      <c r="S37" s="228" t="s">
        <v>212</v>
      </c>
      <c r="T37" s="228" t="s">
        <v>212</v>
      </c>
      <c r="U37" s="228" t="s">
        <v>212</v>
      </c>
      <c r="V37" s="228" t="s">
        <v>212</v>
      </c>
      <c r="W37" s="228" t="s">
        <v>212</v>
      </c>
      <c r="X37" s="228" t="s">
        <v>212</v>
      </c>
      <c r="Y37" s="228" t="s">
        <v>212</v>
      </c>
      <c r="Z37" s="228" t="s">
        <v>212</v>
      </c>
      <c r="AA37" s="228" t="s">
        <v>212</v>
      </c>
      <c r="AB37" s="228" t="s">
        <v>212</v>
      </c>
      <c r="AC37" s="228" t="s">
        <v>212</v>
      </c>
      <c r="AD37" s="228" t="s">
        <v>212</v>
      </c>
      <c r="AE37" s="228" t="s">
        <v>212</v>
      </c>
      <c r="AF37" s="228" t="s">
        <v>212</v>
      </c>
      <c r="AG37" s="228" t="s">
        <v>212</v>
      </c>
      <c r="AH37" s="228" t="s">
        <v>212</v>
      </c>
      <c r="AI37" s="585"/>
      <c r="AJ37" s="585"/>
      <c r="AK37" s="585"/>
      <c r="AL37" s="585"/>
      <c r="AM37" s="579"/>
      <c r="AN37" s="229"/>
      <c r="AO37" s="278"/>
      <c r="AP37" s="278"/>
      <c r="AQ37" s="278"/>
      <c r="AR37" s="278"/>
      <c r="AS37" s="278"/>
      <c r="AT37" s="90"/>
      <c r="AU37" s="91"/>
      <c r="AV37" s="90"/>
      <c r="AW37" s="87"/>
      <c r="AX37" s="293"/>
      <c r="AY37" s="293"/>
      <c r="AZ37" s="294"/>
      <c r="BA37" s="293"/>
      <c r="BB37" s="579"/>
      <c r="BC37" s="582"/>
      <c r="BD37" s="579"/>
      <c r="BE37" s="582"/>
      <c r="BF37" s="225"/>
    </row>
    <row r="38" spans="1:58" ht="54">
      <c r="A38" s="489"/>
      <c r="B38" s="489"/>
      <c r="C38" s="668"/>
      <c r="D38" s="489"/>
      <c r="E38" s="492"/>
      <c r="F38" s="589"/>
      <c r="G38" s="492"/>
      <c r="H38" s="492"/>
      <c r="I38" s="492"/>
      <c r="J38" s="292"/>
      <c r="K38" s="228" t="s">
        <v>781</v>
      </c>
      <c r="L38" s="278"/>
      <c r="M38" s="228" t="s">
        <v>782</v>
      </c>
      <c r="N38" s="228" t="s">
        <v>179</v>
      </c>
      <c r="O38" s="228" t="s">
        <v>212</v>
      </c>
      <c r="P38" s="228" t="s">
        <v>212</v>
      </c>
      <c r="Q38" s="228" t="s">
        <v>212</v>
      </c>
      <c r="R38" s="228" t="s">
        <v>212</v>
      </c>
      <c r="S38" s="228" t="s">
        <v>212</v>
      </c>
      <c r="T38" s="228" t="s">
        <v>212</v>
      </c>
      <c r="U38" s="228" t="s">
        <v>212</v>
      </c>
      <c r="V38" s="228" t="s">
        <v>212</v>
      </c>
      <c r="W38" s="228" t="s">
        <v>212</v>
      </c>
      <c r="X38" s="228" t="s">
        <v>212</v>
      </c>
      <c r="Y38" s="228" t="s">
        <v>212</v>
      </c>
      <c r="Z38" s="228" t="s">
        <v>212</v>
      </c>
      <c r="AA38" s="228" t="s">
        <v>212</v>
      </c>
      <c r="AB38" s="228" t="s">
        <v>212</v>
      </c>
      <c r="AC38" s="228" t="s">
        <v>212</v>
      </c>
      <c r="AD38" s="228" t="s">
        <v>212</v>
      </c>
      <c r="AE38" s="228" t="s">
        <v>212</v>
      </c>
      <c r="AF38" s="228" t="s">
        <v>212</v>
      </c>
      <c r="AG38" s="228" t="s">
        <v>212</v>
      </c>
      <c r="AH38" s="228" t="s">
        <v>212</v>
      </c>
      <c r="AI38" s="585"/>
      <c r="AJ38" s="585"/>
      <c r="AK38" s="585"/>
      <c r="AL38" s="585"/>
      <c r="AM38" s="579"/>
      <c r="AN38" s="229"/>
      <c r="AO38" s="278"/>
      <c r="AP38" s="278"/>
      <c r="AQ38" s="278"/>
      <c r="AR38" s="278"/>
      <c r="AS38" s="278"/>
      <c r="AT38" s="90"/>
      <c r="AU38" s="91"/>
      <c r="AV38" s="90"/>
      <c r="AW38" s="87"/>
      <c r="AX38" s="293"/>
      <c r="AY38" s="293"/>
      <c r="AZ38" s="294"/>
      <c r="BA38" s="293"/>
      <c r="BB38" s="579"/>
      <c r="BC38" s="582"/>
      <c r="BD38" s="579"/>
      <c r="BE38" s="582"/>
      <c r="BF38" s="225"/>
    </row>
    <row r="39" spans="1:58" ht="54.75" thickBot="1">
      <c r="A39" s="489"/>
      <c r="B39" s="489"/>
      <c r="C39" s="668"/>
      <c r="D39" s="489"/>
      <c r="E39" s="492"/>
      <c r="F39" s="589"/>
      <c r="G39" s="492"/>
      <c r="H39" s="492"/>
      <c r="I39" s="492"/>
      <c r="J39" s="292"/>
      <c r="K39" s="228" t="s">
        <v>677</v>
      </c>
      <c r="L39" s="278"/>
      <c r="M39" s="228" t="s">
        <v>783</v>
      </c>
      <c r="N39" s="228" t="s">
        <v>179</v>
      </c>
      <c r="O39" s="228" t="s">
        <v>212</v>
      </c>
      <c r="P39" s="228" t="s">
        <v>212</v>
      </c>
      <c r="Q39" s="228" t="s">
        <v>212</v>
      </c>
      <c r="R39" s="228" t="s">
        <v>212</v>
      </c>
      <c r="S39" s="228" t="s">
        <v>212</v>
      </c>
      <c r="T39" s="228" t="s">
        <v>212</v>
      </c>
      <c r="U39" s="228" t="s">
        <v>212</v>
      </c>
      <c r="V39" s="228" t="s">
        <v>212</v>
      </c>
      <c r="W39" s="228" t="s">
        <v>212</v>
      </c>
      <c r="X39" s="228" t="s">
        <v>212</v>
      </c>
      <c r="Y39" s="228" t="s">
        <v>212</v>
      </c>
      <c r="Z39" s="228" t="s">
        <v>212</v>
      </c>
      <c r="AA39" s="228" t="s">
        <v>212</v>
      </c>
      <c r="AB39" s="228" t="s">
        <v>212</v>
      </c>
      <c r="AC39" s="228" t="s">
        <v>212</v>
      </c>
      <c r="AD39" s="228" t="s">
        <v>212</v>
      </c>
      <c r="AE39" s="228" t="s">
        <v>212</v>
      </c>
      <c r="AF39" s="228" t="s">
        <v>212</v>
      </c>
      <c r="AG39" s="228" t="s">
        <v>212</v>
      </c>
      <c r="AH39" s="228" t="s">
        <v>212</v>
      </c>
      <c r="AI39" s="585"/>
      <c r="AJ39" s="585"/>
      <c r="AK39" s="585"/>
      <c r="AL39" s="585"/>
      <c r="AM39" s="579"/>
      <c r="AN39" s="229"/>
      <c r="AO39" s="278"/>
      <c r="AP39" s="278"/>
      <c r="AQ39" s="278"/>
      <c r="AR39" s="278"/>
      <c r="AS39" s="278"/>
      <c r="AT39" s="90"/>
      <c r="AU39" s="91"/>
      <c r="AV39" s="90"/>
      <c r="AW39" s="87"/>
      <c r="AX39" s="293"/>
      <c r="AY39" s="293"/>
      <c r="AZ39" s="294"/>
      <c r="BA39" s="293"/>
      <c r="BB39" s="579"/>
      <c r="BC39" s="582"/>
      <c r="BD39" s="579"/>
      <c r="BE39" s="582"/>
      <c r="BF39" s="225"/>
    </row>
    <row r="40" spans="1:58" ht="81">
      <c r="A40" s="489"/>
      <c r="B40" s="489"/>
      <c r="C40" s="668"/>
      <c r="D40" s="655" t="s">
        <v>784</v>
      </c>
      <c r="E40" s="492"/>
      <c r="F40" s="589"/>
      <c r="G40" s="492"/>
      <c r="H40" s="492"/>
      <c r="I40" s="492"/>
      <c r="J40" s="218"/>
      <c r="K40" s="255" t="s">
        <v>785</v>
      </c>
      <c r="L40" s="228" t="s">
        <v>657</v>
      </c>
      <c r="M40" s="255" t="s">
        <v>773</v>
      </c>
      <c r="N40" s="255" t="s">
        <v>786</v>
      </c>
      <c r="O40" s="255">
        <v>0</v>
      </c>
      <c r="P40" s="255">
        <v>0</v>
      </c>
      <c r="Q40" s="255">
        <v>0.05</v>
      </c>
      <c r="R40" s="255" t="s">
        <v>212</v>
      </c>
      <c r="S40" s="255">
        <f t="shared" si="0"/>
        <v>0.05</v>
      </c>
      <c r="T40" s="221">
        <f t="shared" si="1"/>
        <v>1</v>
      </c>
      <c r="U40" s="216" t="s">
        <v>750</v>
      </c>
      <c r="V40" s="216" t="s">
        <v>687</v>
      </c>
      <c r="W40" s="256">
        <v>180</v>
      </c>
      <c r="X40" s="216" t="s">
        <v>661</v>
      </c>
      <c r="Y40" s="216">
        <v>10</v>
      </c>
      <c r="Z40" s="491" t="s">
        <v>787</v>
      </c>
      <c r="AA40" s="491" t="s">
        <v>722</v>
      </c>
      <c r="AB40" s="491" t="s">
        <v>723</v>
      </c>
      <c r="AC40" s="491" t="s">
        <v>710</v>
      </c>
      <c r="AD40" s="488" t="s">
        <v>775</v>
      </c>
      <c r="AE40" s="488">
        <f>+AI40</f>
        <v>0</v>
      </c>
      <c r="AF40" s="488" t="s">
        <v>667</v>
      </c>
      <c r="AG40" s="488" t="s">
        <v>695</v>
      </c>
      <c r="AH40" s="488" t="s">
        <v>776</v>
      </c>
      <c r="AI40" s="585"/>
      <c r="AJ40" s="585"/>
      <c r="AK40" s="585"/>
      <c r="AL40" s="585"/>
      <c r="AM40" s="579"/>
      <c r="AN40" s="257" t="s">
        <v>712</v>
      </c>
      <c r="AO40" s="594" t="s">
        <v>788</v>
      </c>
      <c r="AP40" s="295"/>
      <c r="AQ40" s="295"/>
      <c r="AR40" s="295"/>
      <c r="AS40" s="295"/>
      <c r="AT40" s="594">
        <v>1499066800</v>
      </c>
      <c r="AU40" s="591" t="e">
        <f>+AT40/#REF!</f>
        <v>#REF!</v>
      </c>
      <c r="AV40" s="594">
        <v>414331300</v>
      </c>
      <c r="AW40" s="597" t="e">
        <f>+AV40/AK40</f>
        <v>#DIV/0!</v>
      </c>
      <c r="AX40" s="275"/>
      <c r="AY40" s="275"/>
      <c r="AZ40" s="275"/>
      <c r="BA40" s="275"/>
      <c r="BB40" s="579"/>
      <c r="BC40" s="582"/>
      <c r="BD40" s="579"/>
      <c r="BE40" s="582"/>
      <c r="BF40" s="225"/>
    </row>
    <row r="41" spans="1:58" ht="81">
      <c r="A41" s="489"/>
      <c r="B41" s="489"/>
      <c r="C41" s="668"/>
      <c r="D41" s="656"/>
      <c r="E41" s="492"/>
      <c r="F41" s="589"/>
      <c r="G41" s="492"/>
      <c r="H41" s="492"/>
      <c r="I41" s="492"/>
      <c r="J41" s="230"/>
      <c r="K41" s="228" t="s">
        <v>789</v>
      </c>
      <c r="L41" s="228" t="s">
        <v>657</v>
      </c>
      <c r="M41" s="228" t="s">
        <v>778</v>
      </c>
      <c r="N41" s="228">
        <v>0.1</v>
      </c>
      <c r="O41" s="228" t="s">
        <v>212</v>
      </c>
      <c r="P41" s="228">
        <v>0.01</v>
      </c>
      <c r="Q41" s="231">
        <v>4.6666666666666697E-2</v>
      </c>
      <c r="R41" s="228">
        <v>0.04</v>
      </c>
      <c r="S41" s="231">
        <f t="shared" si="0"/>
        <v>9.6666666666666706E-2</v>
      </c>
      <c r="T41" s="221">
        <f t="shared" si="1"/>
        <v>0.96666666666666701</v>
      </c>
      <c r="U41" s="228" t="s">
        <v>179</v>
      </c>
      <c r="V41" s="228" t="s">
        <v>179</v>
      </c>
      <c r="W41" s="228" t="s">
        <v>212</v>
      </c>
      <c r="X41" s="228" t="s">
        <v>212</v>
      </c>
      <c r="Y41" s="228" t="s">
        <v>212</v>
      </c>
      <c r="Z41" s="492"/>
      <c r="AA41" s="492"/>
      <c r="AB41" s="492"/>
      <c r="AC41" s="492"/>
      <c r="AD41" s="489"/>
      <c r="AE41" s="489"/>
      <c r="AF41" s="489"/>
      <c r="AG41" s="489"/>
      <c r="AH41" s="489"/>
      <c r="AI41" s="585"/>
      <c r="AJ41" s="585"/>
      <c r="AK41" s="585"/>
      <c r="AL41" s="585"/>
      <c r="AM41" s="579"/>
      <c r="AN41" s="265"/>
      <c r="AO41" s="595"/>
      <c r="AP41" s="296"/>
      <c r="AQ41" s="296"/>
      <c r="AR41" s="296"/>
      <c r="AS41" s="296"/>
      <c r="AT41" s="595"/>
      <c r="AU41" s="592"/>
      <c r="AV41" s="595"/>
      <c r="AW41" s="598"/>
      <c r="AX41" s="279"/>
      <c r="AY41" s="279"/>
      <c r="AZ41" s="297">
        <v>777129000</v>
      </c>
      <c r="BA41" s="279"/>
      <c r="BB41" s="579"/>
      <c r="BC41" s="582"/>
      <c r="BD41" s="579"/>
      <c r="BE41" s="582"/>
      <c r="BF41" s="225"/>
    </row>
    <row r="42" spans="1:58" ht="108">
      <c r="A42" s="489"/>
      <c r="B42" s="489"/>
      <c r="C42" s="668"/>
      <c r="D42" s="656"/>
      <c r="E42" s="492"/>
      <c r="F42" s="589"/>
      <c r="G42" s="492"/>
      <c r="H42" s="492"/>
      <c r="I42" s="492"/>
      <c r="J42" s="230"/>
      <c r="K42" s="228" t="s">
        <v>790</v>
      </c>
      <c r="L42" s="228" t="s">
        <v>657</v>
      </c>
      <c r="M42" s="228" t="s">
        <v>780</v>
      </c>
      <c r="N42" s="228" t="s">
        <v>791</v>
      </c>
      <c r="O42" s="228">
        <v>0.02</v>
      </c>
      <c r="P42" s="231">
        <v>1.3333333333333334E-2</v>
      </c>
      <c r="Q42" s="228">
        <v>0</v>
      </c>
      <c r="R42" s="228" t="s">
        <v>212</v>
      </c>
      <c r="S42" s="231">
        <f t="shared" si="0"/>
        <v>3.3333333333333333E-2</v>
      </c>
      <c r="T42" s="221">
        <f t="shared" si="1"/>
        <v>0.27777777777777779</v>
      </c>
      <c r="U42" s="228" t="s">
        <v>750</v>
      </c>
      <c r="V42" s="228" t="s">
        <v>687</v>
      </c>
      <c r="W42" s="262">
        <v>180</v>
      </c>
      <c r="X42" s="228" t="s">
        <v>661</v>
      </c>
      <c r="Y42" s="228">
        <v>9</v>
      </c>
      <c r="Z42" s="492"/>
      <c r="AA42" s="492"/>
      <c r="AB42" s="492"/>
      <c r="AC42" s="492"/>
      <c r="AD42" s="489"/>
      <c r="AE42" s="489"/>
      <c r="AF42" s="489"/>
      <c r="AG42" s="489"/>
      <c r="AH42" s="489"/>
      <c r="AI42" s="585"/>
      <c r="AJ42" s="585"/>
      <c r="AK42" s="585"/>
      <c r="AL42" s="585"/>
      <c r="AM42" s="579"/>
      <c r="AN42" s="265" t="s">
        <v>712</v>
      </c>
      <c r="AO42" s="595"/>
      <c r="AP42" s="296"/>
      <c r="AQ42" s="296"/>
      <c r="AR42" s="296"/>
      <c r="AS42" s="296"/>
      <c r="AT42" s="595"/>
      <c r="AU42" s="592"/>
      <c r="AV42" s="595"/>
      <c r="AW42" s="598"/>
      <c r="AX42" s="279"/>
      <c r="AY42" s="279"/>
      <c r="AZ42" s="279"/>
      <c r="BA42" s="279"/>
      <c r="BB42" s="579"/>
      <c r="BC42" s="582"/>
      <c r="BD42" s="579"/>
      <c r="BE42" s="582"/>
      <c r="BF42" s="225"/>
    </row>
    <row r="43" spans="1:58" ht="108">
      <c r="A43" s="489"/>
      <c r="B43" s="489"/>
      <c r="C43" s="668"/>
      <c r="D43" s="656"/>
      <c r="E43" s="492"/>
      <c r="F43" s="589"/>
      <c r="G43" s="492"/>
      <c r="H43" s="492"/>
      <c r="I43" s="492"/>
      <c r="J43" s="230"/>
      <c r="K43" s="228" t="s">
        <v>792</v>
      </c>
      <c r="L43" s="228" t="s">
        <v>657</v>
      </c>
      <c r="M43" s="228" t="s">
        <v>782</v>
      </c>
      <c r="N43" s="228" t="s">
        <v>179</v>
      </c>
      <c r="O43" s="228" t="s">
        <v>212</v>
      </c>
      <c r="P43" s="228" t="s">
        <v>212</v>
      </c>
      <c r="Q43" s="228" t="s">
        <v>212</v>
      </c>
      <c r="R43" s="228" t="s">
        <v>212</v>
      </c>
      <c r="S43" s="228" t="s">
        <v>212</v>
      </c>
      <c r="T43" s="228" t="s">
        <v>212</v>
      </c>
      <c r="U43" s="228" t="s">
        <v>179</v>
      </c>
      <c r="V43" s="228" t="s">
        <v>179</v>
      </c>
      <c r="W43" s="228" t="s">
        <v>179</v>
      </c>
      <c r="X43" s="228" t="s">
        <v>212</v>
      </c>
      <c r="Y43" s="228" t="s">
        <v>212</v>
      </c>
      <c r="Z43" s="492"/>
      <c r="AA43" s="492"/>
      <c r="AB43" s="492"/>
      <c r="AC43" s="492"/>
      <c r="AD43" s="489"/>
      <c r="AE43" s="489"/>
      <c r="AF43" s="489"/>
      <c r="AG43" s="489"/>
      <c r="AH43" s="489"/>
      <c r="AI43" s="585"/>
      <c r="AJ43" s="585"/>
      <c r="AK43" s="585"/>
      <c r="AL43" s="585"/>
      <c r="AM43" s="579"/>
      <c r="AN43" s="265"/>
      <c r="AO43" s="595"/>
      <c r="AP43" s="296"/>
      <c r="AQ43" s="296"/>
      <c r="AR43" s="296"/>
      <c r="AS43" s="296"/>
      <c r="AT43" s="595"/>
      <c r="AU43" s="592"/>
      <c r="AV43" s="595"/>
      <c r="AW43" s="598"/>
      <c r="AX43" s="279"/>
      <c r="AY43" s="279"/>
      <c r="AZ43" s="279"/>
      <c r="BA43" s="279"/>
      <c r="BB43" s="579"/>
      <c r="BC43" s="582"/>
      <c r="BD43" s="579"/>
      <c r="BE43" s="582"/>
      <c r="BF43" s="225"/>
    </row>
    <row r="44" spans="1:58" ht="81">
      <c r="A44" s="489"/>
      <c r="B44" s="489"/>
      <c r="C44" s="668"/>
      <c r="D44" s="656"/>
      <c r="E44" s="492"/>
      <c r="F44" s="589"/>
      <c r="G44" s="492"/>
      <c r="H44" s="492"/>
      <c r="I44" s="492"/>
      <c r="J44" s="230"/>
      <c r="K44" s="228" t="s">
        <v>793</v>
      </c>
      <c r="L44" s="228" t="s">
        <v>657</v>
      </c>
      <c r="M44" s="228" t="s">
        <v>783</v>
      </c>
      <c r="N44" s="228" t="s">
        <v>179</v>
      </c>
      <c r="O44" s="228" t="s">
        <v>212</v>
      </c>
      <c r="P44" s="228" t="s">
        <v>212</v>
      </c>
      <c r="Q44" s="228" t="s">
        <v>212</v>
      </c>
      <c r="R44" s="228" t="s">
        <v>212</v>
      </c>
      <c r="S44" s="228" t="s">
        <v>212</v>
      </c>
      <c r="T44" s="228" t="s">
        <v>212</v>
      </c>
      <c r="U44" s="228" t="s">
        <v>674</v>
      </c>
      <c r="V44" s="228" t="s">
        <v>660</v>
      </c>
      <c r="W44" s="262">
        <v>90</v>
      </c>
      <c r="X44" s="228" t="s">
        <v>661</v>
      </c>
      <c r="Y44" s="228">
        <v>9</v>
      </c>
      <c r="Z44" s="492"/>
      <c r="AA44" s="492"/>
      <c r="AB44" s="494"/>
      <c r="AC44" s="494"/>
      <c r="AD44" s="489"/>
      <c r="AE44" s="489"/>
      <c r="AF44" s="489"/>
      <c r="AG44" s="489"/>
      <c r="AH44" s="489"/>
      <c r="AI44" s="585"/>
      <c r="AJ44" s="585"/>
      <c r="AK44" s="585"/>
      <c r="AL44" s="585"/>
      <c r="AM44" s="579"/>
      <c r="AN44" s="265"/>
      <c r="AO44" s="595"/>
      <c r="AP44" s="296"/>
      <c r="AQ44" s="296"/>
      <c r="AR44" s="296"/>
      <c r="AS44" s="296"/>
      <c r="AT44" s="595"/>
      <c r="AU44" s="592"/>
      <c r="AV44" s="595"/>
      <c r="AW44" s="598"/>
      <c r="AX44" s="279"/>
      <c r="AY44" s="279"/>
      <c r="AZ44" s="279"/>
      <c r="BA44" s="279"/>
      <c r="BB44" s="579"/>
      <c r="BC44" s="582"/>
      <c r="BD44" s="579"/>
      <c r="BE44" s="582"/>
      <c r="BF44" s="225"/>
    </row>
    <row r="45" spans="1:58" ht="81">
      <c r="A45" s="489"/>
      <c r="B45" s="489"/>
      <c r="C45" s="668"/>
      <c r="D45" s="489" t="s">
        <v>226</v>
      </c>
      <c r="E45" s="492"/>
      <c r="F45" s="589"/>
      <c r="G45" s="492"/>
      <c r="H45" s="492"/>
      <c r="I45" s="492"/>
      <c r="J45" s="230"/>
      <c r="K45" s="228" t="s">
        <v>785</v>
      </c>
      <c r="L45" s="228" t="s">
        <v>657</v>
      </c>
      <c r="M45" s="228" t="s">
        <v>773</v>
      </c>
      <c r="N45" s="228" t="s">
        <v>179</v>
      </c>
      <c r="O45" s="228" t="s">
        <v>212</v>
      </c>
      <c r="P45" s="228" t="s">
        <v>212</v>
      </c>
      <c r="Q45" s="228" t="s">
        <v>212</v>
      </c>
      <c r="R45" s="228" t="s">
        <v>212</v>
      </c>
      <c r="S45" s="228" t="s">
        <v>212</v>
      </c>
      <c r="T45" s="228" t="s">
        <v>212</v>
      </c>
      <c r="U45" s="228" t="s">
        <v>179</v>
      </c>
      <c r="V45" s="228" t="s">
        <v>179</v>
      </c>
      <c r="W45" s="228" t="s">
        <v>179</v>
      </c>
      <c r="X45" s="228" t="s">
        <v>212</v>
      </c>
      <c r="Y45" s="228" t="s">
        <v>212</v>
      </c>
      <c r="Z45" s="492"/>
      <c r="AA45" s="492"/>
      <c r="AB45" s="573" t="s">
        <v>723</v>
      </c>
      <c r="AC45" s="573" t="s">
        <v>710</v>
      </c>
      <c r="AD45" s="489" t="s">
        <v>775</v>
      </c>
      <c r="AE45" s="637">
        <f>+AI46</f>
        <v>0</v>
      </c>
      <c r="AF45" s="489" t="s">
        <v>667</v>
      </c>
      <c r="AG45" s="489" t="s">
        <v>695</v>
      </c>
      <c r="AH45" s="489"/>
      <c r="AI45" s="585"/>
      <c r="AJ45" s="585"/>
      <c r="AK45" s="585"/>
      <c r="AL45" s="585"/>
      <c r="AM45" s="579"/>
      <c r="AN45" s="279"/>
      <c r="AO45" s="595"/>
      <c r="AP45" s="296"/>
      <c r="AQ45" s="296"/>
      <c r="AR45" s="296"/>
      <c r="AS45" s="296"/>
      <c r="AT45" s="595"/>
      <c r="AU45" s="592"/>
      <c r="AV45" s="595"/>
      <c r="AW45" s="598"/>
      <c r="AX45" s="279"/>
      <c r="AY45" s="279"/>
      <c r="AZ45" s="279"/>
      <c r="BA45" s="279"/>
      <c r="BB45" s="579"/>
      <c r="BC45" s="582"/>
      <c r="BD45" s="579"/>
      <c r="BE45" s="582"/>
      <c r="BF45" s="225"/>
    </row>
    <row r="46" spans="1:58" ht="81">
      <c r="A46" s="489"/>
      <c r="B46" s="489"/>
      <c r="C46" s="668"/>
      <c r="D46" s="489"/>
      <c r="E46" s="492"/>
      <c r="F46" s="589"/>
      <c r="G46" s="492"/>
      <c r="H46" s="492"/>
      <c r="I46" s="492"/>
      <c r="J46" s="230"/>
      <c r="K46" s="228" t="s">
        <v>789</v>
      </c>
      <c r="L46" s="228" t="s">
        <v>657</v>
      </c>
      <c r="M46" s="228" t="s">
        <v>778</v>
      </c>
      <c r="N46" s="228" t="s">
        <v>794</v>
      </c>
      <c r="O46" s="228" t="s">
        <v>212</v>
      </c>
      <c r="P46" s="228">
        <v>0.02</v>
      </c>
      <c r="Q46" s="228">
        <v>0.06</v>
      </c>
      <c r="R46" s="228">
        <v>0.06</v>
      </c>
      <c r="S46" s="228">
        <f t="shared" si="0"/>
        <v>0.14000000000000001</v>
      </c>
      <c r="T46" s="221">
        <f t="shared" si="1"/>
        <v>0.70000000000000007</v>
      </c>
      <c r="U46" s="228" t="s">
        <v>751</v>
      </c>
      <c r="V46" s="228" t="s">
        <v>660</v>
      </c>
      <c r="W46" s="262">
        <v>210</v>
      </c>
      <c r="X46" s="228" t="s">
        <v>661</v>
      </c>
      <c r="Y46" s="228">
        <v>9</v>
      </c>
      <c r="Z46" s="492"/>
      <c r="AA46" s="492"/>
      <c r="AB46" s="492"/>
      <c r="AC46" s="492"/>
      <c r="AD46" s="489"/>
      <c r="AE46" s="637"/>
      <c r="AF46" s="489"/>
      <c r="AG46" s="489"/>
      <c r="AH46" s="489"/>
      <c r="AI46" s="585"/>
      <c r="AJ46" s="585"/>
      <c r="AK46" s="585"/>
      <c r="AL46" s="585"/>
      <c r="AM46" s="579"/>
      <c r="AN46" s="228" t="s">
        <v>712</v>
      </c>
      <c r="AO46" s="595"/>
      <c r="AP46" s="296"/>
      <c r="AQ46" s="296"/>
      <c r="AR46" s="296"/>
      <c r="AS46" s="296"/>
      <c r="AT46" s="595"/>
      <c r="AU46" s="592"/>
      <c r="AV46" s="595"/>
      <c r="AW46" s="598"/>
      <c r="AX46" s="279"/>
      <c r="AY46" s="279"/>
      <c r="AZ46" s="279"/>
      <c r="BA46" s="279"/>
      <c r="BB46" s="579"/>
      <c r="BC46" s="582"/>
      <c r="BD46" s="579"/>
      <c r="BE46" s="582"/>
      <c r="BF46" s="225"/>
    </row>
    <row r="47" spans="1:58" ht="108">
      <c r="A47" s="489"/>
      <c r="B47" s="489"/>
      <c r="C47" s="668"/>
      <c r="D47" s="489"/>
      <c r="E47" s="492"/>
      <c r="F47" s="589"/>
      <c r="G47" s="492"/>
      <c r="H47" s="492"/>
      <c r="I47" s="492"/>
      <c r="J47" s="230"/>
      <c r="K47" s="228" t="s">
        <v>790</v>
      </c>
      <c r="L47" s="228" t="s">
        <v>657</v>
      </c>
      <c r="M47" s="228" t="s">
        <v>780</v>
      </c>
      <c r="N47" s="228" t="s">
        <v>795</v>
      </c>
      <c r="O47" s="228">
        <v>0.04</v>
      </c>
      <c r="P47" s="228">
        <v>0.03</v>
      </c>
      <c r="Q47" s="228">
        <v>0.01</v>
      </c>
      <c r="R47" s="228">
        <v>0</v>
      </c>
      <c r="S47" s="228">
        <f t="shared" si="0"/>
        <v>0.08</v>
      </c>
      <c r="T47" s="221">
        <f t="shared" si="1"/>
        <v>0.5</v>
      </c>
      <c r="U47" s="228" t="s">
        <v>750</v>
      </c>
      <c r="V47" s="228" t="s">
        <v>660</v>
      </c>
      <c r="W47" s="262">
        <v>365</v>
      </c>
      <c r="X47" s="228" t="s">
        <v>661</v>
      </c>
      <c r="Y47" s="228">
        <v>9</v>
      </c>
      <c r="Z47" s="492"/>
      <c r="AA47" s="492"/>
      <c r="AB47" s="492"/>
      <c r="AC47" s="492"/>
      <c r="AD47" s="489"/>
      <c r="AE47" s="637"/>
      <c r="AF47" s="489"/>
      <c r="AG47" s="489"/>
      <c r="AH47" s="489"/>
      <c r="AI47" s="585"/>
      <c r="AJ47" s="585"/>
      <c r="AK47" s="585"/>
      <c r="AL47" s="585"/>
      <c r="AM47" s="579"/>
      <c r="AN47" s="228" t="s">
        <v>796</v>
      </c>
      <c r="AO47" s="595"/>
      <c r="AP47" s="296"/>
      <c r="AQ47" s="296"/>
      <c r="AR47" s="296"/>
      <c r="AS47" s="296"/>
      <c r="AT47" s="595"/>
      <c r="AU47" s="592"/>
      <c r="AV47" s="595"/>
      <c r="AW47" s="598"/>
      <c r="AX47" s="279"/>
      <c r="AY47" s="279"/>
      <c r="AZ47" s="279"/>
      <c r="BA47" s="279"/>
      <c r="BB47" s="579"/>
      <c r="BC47" s="582"/>
      <c r="BD47" s="579"/>
      <c r="BE47" s="582"/>
      <c r="BF47" s="225"/>
    </row>
    <row r="48" spans="1:58" ht="108">
      <c r="A48" s="489"/>
      <c r="B48" s="489"/>
      <c r="C48" s="668"/>
      <c r="D48" s="489"/>
      <c r="E48" s="492"/>
      <c r="F48" s="589"/>
      <c r="G48" s="492"/>
      <c r="H48" s="492"/>
      <c r="I48" s="492"/>
      <c r="J48" s="230"/>
      <c r="K48" s="228" t="s">
        <v>792</v>
      </c>
      <c r="L48" s="228" t="s">
        <v>657</v>
      </c>
      <c r="M48" s="228" t="s">
        <v>782</v>
      </c>
      <c r="N48" s="228" t="s">
        <v>179</v>
      </c>
      <c r="O48" s="228" t="s">
        <v>212</v>
      </c>
      <c r="P48" s="228" t="s">
        <v>212</v>
      </c>
      <c r="Q48" s="228" t="s">
        <v>212</v>
      </c>
      <c r="R48" s="228" t="s">
        <v>212</v>
      </c>
      <c r="S48" s="228" t="s">
        <v>212</v>
      </c>
      <c r="T48" s="228" t="s">
        <v>212</v>
      </c>
      <c r="U48" s="228" t="s">
        <v>179</v>
      </c>
      <c r="V48" s="228" t="s">
        <v>179</v>
      </c>
      <c r="W48" s="228" t="s">
        <v>179</v>
      </c>
      <c r="X48" s="228" t="s">
        <v>212</v>
      </c>
      <c r="Y48" s="228" t="s">
        <v>212</v>
      </c>
      <c r="Z48" s="492"/>
      <c r="AA48" s="492"/>
      <c r="AB48" s="492"/>
      <c r="AC48" s="492"/>
      <c r="AD48" s="489"/>
      <c r="AE48" s="637"/>
      <c r="AF48" s="489"/>
      <c r="AG48" s="489"/>
      <c r="AH48" s="489"/>
      <c r="AI48" s="585"/>
      <c r="AJ48" s="585"/>
      <c r="AK48" s="585"/>
      <c r="AL48" s="585"/>
      <c r="AM48" s="579"/>
      <c r="AN48" s="228"/>
      <c r="AO48" s="595"/>
      <c r="AP48" s="296"/>
      <c r="AQ48" s="296"/>
      <c r="AR48" s="296"/>
      <c r="AS48" s="296"/>
      <c r="AT48" s="595"/>
      <c r="AU48" s="592"/>
      <c r="AV48" s="595"/>
      <c r="AW48" s="598"/>
      <c r="AX48" s="279"/>
      <c r="AY48" s="279"/>
      <c r="AZ48" s="279"/>
      <c r="BA48" s="279"/>
      <c r="BB48" s="579"/>
      <c r="BC48" s="582"/>
      <c r="BD48" s="579"/>
      <c r="BE48" s="582"/>
      <c r="BF48" s="225"/>
    </row>
    <row r="49" spans="1:58" ht="81">
      <c r="A49" s="489"/>
      <c r="B49" s="489"/>
      <c r="C49" s="668"/>
      <c r="D49" s="489"/>
      <c r="E49" s="492"/>
      <c r="F49" s="589"/>
      <c r="G49" s="492"/>
      <c r="H49" s="492"/>
      <c r="I49" s="492"/>
      <c r="J49" s="230"/>
      <c r="K49" s="228" t="s">
        <v>793</v>
      </c>
      <c r="L49" s="228" t="s">
        <v>657</v>
      </c>
      <c r="M49" s="228" t="s">
        <v>783</v>
      </c>
      <c r="N49" s="228" t="s">
        <v>797</v>
      </c>
      <c r="O49" s="228">
        <v>0.01</v>
      </c>
      <c r="P49" s="228">
        <v>0.01</v>
      </c>
      <c r="Q49" s="231">
        <v>1.3333333333333299E-2</v>
      </c>
      <c r="R49" s="228">
        <v>0.01</v>
      </c>
      <c r="S49" s="231">
        <f t="shared" si="0"/>
        <v>4.33333333333333E-2</v>
      </c>
      <c r="T49" s="221">
        <v>1</v>
      </c>
      <c r="U49" s="228" t="s">
        <v>750</v>
      </c>
      <c r="V49" s="228" t="s">
        <v>660</v>
      </c>
      <c r="W49" s="262">
        <v>365</v>
      </c>
      <c r="X49" s="228" t="s">
        <v>661</v>
      </c>
      <c r="Y49" s="228">
        <v>9</v>
      </c>
      <c r="Z49" s="492"/>
      <c r="AA49" s="492"/>
      <c r="AB49" s="492"/>
      <c r="AC49" s="492"/>
      <c r="AD49" s="489"/>
      <c r="AE49" s="637"/>
      <c r="AF49" s="489"/>
      <c r="AG49" s="489"/>
      <c r="AH49" s="489"/>
      <c r="AI49" s="585"/>
      <c r="AJ49" s="585"/>
      <c r="AK49" s="585"/>
      <c r="AL49" s="585"/>
      <c r="AM49" s="579"/>
      <c r="AN49" s="228"/>
      <c r="AO49" s="595"/>
      <c r="AP49" s="296"/>
      <c r="AQ49" s="296"/>
      <c r="AR49" s="296"/>
      <c r="AS49" s="296"/>
      <c r="AT49" s="595"/>
      <c r="AU49" s="592"/>
      <c r="AV49" s="595"/>
      <c r="AW49" s="598"/>
      <c r="AX49" s="279"/>
      <c r="AY49" s="279"/>
      <c r="AZ49" s="279"/>
      <c r="BA49" s="279"/>
      <c r="BB49" s="579"/>
      <c r="BC49" s="582"/>
      <c r="BD49" s="579"/>
      <c r="BE49" s="582"/>
      <c r="BF49" s="225"/>
    </row>
    <row r="50" spans="1:58" ht="54">
      <c r="A50" s="489"/>
      <c r="B50" s="489"/>
      <c r="C50" s="668"/>
      <c r="D50" s="489" t="s">
        <v>234</v>
      </c>
      <c r="E50" s="492"/>
      <c r="F50" s="589"/>
      <c r="G50" s="492"/>
      <c r="H50" s="492"/>
      <c r="I50" s="492"/>
      <c r="J50" s="230"/>
      <c r="K50" s="228" t="s">
        <v>798</v>
      </c>
      <c r="L50" s="228" t="s">
        <v>657</v>
      </c>
      <c r="M50" s="228" t="s">
        <v>702</v>
      </c>
      <c r="N50" s="228" t="s">
        <v>799</v>
      </c>
      <c r="O50" s="298">
        <v>6.25E-2</v>
      </c>
      <c r="P50" s="298">
        <v>6.25E-2</v>
      </c>
      <c r="Q50" s="298">
        <v>6.25E-2</v>
      </c>
      <c r="R50" s="298">
        <v>6.25E-2</v>
      </c>
      <c r="S50" s="228">
        <f t="shared" si="0"/>
        <v>0.25</v>
      </c>
      <c r="T50" s="221">
        <f t="shared" si="1"/>
        <v>1</v>
      </c>
      <c r="U50" s="228" t="s">
        <v>750</v>
      </c>
      <c r="V50" s="228" t="s">
        <v>660</v>
      </c>
      <c r="W50" s="262">
        <v>365</v>
      </c>
      <c r="X50" s="228" t="s">
        <v>661</v>
      </c>
      <c r="Y50" s="228" t="s">
        <v>707</v>
      </c>
      <c r="Z50" s="492"/>
      <c r="AA50" s="492"/>
      <c r="AB50" s="492"/>
      <c r="AC50" s="492"/>
      <c r="AD50" s="489"/>
      <c r="AE50" s="577">
        <v>150000000</v>
      </c>
      <c r="AF50" s="577" t="s">
        <v>667</v>
      </c>
      <c r="AG50" s="577" t="s">
        <v>695</v>
      </c>
      <c r="AH50" s="577"/>
      <c r="AI50" s="585"/>
      <c r="AJ50" s="585"/>
      <c r="AK50" s="585"/>
      <c r="AL50" s="585"/>
      <c r="AM50" s="579"/>
      <c r="AN50" s="265" t="s">
        <v>712</v>
      </c>
      <c r="AO50" s="595"/>
      <c r="AP50" s="296"/>
      <c r="AQ50" s="296"/>
      <c r="AR50" s="296"/>
      <c r="AS50" s="296"/>
      <c r="AT50" s="595"/>
      <c r="AU50" s="592"/>
      <c r="AV50" s="595"/>
      <c r="AW50" s="598"/>
      <c r="AX50" s="279"/>
      <c r="AY50" s="279"/>
      <c r="AZ50" s="279"/>
      <c r="BA50" s="279"/>
      <c r="BB50" s="579"/>
      <c r="BC50" s="582"/>
      <c r="BD50" s="579"/>
      <c r="BE50" s="582"/>
      <c r="BF50" s="225"/>
    </row>
    <row r="51" spans="1:58" ht="54">
      <c r="A51" s="489"/>
      <c r="B51" s="489"/>
      <c r="C51" s="668"/>
      <c r="D51" s="489"/>
      <c r="E51" s="492"/>
      <c r="F51" s="589"/>
      <c r="G51" s="492"/>
      <c r="H51" s="492"/>
      <c r="I51" s="492"/>
      <c r="J51" s="230"/>
      <c r="K51" s="228" t="s">
        <v>800</v>
      </c>
      <c r="L51" s="228" t="s">
        <v>657</v>
      </c>
      <c r="M51" s="228" t="s">
        <v>702</v>
      </c>
      <c r="N51" s="228" t="s">
        <v>799</v>
      </c>
      <c r="O51" s="298">
        <v>6.25E-2</v>
      </c>
      <c r="P51" s="298">
        <v>6.25E-2</v>
      </c>
      <c r="Q51" s="298">
        <v>6.25E-2</v>
      </c>
      <c r="R51" s="298">
        <v>6.25E-2</v>
      </c>
      <c r="S51" s="228">
        <f t="shared" si="0"/>
        <v>0.25</v>
      </c>
      <c r="T51" s="221">
        <f t="shared" si="1"/>
        <v>1</v>
      </c>
      <c r="U51" s="228" t="s">
        <v>750</v>
      </c>
      <c r="V51" s="228" t="s">
        <v>660</v>
      </c>
      <c r="W51" s="262">
        <v>365</v>
      </c>
      <c r="X51" s="228" t="s">
        <v>661</v>
      </c>
      <c r="Y51" s="228" t="s">
        <v>707</v>
      </c>
      <c r="Z51" s="492"/>
      <c r="AA51" s="492"/>
      <c r="AB51" s="494"/>
      <c r="AC51" s="494"/>
      <c r="AD51" s="489"/>
      <c r="AE51" s="577"/>
      <c r="AF51" s="577"/>
      <c r="AG51" s="577"/>
      <c r="AH51" s="577"/>
      <c r="AI51" s="585"/>
      <c r="AJ51" s="585"/>
      <c r="AK51" s="585"/>
      <c r="AL51" s="585"/>
      <c r="AM51" s="579"/>
      <c r="AN51" s="265"/>
      <c r="AO51" s="595"/>
      <c r="AP51" s="296"/>
      <c r="AQ51" s="296"/>
      <c r="AR51" s="296"/>
      <c r="AS51" s="296"/>
      <c r="AT51" s="595"/>
      <c r="AU51" s="592"/>
      <c r="AV51" s="595"/>
      <c r="AW51" s="598"/>
      <c r="AX51" s="279"/>
      <c r="AY51" s="279"/>
      <c r="AZ51" s="279"/>
      <c r="BA51" s="279"/>
      <c r="BB51" s="579"/>
      <c r="BC51" s="582"/>
      <c r="BD51" s="579"/>
      <c r="BE51" s="582"/>
      <c r="BF51" s="225"/>
    </row>
    <row r="52" spans="1:58" ht="85.5">
      <c r="A52" s="489"/>
      <c r="B52" s="489"/>
      <c r="C52" s="668"/>
      <c r="D52" s="489" t="s">
        <v>236</v>
      </c>
      <c r="E52" s="492"/>
      <c r="F52" s="589"/>
      <c r="G52" s="492"/>
      <c r="H52" s="492"/>
      <c r="I52" s="492"/>
      <c r="J52" s="230"/>
      <c r="K52" s="299" t="s">
        <v>785</v>
      </c>
      <c r="L52" s="228" t="s">
        <v>657</v>
      </c>
      <c r="M52" s="299" t="s">
        <v>773</v>
      </c>
      <c r="N52" s="228" t="s">
        <v>179</v>
      </c>
      <c r="O52" s="228" t="s">
        <v>212</v>
      </c>
      <c r="P52" s="228" t="s">
        <v>212</v>
      </c>
      <c r="Q52" s="228" t="s">
        <v>212</v>
      </c>
      <c r="R52" s="228" t="s">
        <v>212</v>
      </c>
      <c r="S52" s="228" t="s">
        <v>212</v>
      </c>
      <c r="T52" s="228" t="s">
        <v>212</v>
      </c>
      <c r="U52" s="228" t="s">
        <v>179</v>
      </c>
      <c r="V52" s="228" t="s">
        <v>179</v>
      </c>
      <c r="W52" s="228" t="s">
        <v>179</v>
      </c>
      <c r="X52" s="228" t="s">
        <v>212</v>
      </c>
      <c r="Y52" s="228" t="s">
        <v>801</v>
      </c>
      <c r="Z52" s="492"/>
      <c r="AA52" s="492"/>
      <c r="AB52" s="573" t="s">
        <v>723</v>
      </c>
      <c r="AC52" s="573" t="s">
        <v>710</v>
      </c>
      <c r="AD52" s="489" t="s">
        <v>775</v>
      </c>
      <c r="AE52" s="489">
        <f>+AI52</f>
        <v>0</v>
      </c>
      <c r="AF52" s="489" t="s">
        <v>667</v>
      </c>
      <c r="AG52" s="489" t="s">
        <v>695</v>
      </c>
      <c r="AH52" s="489"/>
      <c r="AI52" s="585"/>
      <c r="AJ52" s="585"/>
      <c r="AK52" s="585"/>
      <c r="AL52" s="585"/>
      <c r="AM52" s="579"/>
      <c r="AN52" s="265" t="s">
        <v>712</v>
      </c>
      <c r="AO52" s="595"/>
      <c r="AP52" s="296"/>
      <c r="AQ52" s="296"/>
      <c r="AR52" s="296"/>
      <c r="AS52" s="296"/>
      <c r="AT52" s="595"/>
      <c r="AU52" s="592"/>
      <c r="AV52" s="595"/>
      <c r="AW52" s="598"/>
      <c r="AX52" s="279"/>
      <c r="AY52" s="279"/>
      <c r="AZ52" s="279"/>
      <c r="BA52" s="279"/>
      <c r="BB52" s="579"/>
      <c r="BC52" s="582"/>
      <c r="BD52" s="579"/>
      <c r="BE52" s="582"/>
      <c r="BF52" s="225"/>
    </row>
    <row r="53" spans="1:58" ht="81">
      <c r="A53" s="489"/>
      <c r="B53" s="489"/>
      <c r="C53" s="668"/>
      <c r="D53" s="489"/>
      <c r="E53" s="492"/>
      <c r="F53" s="589"/>
      <c r="G53" s="492"/>
      <c r="H53" s="492"/>
      <c r="I53" s="492"/>
      <c r="J53" s="230"/>
      <c r="K53" s="228" t="s">
        <v>789</v>
      </c>
      <c r="L53" s="228" t="s">
        <v>657</v>
      </c>
      <c r="M53" s="299" t="s">
        <v>778</v>
      </c>
      <c r="N53" s="228" t="s">
        <v>179</v>
      </c>
      <c r="O53" s="228" t="s">
        <v>212</v>
      </c>
      <c r="P53" s="228" t="s">
        <v>212</v>
      </c>
      <c r="Q53" s="228" t="s">
        <v>212</v>
      </c>
      <c r="R53" s="228" t="s">
        <v>212</v>
      </c>
      <c r="S53" s="228" t="s">
        <v>212</v>
      </c>
      <c r="T53" s="228" t="s">
        <v>212</v>
      </c>
      <c r="U53" s="228" t="s">
        <v>179</v>
      </c>
      <c r="V53" s="228" t="s">
        <v>179</v>
      </c>
      <c r="W53" s="262" t="s">
        <v>179</v>
      </c>
      <c r="X53" s="228" t="s">
        <v>661</v>
      </c>
      <c r="Y53" s="228" t="s">
        <v>801</v>
      </c>
      <c r="Z53" s="492"/>
      <c r="AA53" s="492"/>
      <c r="AB53" s="492"/>
      <c r="AC53" s="492"/>
      <c r="AD53" s="489"/>
      <c r="AE53" s="489"/>
      <c r="AF53" s="489"/>
      <c r="AG53" s="489"/>
      <c r="AH53" s="489"/>
      <c r="AI53" s="585"/>
      <c r="AJ53" s="585"/>
      <c r="AK53" s="585"/>
      <c r="AL53" s="585"/>
      <c r="AM53" s="579"/>
      <c r="AN53" s="265"/>
      <c r="AO53" s="595"/>
      <c r="AP53" s="296"/>
      <c r="AQ53" s="296"/>
      <c r="AR53" s="296"/>
      <c r="AS53" s="296"/>
      <c r="AT53" s="595"/>
      <c r="AU53" s="592"/>
      <c r="AV53" s="595"/>
      <c r="AW53" s="598"/>
      <c r="AX53" s="279"/>
      <c r="AY53" s="279"/>
      <c r="AZ53" s="279"/>
      <c r="BA53" s="279"/>
      <c r="BB53" s="579"/>
      <c r="BC53" s="582"/>
      <c r="BD53" s="579"/>
      <c r="BE53" s="582"/>
      <c r="BF53" s="225"/>
    </row>
    <row r="54" spans="1:58" ht="108">
      <c r="A54" s="489"/>
      <c r="B54" s="489"/>
      <c r="C54" s="668"/>
      <c r="D54" s="489"/>
      <c r="E54" s="492"/>
      <c r="F54" s="589"/>
      <c r="G54" s="492"/>
      <c r="H54" s="492"/>
      <c r="I54" s="492"/>
      <c r="J54" s="230"/>
      <c r="K54" s="228" t="s">
        <v>790</v>
      </c>
      <c r="L54" s="228" t="s">
        <v>657</v>
      </c>
      <c r="M54" s="299" t="s">
        <v>780</v>
      </c>
      <c r="N54" s="228" t="s">
        <v>802</v>
      </c>
      <c r="O54" s="228">
        <v>0.05</v>
      </c>
      <c r="P54" s="228">
        <v>0.1</v>
      </c>
      <c r="Q54" s="228">
        <v>0.09</v>
      </c>
      <c r="R54" s="228">
        <v>0.06</v>
      </c>
      <c r="S54" s="228">
        <f t="shared" si="0"/>
        <v>0.30000000000000004</v>
      </c>
      <c r="T54" s="221">
        <f t="shared" si="1"/>
        <v>1.0000000000000002</v>
      </c>
      <c r="U54" s="228" t="s">
        <v>750</v>
      </c>
      <c r="V54" s="228" t="s">
        <v>660</v>
      </c>
      <c r="W54" s="262">
        <v>365</v>
      </c>
      <c r="X54" s="228" t="s">
        <v>661</v>
      </c>
      <c r="Y54" s="228" t="s">
        <v>801</v>
      </c>
      <c r="Z54" s="492"/>
      <c r="AA54" s="492"/>
      <c r="AB54" s="492"/>
      <c r="AC54" s="492"/>
      <c r="AD54" s="489"/>
      <c r="AE54" s="489"/>
      <c r="AF54" s="489"/>
      <c r="AG54" s="489"/>
      <c r="AH54" s="489"/>
      <c r="AI54" s="585"/>
      <c r="AJ54" s="585"/>
      <c r="AK54" s="585"/>
      <c r="AL54" s="585"/>
      <c r="AM54" s="579"/>
      <c r="AN54" s="265"/>
      <c r="AO54" s="595"/>
      <c r="AP54" s="296"/>
      <c r="AQ54" s="296"/>
      <c r="AR54" s="296"/>
      <c r="AS54" s="296"/>
      <c r="AT54" s="595"/>
      <c r="AU54" s="592"/>
      <c r="AV54" s="595"/>
      <c r="AW54" s="598"/>
      <c r="AX54" s="279"/>
      <c r="AY54" s="279"/>
      <c r="AZ54" s="279"/>
      <c r="BA54" s="279"/>
      <c r="BB54" s="579"/>
      <c r="BC54" s="582"/>
      <c r="BD54" s="579"/>
      <c r="BE54" s="582"/>
      <c r="BF54" s="225"/>
    </row>
    <row r="55" spans="1:58" ht="108">
      <c r="A55" s="489"/>
      <c r="B55" s="489"/>
      <c r="C55" s="668"/>
      <c r="D55" s="489"/>
      <c r="E55" s="492"/>
      <c r="F55" s="589"/>
      <c r="G55" s="492"/>
      <c r="H55" s="492"/>
      <c r="I55" s="492"/>
      <c r="J55" s="230"/>
      <c r="K55" s="228" t="s">
        <v>792</v>
      </c>
      <c r="L55" s="228" t="s">
        <v>657</v>
      </c>
      <c r="M55" s="299" t="s">
        <v>782</v>
      </c>
      <c r="N55" s="228" t="s">
        <v>179</v>
      </c>
      <c r="O55" s="228" t="s">
        <v>212</v>
      </c>
      <c r="P55" s="228" t="s">
        <v>212</v>
      </c>
      <c r="Q55" s="228" t="s">
        <v>212</v>
      </c>
      <c r="R55" s="228" t="s">
        <v>212</v>
      </c>
      <c r="S55" s="228" t="s">
        <v>212</v>
      </c>
      <c r="T55" s="228" t="s">
        <v>212</v>
      </c>
      <c r="U55" s="228" t="s">
        <v>179</v>
      </c>
      <c r="V55" s="228" t="s">
        <v>179</v>
      </c>
      <c r="W55" s="262" t="s">
        <v>179</v>
      </c>
      <c r="X55" s="228" t="s">
        <v>661</v>
      </c>
      <c r="Y55" s="228" t="s">
        <v>801</v>
      </c>
      <c r="Z55" s="492"/>
      <c r="AA55" s="492"/>
      <c r="AB55" s="492"/>
      <c r="AC55" s="492"/>
      <c r="AD55" s="489"/>
      <c r="AE55" s="489"/>
      <c r="AF55" s="489"/>
      <c r="AG55" s="489"/>
      <c r="AH55" s="489"/>
      <c r="AI55" s="585"/>
      <c r="AJ55" s="585"/>
      <c r="AK55" s="585"/>
      <c r="AL55" s="585"/>
      <c r="AM55" s="579"/>
      <c r="AN55" s="265"/>
      <c r="AO55" s="595"/>
      <c r="AP55" s="296"/>
      <c r="AQ55" s="296"/>
      <c r="AR55" s="296"/>
      <c r="AS55" s="296"/>
      <c r="AT55" s="595"/>
      <c r="AU55" s="592"/>
      <c r="AV55" s="595"/>
      <c r="AW55" s="598"/>
      <c r="AX55" s="279"/>
      <c r="AY55" s="279"/>
      <c r="AZ55" s="279"/>
      <c r="BA55" s="279"/>
      <c r="BB55" s="579"/>
      <c r="BC55" s="582"/>
      <c r="BD55" s="579"/>
      <c r="BE55" s="582"/>
      <c r="BF55" s="225"/>
    </row>
    <row r="56" spans="1:58" ht="81">
      <c r="A56" s="489"/>
      <c r="B56" s="489"/>
      <c r="C56" s="668"/>
      <c r="D56" s="489"/>
      <c r="E56" s="492"/>
      <c r="F56" s="589"/>
      <c r="G56" s="492"/>
      <c r="H56" s="492"/>
      <c r="I56" s="492"/>
      <c r="J56" s="230"/>
      <c r="K56" s="228" t="s">
        <v>793</v>
      </c>
      <c r="L56" s="228" t="s">
        <v>657</v>
      </c>
      <c r="M56" s="299" t="s">
        <v>783</v>
      </c>
      <c r="N56" s="228" t="s">
        <v>803</v>
      </c>
      <c r="O56" s="228">
        <v>5.0000000000000001E-3</v>
      </c>
      <c r="P56" s="228">
        <v>5.0000000000000001E-3</v>
      </c>
      <c r="Q56" s="228">
        <v>5.0000000000000001E-3</v>
      </c>
      <c r="R56" s="228">
        <v>5.0000000000000001E-3</v>
      </c>
      <c r="S56" s="228">
        <f t="shared" si="0"/>
        <v>0.02</v>
      </c>
      <c r="T56" s="221">
        <f t="shared" si="1"/>
        <v>1</v>
      </c>
      <c r="U56" s="228" t="s">
        <v>750</v>
      </c>
      <c r="V56" s="228" t="s">
        <v>660</v>
      </c>
      <c r="W56" s="262">
        <v>365</v>
      </c>
      <c r="X56" s="228" t="s">
        <v>661</v>
      </c>
      <c r="Y56" s="228" t="s">
        <v>801</v>
      </c>
      <c r="Z56" s="492"/>
      <c r="AA56" s="492"/>
      <c r="AB56" s="492"/>
      <c r="AC56" s="492"/>
      <c r="AD56" s="489"/>
      <c r="AE56" s="489"/>
      <c r="AF56" s="489"/>
      <c r="AG56" s="489"/>
      <c r="AH56" s="489"/>
      <c r="AI56" s="585"/>
      <c r="AJ56" s="585"/>
      <c r="AK56" s="585"/>
      <c r="AL56" s="585"/>
      <c r="AM56" s="579"/>
      <c r="AN56" s="265"/>
      <c r="AO56" s="595"/>
      <c r="AP56" s="296"/>
      <c r="AQ56" s="296"/>
      <c r="AR56" s="296"/>
      <c r="AS56" s="296"/>
      <c r="AT56" s="595"/>
      <c r="AU56" s="592"/>
      <c r="AV56" s="595"/>
      <c r="AW56" s="598"/>
      <c r="AX56" s="279"/>
      <c r="AY56" s="279"/>
      <c r="AZ56" s="279"/>
      <c r="BA56" s="279"/>
      <c r="BB56" s="579"/>
      <c r="BC56" s="582"/>
      <c r="BD56" s="579"/>
      <c r="BE56" s="582"/>
      <c r="BF56" s="225"/>
    </row>
    <row r="57" spans="1:58" ht="85.5">
      <c r="A57" s="489"/>
      <c r="B57" s="489"/>
      <c r="C57" s="668"/>
      <c r="D57" s="651" t="s">
        <v>238</v>
      </c>
      <c r="E57" s="492"/>
      <c r="F57" s="589"/>
      <c r="G57" s="492"/>
      <c r="H57" s="492"/>
      <c r="I57" s="492"/>
      <c r="J57" s="282"/>
      <c r="K57" s="299" t="s">
        <v>785</v>
      </c>
      <c r="L57" s="228" t="s">
        <v>657</v>
      </c>
      <c r="M57" s="299" t="s">
        <v>773</v>
      </c>
      <c r="N57" s="281">
        <v>0.1</v>
      </c>
      <c r="O57" s="281" t="s">
        <v>212</v>
      </c>
      <c r="P57" s="281" t="s">
        <v>212</v>
      </c>
      <c r="Q57" s="281" t="s">
        <v>212</v>
      </c>
      <c r="R57" s="281">
        <v>0.1</v>
      </c>
      <c r="S57" s="281">
        <f t="shared" si="0"/>
        <v>0.1</v>
      </c>
      <c r="T57" s="221">
        <f t="shared" si="1"/>
        <v>1</v>
      </c>
      <c r="U57" s="228" t="s">
        <v>804</v>
      </c>
      <c r="V57" s="228" t="s">
        <v>660</v>
      </c>
      <c r="W57" s="262">
        <v>90</v>
      </c>
      <c r="X57" s="228" t="s">
        <v>661</v>
      </c>
      <c r="Y57" s="228" t="s">
        <v>801</v>
      </c>
      <c r="Z57" s="492"/>
      <c r="AA57" s="492"/>
      <c r="AB57" s="492"/>
      <c r="AC57" s="492"/>
      <c r="AD57" s="573" t="s">
        <v>805</v>
      </c>
      <c r="AE57" s="573" t="s">
        <v>806</v>
      </c>
      <c r="AF57" s="489" t="s">
        <v>667</v>
      </c>
      <c r="AG57" s="281"/>
      <c r="AH57" s="281"/>
      <c r="AI57" s="585"/>
      <c r="AJ57" s="585"/>
      <c r="AK57" s="585"/>
      <c r="AL57" s="585"/>
      <c r="AM57" s="579"/>
      <c r="AN57" s="300"/>
      <c r="AO57" s="595"/>
      <c r="AP57" s="296"/>
      <c r="AQ57" s="296"/>
      <c r="AR57" s="296"/>
      <c r="AS57" s="296"/>
      <c r="AT57" s="595"/>
      <c r="AU57" s="592"/>
      <c r="AV57" s="595"/>
      <c r="AW57" s="598"/>
      <c r="AX57" s="301"/>
      <c r="AY57" s="301"/>
      <c r="AZ57" s="301"/>
      <c r="BA57" s="301"/>
      <c r="BB57" s="579"/>
      <c r="BC57" s="582"/>
      <c r="BD57" s="579"/>
      <c r="BE57" s="582"/>
      <c r="BF57" s="225"/>
    </row>
    <row r="58" spans="1:58" ht="81">
      <c r="A58" s="489"/>
      <c r="B58" s="489"/>
      <c r="C58" s="668"/>
      <c r="D58" s="651"/>
      <c r="E58" s="492"/>
      <c r="F58" s="589"/>
      <c r="G58" s="492"/>
      <c r="H58" s="492"/>
      <c r="I58" s="492"/>
      <c r="J58" s="282"/>
      <c r="K58" s="228" t="s">
        <v>789</v>
      </c>
      <c r="L58" s="228" t="s">
        <v>657</v>
      </c>
      <c r="M58" s="299" t="s">
        <v>778</v>
      </c>
      <c r="N58" s="281">
        <v>0.3</v>
      </c>
      <c r="O58" s="281" t="s">
        <v>212</v>
      </c>
      <c r="P58" s="281" t="s">
        <v>212</v>
      </c>
      <c r="Q58" s="281" t="s">
        <v>212</v>
      </c>
      <c r="R58" s="281">
        <v>0.1971</v>
      </c>
      <c r="S58" s="281">
        <f t="shared" si="0"/>
        <v>0.1971</v>
      </c>
      <c r="T58" s="221">
        <f t="shared" si="1"/>
        <v>0.65700000000000003</v>
      </c>
      <c r="U58" s="228" t="s">
        <v>804</v>
      </c>
      <c r="V58" s="228" t="s">
        <v>660</v>
      </c>
      <c r="W58" s="262">
        <v>90</v>
      </c>
      <c r="X58" s="228" t="s">
        <v>661</v>
      </c>
      <c r="Y58" s="228" t="s">
        <v>801</v>
      </c>
      <c r="Z58" s="492"/>
      <c r="AA58" s="492"/>
      <c r="AB58" s="492"/>
      <c r="AC58" s="492"/>
      <c r="AD58" s="492"/>
      <c r="AE58" s="492"/>
      <c r="AF58" s="489"/>
      <c r="AG58" s="281"/>
      <c r="AH58" s="281"/>
      <c r="AI58" s="585"/>
      <c r="AJ58" s="585"/>
      <c r="AK58" s="585"/>
      <c r="AL58" s="585"/>
      <c r="AM58" s="579"/>
      <c r="AN58" s="300"/>
      <c r="AO58" s="595"/>
      <c r="AP58" s="296"/>
      <c r="AQ58" s="296"/>
      <c r="AR58" s="296"/>
      <c r="AS58" s="296"/>
      <c r="AT58" s="595"/>
      <c r="AU58" s="592"/>
      <c r="AV58" s="595"/>
      <c r="AW58" s="598"/>
      <c r="AX58" s="301"/>
      <c r="AY58" s="301"/>
      <c r="AZ58" s="301"/>
      <c r="BA58" s="301"/>
      <c r="BB58" s="579"/>
      <c r="BC58" s="582"/>
      <c r="BD58" s="579"/>
      <c r="BE58" s="582"/>
      <c r="BF58" s="225"/>
    </row>
    <row r="59" spans="1:58" ht="108">
      <c r="A59" s="489"/>
      <c r="B59" s="489"/>
      <c r="C59" s="668"/>
      <c r="D59" s="651"/>
      <c r="E59" s="492"/>
      <c r="F59" s="589"/>
      <c r="G59" s="492"/>
      <c r="H59" s="492"/>
      <c r="I59" s="492"/>
      <c r="J59" s="282"/>
      <c r="K59" s="228" t="s">
        <v>790</v>
      </c>
      <c r="L59" s="228" t="s">
        <v>657</v>
      </c>
      <c r="M59" s="299" t="s">
        <v>780</v>
      </c>
      <c r="N59" s="281" t="s">
        <v>179</v>
      </c>
      <c r="O59" s="281" t="s">
        <v>212</v>
      </c>
      <c r="P59" s="281" t="s">
        <v>212</v>
      </c>
      <c r="Q59" s="281" t="s">
        <v>212</v>
      </c>
      <c r="R59" s="281" t="s">
        <v>212</v>
      </c>
      <c r="S59" s="281" t="s">
        <v>212</v>
      </c>
      <c r="T59" s="281" t="s">
        <v>212</v>
      </c>
      <c r="U59" s="228" t="s">
        <v>804</v>
      </c>
      <c r="V59" s="228" t="s">
        <v>660</v>
      </c>
      <c r="W59" s="262">
        <v>90</v>
      </c>
      <c r="X59" s="228" t="s">
        <v>661</v>
      </c>
      <c r="Y59" s="228" t="s">
        <v>801</v>
      </c>
      <c r="Z59" s="492"/>
      <c r="AA59" s="492"/>
      <c r="AB59" s="492"/>
      <c r="AC59" s="492"/>
      <c r="AD59" s="492"/>
      <c r="AE59" s="492"/>
      <c r="AF59" s="489"/>
      <c r="AG59" s="281"/>
      <c r="AH59" s="281"/>
      <c r="AI59" s="585"/>
      <c r="AJ59" s="585"/>
      <c r="AK59" s="585"/>
      <c r="AL59" s="585"/>
      <c r="AM59" s="579"/>
      <c r="AN59" s="300"/>
      <c r="AO59" s="595"/>
      <c r="AP59" s="296"/>
      <c r="AQ59" s="296"/>
      <c r="AR59" s="296"/>
      <c r="AS59" s="296"/>
      <c r="AT59" s="595"/>
      <c r="AU59" s="592"/>
      <c r="AV59" s="595"/>
      <c r="AW59" s="598"/>
      <c r="AX59" s="301"/>
      <c r="AY59" s="301"/>
      <c r="AZ59" s="301"/>
      <c r="BA59" s="301"/>
      <c r="BB59" s="579"/>
      <c r="BC59" s="582"/>
      <c r="BD59" s="579"/>
      <c r="BE59" s="582"/>
      <c r="BF59" s="225"/>
    </row>
    <row r="60" spans="1:58" ht="108">
      <c r="A60" s="489"/>
      <c r="B60" s="489"/>
      <c r="C60" s="668"/>
      <c r="D60" s="651"/>
      <c r="E60" s="492"/>
      <c r="F60" s="589"/>
      <c r="G60" s="492"/>
      <c r="H60" s="492"/>
      <c r="I60" s="492"/>
      <c r="J60" s="282"/>
      <c r="K60" s="228" t="s">
        <v>792</v>
      </c>
      <c r="L60" s="228" t="s">
        <v>657</v>
      </c>
      <c r="M60" s="299" t="s">
        <v>782</v>
      </c>
      <c r="N60" s="281" t="s">
        <v>179</v>
      </c>
      <c r="O60" s="281" t="s">
        <v>212</v>
      </c>
      <c r="P60" s="281" t="s">
        <v>212</v>
      </c>
      <c r="Q60" s="281" t="s">
        <v>212</v>
      </c>
      <c r="R60" s="281" t="s">
        <v>212</v>
      </c>
      <c r="S60" s="281" t="s">
        <v>212</v>
      </c>
      <c r="T60" s="281" t="s">
        <v>212</v>
      </c>
      <c r="U60" s="228" t="s">
        <v>804</v>
      </c>
      <c r="V60" s="228" t="s">
        <v>660</v>
      </c>
      <c r="W60" s="262">
        <v>90</v>
      </c>
      <c r="X60" s="228" t="s">
        <v>661</v>
      </c>
      <c r="Y60" s="228" t="s">
        <v>801</v>
      </c>
      <c r="Z60" s="492"/>
      <c r="AA60" s="492"/>
      <c r="AB60" s="492"/>
      <c r="AC60" s="492"/>
      <c r="AD60" s="492"/>
      <c r="AE60" s="492"/>
      <c r="AF60" s="489"/>
      <c r="AG60" s="281"/>
      <c r="AH60" s="281"/>
      <c r="AI60" s="585"/>
      <c r="AJ60" s="585"/>
      <c r="AK60" s="585"/>
      <c r="AL60" s="585"/>
      <c r="AM60" s="579"/>
      <c r="AN60" s="300"/>
      <c r="AO60" s="595"/>
      <c r="AP60" s="296"/>
      <c r="AQ60" s="296"/>
      <c r="AR60" s="296"/>
      <c r="AS60" s="296"/>
      <c r="AT60" s="595"/>
      <c r="AU60" s="592"/>
      <c r="AV60" s="595"/>
      <c r="AW60" s="598"/>
      <c r="AX60" s="301"/>
      <c r="AY60" s="301"/>
      <c r="AZ60" s="301"/>
      <c r="BA60" s="301"/>
      <c r="BB60" s="579"/>
      <c r="BC60" s="582"/>
      <c r="BD60" s="579"/>
      <c r="BE60" s="582"/>
      <c r="BF60" s="225"/>
    </row>
    <row r="61" spans="1:58" ht="81">
      <c r="A61" s="489"/>
      <c r="B61" s="489"/>
      <c r="C61" s="668"/>
      <c r="D61" s="651"/>
      <c r="E61" s="492"/>
      <c r="F61" s="589"/>
      <c r="G61" s="492"/>
      <c r="H61" s="492"/>
      <c r="I61" s="492"/>
      <c r="J61" s="282"/>
      <c r="K61" s="228" t="s">
        <v>793</v>
      </c>
      <c r="L61" s="228" t="s">
        <v>657</v>
      </c>
      <c r="M61" s="299" t="s">
        <v>783</v>
      </c>
      <c r="N61" s="281" t="s">
        <v>179</v>
      </c>
      <c r="O61" s="281" t="s">
        <v>212</v>
      </c>
      <c r="P61" s="281" t="s">
        <v>212</v>
      </c>
      <c r="Q61" s="281" t="s">
        <v>212</v>
      </c>
      <c r="R61" s="281" t="s">
        <v>212</v>
      </c>
      <c r="S61" s="281" t="s">
        <v>212</v>
      </c>
      <c r="T61" s="281" t="s">
        <v>212</v>
      </c>
      <c r="U61" s="228" t="s">
        <v>804</v>
      </c>
      <c r="V61" s="228" t="s">
        <v>660</v>
      </c>
      <c r="W61" s="262">
        <v>90</v>
      </c>
      <c r="X61" s="228" t="s">
        <v>661</v>
      </c>
      <c r="Y61" s="228" t="s">
        <v>801</v>
      </c>
      <c r="Z61" s="492"/>
      <c r="AA61" s="492"/>
      <c r="AB61" s="494"/>
      <c r="AC61" s="494"/>
      <c r="AD61" s="494"/>
      <c r="AE61" s="494"/>
      <c r="AF61" s="489"/>
      <c r="AG61" s="281"/>
      <c r="AH61" s="281"/>
      <c r="AI61" s="585"/>
      <c r="AJ61" s="585"/>
      <c r="AK61" s="585"/>
      <c r="AL61" s="585"/>
      <c r="AM61" s="579"/>
      <c r="AN61" s="300"/>
      <c r="AO61" s="595"/>
      <c r="AP61" s="296"/>
      <c r="AQ61" s="296"/>
      <c r="AR61" s="296"/>
      <c r="AS61" s="296"/>
      <c r="AT61" s="595"/>
      <c r="AU61" s="592"/>
      <c r="AV61" s="595"/>
      <c r="AW61" s="598"/>
      <c r="AX61" s="301"/>
      <c r="AY61" s="301"/>
      <c r="AZ61" s="301"/>
      <c r="BA61" s="301"/>
      <c r="BB61" s="579"/>
      <c r="BC61" s="582"/>
      <c r="BD61" s="579"/>
      <c r="BE61" s="582"/>
      <c r="BF61" s="225"/>
    </row>
    <row r="62" spans="1:58" ht="297.75" thickBot="1">
      <c r="A62" s="489"/>
      <c r="B62" s="489"/>
      <c r="C62" s="668"/>
      <c r="D62" s="281" t="s">
        <v>240</v>
      </c>
      <c r="E62" s="492"/>
      <c r="F62" s="590"/>
      <c r="G62" s="493"/>
      <c r="H62" s="493"/>
      <c r="I62" s="493"/>
      <c r="J62" s="235"/>
      <c r="K62" s="302" t="s">
        <v>807</v>
      </c>
      <c r="L62" s="302" t="s">
        <v>657</v>
      </c>
      <c r="M62" s="302" t="s">
        <v>808</v>
      </c>
      <c r="N62" s="234" t="s">
        <v>794</v>
      </c>
      <c r="O62" s="234">
        <v>0</v>
      </c>
      <c r="P62" s="234">
        <v>0.1</v>
      </c>
      <c r="Q62" s="234">
        <v>0</v>
      </c>
      <c r="R62" s="234">
        <v>0.1</v>
      </c>
      <c r="S62" s="234">
        <f t="shared" si="0"/>
        <v>0.2</v>
      </c>
      <c r="T62" s="238">
        <f t="shared" si="1"/>
        <v>1</v>
      </c>
      <c r="U62" s="228" t="s">
        <v>804</v>
      </c>
      <c r="V62" s="228" t="s">
        <v>660</v>
      </c>
      <c r="W62" s="262">
        <v>90</v>
      </c>
      <c r="X62" s="234" t="s">
        <v>661</v>
      </c>
      <c r="Y62" s="234" t="s">
        <v>707</v>
      </c>
      <c r="Z62" s="493"/>
      <c r="AA62" s="493"/>
      <c r="AB62" s="234" t="s">
        <v>723</v>
      </c>
      <c r="AC62" s="234" t="s">
        <v>710</v>
      </c>
      <c r="AD62" s="234" t="s">
        <v>805</v>
      </c>
      <c r="AE62" s="303">
        <f>+AI62</f>
        <v>0</v>
      </c>
      <c r="AF62" s="234" t="s">
        <v>667</v>
      </c>
      <c r="AG62" s="234" t="s">
        <v>695</v>
      </c>
      <c r="AH62" s="241"/>
      <c r="AI62" s="586"/>
      <c r="AJ62" s="586"/>
      <c r="AK62" s="586"/>
      <c r="AL62" s="586"/>
      <c r="AM62" s="580"/>
      <c r="AN62" s="234" t="s">
        <v>712</v>
      </c>
      <c r="AO62" s="596"/>
      <c r="AP62" s="304"/>
      <c r="AQ62" s="304"/>
      <c r="AR62" s="304"/>
      <c r="AS62" s="304"/>
      <c r="AT62" s="596"/>
      <c r="AU62" s="593"/>
      <c r="AV62" s="596"/>
      <c r="AW62" s="599"/>
      <c r="AX62" s="287"/>
      <c r="AY62" s="287"/>
      <c r="AZ62" s="287"/>
      <c r="BA62" s="287"/>
      <c r="BB62" s="580"/>
      <c r="BC62" s="583"/>
      <c r="BD62" s="580"/>
      <c r="BE62" s="583"/>
      <c r="BF62" s="225"/>
    </row>
    <row r="63" spans="1:58" ht="135" customHeight="1" thickBot="1">
      <c r="A63" s="489"/>
      <c r="B63" s="489"/>
      <c r="C63" s="668"/>
      <c r="D63" s="305"/>
      <c r="E63" s="507"/>
      <c r="F63" s="473"/>
      <c r="G63" s="474"/>
      <c r="H63" s="474"/>
      <c r="I63" s="474"/>
      <c r="J63" s="474"/>
      <c r="K63" s="474"/>
      <c r="L63" s="474"/>
      <c r="M63" s="474"/>
      <c r="N63" s="475"/>
      <c r="O63" s="476" t="s">
        <v>809</v>
      </c>
      <c r="P63" s="477"/>
      <c r="Q63" s="477"/>
      <c r="R63" s="477"/>
      <c r="S63" s="554"/>
      <c r="T63" s="289">
        <f>AVERAGE(T35:T62)</f>
        <v>0.86438888888888887</v>
      </c>
      <c r="U63" s="463"/>
      <c r="V63" s="464"/>
      <c r="W63" s="464"/>
      <c r="X63" s="464"/>
      <c r="Y63" s="464"/>
      <c r="Z63" s="464"/>
      <c r="AA63" s="464"/>
      <c r="AB63" s="464"/>
      <c r="AC63" s="464"/>
      <c r="AD63" s="464"/>
      <c r="AE63" s="464"/>
      <c r="AF63" s="464"/>
      <c r="AG63" s="464"/>
      <c r="AH63" s="465"/>
      <c r="AI63" s="479" t="s">
        <v>810</v>
      </c>
      <c r="AJ63" s="480"/>
      <c r="AK63" s="480"/>
      <c r="AL63" s="481"/>
      <c r="AM63" s="197">
        <f>+AM35</f>
        <v>2469675942</v>
      </c>
      <c r="AN63" s="290">
        <f t="shared" ref="AN63:BE63" si="8">+AN35</f>
        <v>0</v>
      </c>
      <c r="AO63" s="291">
        <f t="shared" si="8"/>
        <v>0</v>
      </c>
      <c r="AP63" s="198">
        <f t="shared" si="8"/>
        <v>0</v>
      </c>
      <c r="AQ63" s="198">
        <f t="shared" si="8"/>
        <v>0</v>
      </c>
      <c r="AR63" s="198">
        <f t="shared" si="8"/>
        <v>0</v>
      </c>
      <c r="AS63" s="198">
        <f t="shared" si="8"/>
        <v>0</v>
      </c>
      <c r="AT63" s="198">
        <f t="shared" si="8"/>
        <v>0</v>
      </c>
      <c r="AU63" s="199">
        <f t="shared" si="8"/>
        <v>0</v>
      </c>
      <c r="AV63" s="198">
        <f t="shared" si="8"/>
        <v>0</v>
      </c>
      <c r="AW63" s="200">
        <f t="shared" si="8"/>
        <v>0</v>
      </c>
      <c r="AX63" s="201">
        <f t="shared" si="8"/>
        <v>0</v>
      </c>
      <c r="AY63" s="201">
        <f t="shared" si="8"/>
        <v>0</v>
      </c>
      <c r="AZ63" s="201">
        <f t="shared" si="8"/>
        <v>0</v>
      </c>
      <c r="BA63" s="201">
        <f t="shared" si="8"/>
        <v>0</v>
      </c>
      <c r="BB63" s="202">
        <f t="shared" si="8"/>
        <v>1931810556</v>
      </c>
      <c r="BC63" s="203">
        <f t="shared" si="8"/>
        <v>0.78221216117754122</v>
      </c>
      <c r="BD63" s="202">
        <f t="shared" si="8"/>
        <v>1873004257</v>
      </c>
      <c r="BE63" s="204">
        <f t="shared" si="8"/>
        <v>0.75840081896866129</v>
      </c>
      <c r="BF63" s="225"/>
    </row>
    <row r="64" spans="1:58" ht="90" customHeight="1">
      <c r="A64" s="489"/>
      <c r="B64" s="489"/>
      <c r="C64" s="668"/>
      <c r="D64" s="482" t="s">
        <v>243</v>
      </c>
      <c r="E64" s="482" t="s">
        <v>811</v>
      </c>
      <c r="F64" s="677">
        <v>202400000005234</v>
      </c>
      <c r="G64" s="488" t="s">
        <v>812</v>
      </c>
      <c r="H64" s="488" t="s">
        <v>813</v>
      </c>
      <c r="I64" s="488" t="s">
        <v>814</v>
      </c>
      <c r="J64" s="218"/>
      <c r="K64" s="223" t="s">
        <v>815</v>
      </c>
      <c r="L64" s="223"/>
      <c r="M64" s="223" t="s">
        <v>816</v>
      </c>
      <c r="N64" s="306" t="s">
        <v>179</v>
      </c>
      <c r="O64" s="306" t="s">
        <v>212</v>
      </c>
      <c r="P64" s="306" t="s">
        <v>212</v>
      </c>
      <c r="Q64" s="306" t="s">
        <v>212</v>
      </c>
      <c r="R64" s="306" t="s">
        <v>212</v>
      </c>
      <c r="S64" s="306" t="s">
        <v>212</v>
      </c>
      <c r="T64" s="306" t="s">
        <v>212</v>
      </c>
      <c r="U64" s="306" t="s">
        <v>212</v>
      </c>
      <c r="V64" s="306" t="s">
        <v>212</v>
      </c>
      <c r="W64" s="306" t="s">
        <v>212</v>
      </c>
      <c r="X64" s="488" t="s">
        <v>661</v>
      </c>
      <c r="Y64" s="488" t="s">
        <v>707</v>
      </c>
      <c r="Z64" s="488" t="s">
        <v>688</v>
      </c>
      <c r="AA64" s="488" t="s">
        <v>722</v>
      </c>
      <c r="AB64" s="488" t="s">
        <v>723</v>
      </c>
      <c r="AC64" s="488" t="s">
        <v>806</v>
      </c>
      <c r="AD64" s="488" t="s">
        <v>805</v>
      </c>
      <c r="AE64" s="60">
        <v>475000000</v>
      </c>
      <c r="AF64" s="678" t="s">
        <v>817</v>
      </c>
      <c r="AG64" s="678" t="s">
        <v>668</v>
      </c>
      <c r="AH64" s="678"/>
      <c r="AI64" s="60">
        <v>475000000</v>
      </c>
      <c r="AJ64" s="574">
        <v>1700000000</v>
      </c>
      <c r="AK64" s="574">
        <v>1700000000</v>
      </c>
      <c r="AL64" s="574">
        <v>1700000000</v>
      </c>
      <c r="AM64" s="570">
        <v>1115574035</v>
      </c>
      <c r="AN64" s="564" t="s">
        <v>668</v>
      </c>
      <c r="AO64" s="564" t="s">
        <v>818</v>
      </c>
      <c r="AP64" s="564"/>
      <c r="AQ64" s="564"/>
      <c r="AR64" s="564"/>
      <c r="AS64" s="564"/>
      <c r="AT64" s="564">
        <v>0</v>
      </c>
      <c r="AU64" s="564">
        <v>0</v>
      </c>
      <c r="AV64" s="564">
        <v>0</v>
      </c>
      <c r="AW64" s="564"/>
      <c r="AX64" s="564"/>
      <c r="AY64" s="564"/>
      <c r="AZ64" s="564"/>
      <c r="BA64" s="564"/>
      <c r="BB64" s="564">
        <v>0</v>
      </c>
      <c r="BC64" s="567">
        <v>0</v>
      </c>
      <c r="BD64" s="564">
        <v>0</v>
      </c>
      <c r="BE64" s="567">
        <v>0</v>
      </c>
      <c r="BF64" s="225"/>
    </row>
    <row r="65" spans="1:58" ht="84" customHeight="1">
      <c r="A65" s="489"/>
      <c r="B65" s="489"/>
      <c r="C65" s="668"/>
      <c r="D65" s="483"/>
      <c r="E65" s="483"/>
      <c r="F65" s="653"/>
      <c r="G65" s="489"/>
      <c r="H65" s="489"/>
      <c r="I65" s="489"/>
      <c r="J65" s="230"/>
      <c r="K65" s="233" t="s">
        <v>819</v>
      </c>
      <c r="L65" s="233"/>
      <c r="M65" s="233" t="s">
        <v>820</v>
      </c>
      <c r="N65" s="307" t="s">
        <v>179</v>
      </c>
      <c r="O65" s="307" t="s">
        <v>212</v>
      </c>
      <c r="P65" s="307" t="s">
        <v>212</v>
      </c>
      <c r="Q65" s="307" t="s">
        <v>212</v>
      </c>
      <c r="R65" s="307" t="s">
        <v>212</v>
      </c>
      <c r="S65" s="307" t="s">
        <v>212</v>
      </c>
      <c r="T65" s="307" t="s">
        <v>212</v>
      </c>
      <c r="U65" s="307" t="s">
        <v>212</v>
      </c>
      <c r="V65" s="307" t="s">
        <v>212</v>
      </c>
      <c r="W65" s="307" t="s">
        <v>212</v>
      </c>
      <c r="X65" s="489"/>
      <c r="Y65" s="489"/>
      <c r="Z65" s="489"/>
      <c r="AA65" s="489"/>
      <c r="AB65" s="489"/>
      <c r="AC65" s="489"/>
      <c r="AD65" s="489"/>
      <c r="AE65" s="61">
        <v>250000000</v>
      </c>
      <c r="AF65" s="679"/>
      <c r="AG65" s="679"/>
      <c r="AH65" s="679"/>
      <c r="AI65" s="61">
        <v>250000000</v>
      </c>
      <c r="AJ65" s="575"/>
      <c r="AK65" s="575"/>
      <c r="AL65" s="575"/>
      <c r="AM65" s="571"/>
      <c r="AN65" s="565"/>
      <c r="AO65" s="565"/>
      <c r="AP65" s="565"/>
      <c r="AQ65" s="565"/>
      <c r="AR65" s="565"/>
      <c r="AS65" s="565"/>
      <c r="AT65" s="565"/>
      <c r="AU65" s="565"/>
      <c r="AV65" s="565"/>
      <c r="AW65" s="565"/>
      <c r="AX65" s="565"/>
      <c r="AY65" s="565"/>
      <c r="AZ65" s="565"/>
      <c r="BA65" s="565"/>
      <c r="BB65" s="565"/>
      <c r="BC65" s="568"/>
      <c r="BD65" s="565"/>
      <c r="BE65" s="568"/>
      <c r="BF65" s="225"/>
    </row>
    <row r="66" spans="1:58" ht="79.5" customHeight="1">
      <c r="A66" s="489"/>
      <c r="B66" s="489"/>
      <c r="C66" s="668"/>
      <c r="D66" s="483"/>
      <c r="E66" s="483"/>
      <c r="F66" s="653"/>
      <c r="G66" s="489"/>
      <c r="H66" s="489"/>
      <c r="I66" s="489"/>
      <c r="J66" s="230"/>
      <c r="K66" s="679" t="s">
        <v>675</v>
      </c>
      <c r="L66" s="309"/>
      <c r="M66" s="233" t="s">
        <v>821</v>
      </c>
      <c r="N66" s="307" t="s">
        <v>179</v>
      </c>
      <c r="O66" s="307" t="s">
        <v>212</v>
      </c>
      <c r="P66" s="307" t="s">
        <v>212</v>
      </c>
      <c r="Q66" s="307" t="s">
        <v>212</v>
      </c>
      <c r="R66" s="307" t="s">
        <v>212</v>
      </c>
      <c r="S66" s="307" t="s">
        <v>212</v>
      </c>
      <c r="T66" s="307" t="s">
        <v>212</v>
      </c>
      <c r="U66" s="307" t="s">
        <v>212</v>
      </c>
      <c r="V66" s="307" t="s">
        <v>212</v>
      </c>
      <c r="W66" s="307" t="s">
        <v>212</v>
      </c>
      <c r="X66" s="489"/>
      <c r="Y66" s="489"/>
      <c r="Z66" s="489"/>
      <c r="AA66" s="489"/>
      <c r="AB66" s="489"/>
      <c r="AC66" s="489"/>
      <c r="AD66" s="489"/>
      <c r="AE66" s="62">
        <v>965000000</v>
      </c>
      <c r="AF66" s="679"/>
      <c r="AG66" s="679" t="s">
        <v>695</v>
      </c>
      <c r="AH66" s="679"/>
      <c r="AI66" s="62">
        <v>965000000</v>
      </c>
      <c r="AJ66" s="575"/>
      <c r="AK66" s="575"/>
      <c r="AL66" s="575"/>
      <c r="AM66" s="571"/>
      <c r="AN66" s="565" t="s">
        <v>695</v>
      </c>
      <c r="AO66" s="565"/>
      <c r="AP66" s="565"/>
      <c r="AQ66" s="565"/>
      <c r="AR66" s="565"/>
      <c r="AS66" s="565"/>
      <c r="AT66" s="565"/>
      <c r="AU66" s="565"/>
      <c r="AV66" s="565"/>
      <c r="AW66" s="565"/>
      <c r="AX66" s="565"/>
      <c r="AY66" s="565"/>
      <c r="AZ66" s="565"/>
      <c r="BA66" s="565"/>
      <c r="BB66" s="565"/>
      <c r="BC66" s="568"/>
      <c r="BD66" s="565"/>
      <c r="BE66" s="568"/>
      <c r="BF66" s="225"/>
    </row>
    <row r="67" spans="1:58" ht="57">
      <c r="A67" s="489"/>
      <c r="B67" s="489"/>
      <c r="C67" s="668"/>
      <c r="D67" s="483"/>
      <c r="E67" s="483"/>
      <c r="F67" s="653"/>
      <c r="G67" s="489"/>
      <c r="H67" s="489"/>
      <c r="I67" s="489"/>
      <c r="J67" s="230"/>
      <c r="K67" s="679"/>
      <c r="L67" s="309"/>
      <c r="M67" s="233" t="s">
        <v>822</v>
      </c>
      <c r="N67" s="307" t="s">
        <v>179</v>
      </c>
      <c r="O67" s="307" t="s">
        <v>212</v>
      </c>
      <c r="P67" s="307" t="s">
        <v>212</v>
      </c>
      <c r="Q67" s="307" t="s">
        <v>212</v>
      </c>
      <c r="R67" s="307" t="s">
        <v>212</v>
      </c>
      <c r="S67" s="307" t="s">
        <v>212</v>
      </c>
      <c r="T67" s="307" t="s">
        <v>212</v>
      </c>
      <c r="U67" s="307" t="s">
        <v>212</v>
      </c>
      <c r="V67" s="307" t="s">
        <v>212</v>
      </c>
      <c r="W67" s="307" t="s">
        <v>212</v>
      </c>
      <c r="X67" s="489"/>
      <c r="Y67" s="489"/>
      <c r="Z67" s="489"/>
      <c r="AA67" s="489"/>
      <c r="AB67" s="489"/>
      <c r="AC67" s="489"/>
      <c r="AD67" s="489"/>
      <c r="AE67" s="62"/>
      <c r="AF67" s="679"/>
      <c r="AG67" s="679"/>
      <c r="AH67" s="679"/>
      <c r="AI67" s="62"/>
      <c r="AJ67" s="575"/>
      <c r="AK67" s="575"/>
      <c r="AL67" s="575"/>
      <c r="AM67" s="571"/>
      <c r="AN67" s="565"/>
      <c r="AO67" s="565"/>
      <c r="AP67" s="565"/>
      <c r="AQ67" s="565"/>
      <c r="AR67" s="565"/>
      <c r="AS67" s="565"/>
      <c r="AT67" s="565"/>
      <c r="AU67" s="565"/>
      <c r="AV67" s="565"/>
      <c r="AW67" s="565"/>
      <c r="AX67" s="565"/>
      <c r="AY67" s="565"/>
      <c r="AZ67" s="565"/>
      <c r="BA67" s="565"/>
      <c r="BB67" s="565"/>
      <c r="BC67" s="568"/>
      <c r="BD67" s="565"/>
      <c r="BE67" s="568"/>
      <c r="BF67" s="225"/>
    </row>
    <row r="68" spans="1:58" ht="57.75" thickBot="1">
      <c r="A68" s="489"/>
      <c r="B68" s="573"/>
      <c r="C68" s="669"/>
      <c r="D68" s="483"/>
      <c r="E68" s="483"/>
      <c r="F68" s="654"/>
      <c r="G68" s="573"/>
      <c r="H68" s="573"/>
      <c r="I68" s="573"/>
      <c r="J68" s="282"/>
      <c r="K68" s="283" t="s">
        <v>823</v>
      </c>
      <c r="L68" s="283"/>
      <c r="M68" s="283" t="s">
        <v>823</v>
      </c>
      <c r="N68" s="310" t="s">
        <v>179</v>
      </c>
      <c r="O68" s="310" t="s">
        <v>212</v>
      </c>
      <c r="P68" s="310" t="s">
        <v>212</v>
      </c>
      <c r="Q68" s="310" t="s">
        <v>212</v>
      </c>
      <c r="R68" s="310" t="s">
        <v>212</v>
      </c>
      <c r="S68" s="310" t="s">
        <v>212</v>
      </c>
      <c r="T68" s="310" t="s">
        <v>212</v>
      </c>
      <c r="U68" s="310" t="s">
        <v>212</v>
      </c>
      <c r="V68" s="310" t="s">
        <v>212</v>
      </c>
      <c r="W68" s="310" t="s">
        <v>212</v>
      </c>
      <c r="X68" s="573"/>
      <c r="Y68" s="573"/>
      <c r="Z68" s="573"/>
      <c r="AA68" s="573"/>
      <c r="AB68" s="573"/>
      <c r="AC68" s="573"/>
      <c r="AD68" s="573"/>
      <c r="AE68" s="63">
        <v>10000000</v>
      </c>
      <c r="AF68" s="495"/>
      <c r="AG68" s="495"/>
      <c r="AH68" s="495"/>
      <c r="AI68" s="63" t="s">
        <v>824</v>
      </c>
      <c r="AJ68" s="576"/>
      <c r="AK68" s="576"/>
      <c r="AL68" s="576"/>
      <c r="AM68" s="572"/>
      <c r="AN68" s="566"/>
      <c r="AO68" s="566"/>
      <c r="AP68" s="566"/>
      <c r="AQ68" s="566"/>
      <c r="AR68" s="566"/>
      <c r="AS68" s="566"/>
      <c r="AT68" s="566"/>
      <c r="AU68" s="566"/>
      <c r="AV68" s="566"/>
      <c r="AW68" s="566"/>
      <c r="AX68" s="566"/>
      <c r="AY68" s="566"/>
      <c r="AZ68" s="566"/>
      <c r="BA68" s="566"/>
      <c r="BB68" s="566"/>
      <c r="BC68" s="569"/>
      <c r="BD68" s="566"/>
      <c r="BE68" s="569"/>
      <c r="BF68" s="225"/>
    </row>
    <row r="69" spans="1:58" ht="79.5" thickBot="1">
      <c r="A69" s="311"/>
      <c r="B69" s="312"/>
      <c r="C69" s="313"/>
      <c r="D69" s="484"/>
      <c r="E69" s="484"/>
      <c r="F69" s="473"/>
      <c r="G69" s="474"/>
      <c r="H69" s="474"/>
      <c r="I69" s="474"/>
      <c r="J69" s="474"/>
      <c r="K69" s="474"/>
      <c r="L69" s="474"/>
      <c r="M69" s="474"/>
      <c r="N69" s="475"/>
      <c r="O69" s="476" t="s">
        <v>825</v>
      </c>
      <c r="P69" s="477"/>
      <c r="Q69" s="477"/>
      <c r="R69" s="477"/>
      <c r="S69" s="554"/>
      <c r="T69" s="314" t="s">
        <v>212</v>
      </c>
      <c r="U69" s="463"/>
      <c r="V69" s="464"/>
      <c r="W69" s="464"/>
      <c r="X69" s="464"/>
      <c r="Y69" s="464"/>
      <c r="Z69" s="464"/>
      <c r="AA69" s="464"/>
      <c r="AB69" s="464"/>
      <c r="AC69" s="464"/>
      <c r="AD69" s="464"/>
      <c r="AE69" s="464"/>
      <c r="AF69" s="464"/>
      <c r="AG69" s="464"/>
      <c r="AH69" s="465"/>
      <c r="AI69" s="479" t="s">
        <v>826</v>
      </c>
      <c r="AJ69" s="480"/>
      <c r="AK69" s="480"/>
      <c r="AL69" s="481"/>
      <c r="AM69" s="308">
        <f>+AM64</f>
        <v>1115574035</v>
      </c>
      <c r="AN69" s="308" t="str">
        <f t="shared" ref="AN69:BE69" si="9">+AN64</f>
        <v xml:space="preserve">Recursos propios </v>
      </c>
      <c r="AO69" s="308" t="str">
        <f t="shared" si="9"/>
        <v xml:space="preserve">202400000005234 Formulación del Plan Estratégico Prospectivo 2050 para el Distrito de  Cartagena de Indias </v>
      </c>
      <c r="AP69" s="308">
        <f t="shared" si="9"/>
        <v>0</v>
      </c>
      <c r="AQ69" s="308">
        <f t="shared" si="9"/>
        <v>0</v>
      </c>
      <c r="AR69" s="308">
        <f t="shared" si="9"/>
        <v>0</v>
      </c>
      <c r="AS69" s="308">
        <f t="shared" si="9"/>
        <v>0</v>
      </c>
      <c r="AT69" s="308">
        <f t="shared" si="9"/>
        <v>0</v>
      </c>
      <c r="AU69" s="308">
        <f t="shared" si="9"/>
        <v>0</v>
      </c>
      <c r="AV69" s="308">
        <f t="shared" si="9"/>
        <v>0</v>
      </c>
      <c r="AW69" s="308">
        <f t="shared" si="9"/>
        <v>0</v>
      </c>
      <c r="AX69" s="308">
        <f t="shared" si="9"/>
        <v>0</v>
      </c>
      <c r="AY69" s="308">
        <f t="shared" si="9"/>
        <v>0</v>
      </c>
      <c r="AZ69" s="308">
        <f t="shared" si="9"/>
        <v>0</v>
      </c>
      <c r="BA69" s="308">
        <f t="shared" si="9"/>
        <v>0</v>
      </c>
      <c r="BB69" s="308">
        <f t="shared" si="9"/>
        <v>0</v>
      </c>
      <c r="BC69" s="315">
        <f t="shared" si="9"/>
        <v>0</v>
      </c>
      <c r="BD69" s="308">
        <f t="shared" si="9"/>
        <v>0</v>
      </c>
      <c r="BE69" s="315">
        <f t="shared" si="9"/>
        <v>0</v>
      </c>
      <c r="BF69" s="225"/>
    </row>
    <row r="70" spans="1:58" ht="57">
      <c r="A70" s="683" t="s">
        <v>246</v>
      </c>
      <c r="B70" s="684" t="s">
        <v>247</v>
      </c>
      <c r="C70" s="687" t="s">
        <v>248</v>
      </c>
      <c r="D70" s="488" t="s">
        <v>251</v>
      </c>
      <c r="E70" s="680" t="s">
        <v>247</v>
      </c>
      <c r="F70" s="690" t="s">
        <v>827</v>
      </c>
      <c r="G70" s="678" t="s">
        <v>828</v>
      </c>
      <c r="H70" s="678" t="s">
        <v>829</v>
      </c>
      <c r="I70" s="678" t="s">
        <v>830</v>
      </c>
      <c r="J70" s="316"/>
      <c r="K70" s="223" t="s">
        <v>831</v>
      </c>
      <c r="L70" s="223"/>
      <c r="M70" s="223" t="s">
        <v>832</v>
      </c>
      <c r="N70" s="216">
        <v>0.5</v>
      </c>
      <c r="O70" s="216">
        <v>0</v>
      </c>
      <c r="P70" s="216">
        <v>0</v>
      </c>
      <c r="Q70" s="216">
        <v>0.25</v>
      </c>
      <c r="R70" s="228">
        <v>0.25</v>
      </c>
      <c r="S70" s="216">
        <f t="shared" si="0"/>
        <v>0.5</v>
      </c>
      <c r="T70" s="221">
        <f t="shared" si="1"/>
        <v>1</v>
      </c>
      <c r="U70" s="216" t="s">
        <v>659</v>
      </c>
      <c r="V70" s="216" t="s">
        <v>660</v>
      </c>
      <c r="W70" s="256">
        <f>9*30</f>
        <v>270</v>
      </c>
      <c r="X70" s="216" t="s">
        <v>661</v>
      </c>
      <c r="Y70" s="216" t="s">
        <v>707</v>
      </c>
      <c r="Z70" s="488" t="s">
        <v>833</v>
      </c>
      <c r="AA70" s="488" t="s">
        <v>834</v>
      </c>
      <c r="AB70" s="488" t="s">
        <v>835</v>
      </c>
      <c r="AC70" s="488" t="s">
        <v>806</v>
      </c>
      <c r="AD70" s="488"/>
      <c r="AE70" s="704">
        <v>522000000</v>
      </c>
      <c r="AF70" s="704" t="s">
        <v>667</v>
      </c>
      <c r="AG70" s="704" t="s">
        <v>668</v>
      </c>
      <c r="AH70" s="705">
        <v>45660</v>
      </c>
      <c r="AI70" s="318">
        <v>522000000</v>
      </c>
      <c r="AJ70" s="555">
        <v>1100000000</v>
      </c>
      <c r="AK70" s="555">
        <v>1100000000</v>
      </c>
      <c r="AL70" s="555">
        <v>1100000000</v>
      </c>
      <c r="AM70" s="558">
        <v>1413956667</v>
      </c>
      <c r="AN70" s="319" t="s">
        <v>692</v>
      </c>
      <c r="AO70" s="670" t="s">
        <v>836</v>
      </c>
      <c r="AP70" s="274"/>
      <c r="AQ70" s="274"/>
      <c r="AR70" s="274"/>
      <c r="AS70" s="274"/>
      <c r="AT70" s="698">
        <v>517800000</v>
      </c>
      <c r="AU70" s="701">
        <f>+AT70/AK70</f>
        <v>0.47072727272727272</v>
      </c>
      <c r="AV70" s="698">
        <v>96300000</v>
      </c>
      <c r="AW70" s="498">
        <f>+AV70/AK70</f>
        <v>8.7545454545454551E-2</v>
      </c>
      <c r="AX70" s="275"/>
      <c r="AY70" s="275"/>
      <c r="AZ70" s="638">
        <v>256400000</v>
      </c>
      <c r="BA70" s="275"/>
      <c r="BB70" s="558">
        <v>1228593327</v>
      </c>
      <c r="BC70" s="526">
        <f>+BB70/AM70</f>
        <v>0.86890451148458003</v>
      </c>
      <c r="BD70" s="558">
        <v>1222193327</v>
      </c>
      <c r="BE70" s="526">
        <f>+BD70/AM70</f>
        <v>0.8643782058704349</v>
      </c>
      <c r="BF70" s="225"/>
    </row>
    <row r="71" spans="1:58">
      <c r="A71" s="683"/>
      <c r="B71" s="685"/>
      <c r="C71" s="688"/>
      <c r="D71" s="489"/>
      <c r="E71" s="681"/>
      <c r="F71" s="691"/>
      <c r="G71" s="679"/>
      <c r="H71" s="679"/>
      <c r="I71" s="679"/>
      <c r="J71" s="321"/>
      <c r="K71" s="233" t="s">
        <v>837</v>
      </c>
      <c r="L71" s="233"/>
      <c r="M71" s="233" t="s">
        <v>838</v>
      </c>
      <c r="N71" s="228">
        <v>0.5</v>
      </c>
      <c r="O71" s="228">
        <v>0</v>
      </c>
      <c r="P71" s="228">
        <v>0.125</v>
      </c>
      <c r="Q71" s="228">
        <v>0.125</v>
      </c>
      <c r="R71" s="228">
        <v>0.25</v>
      </c>
      <c r="S71" s="228">
        <f t="shared" si="0"/>
        <v>0.5</v>
      </c>
      <c r="T71" s="221">
        <f t="shared" si="1"/>
        <v>1</v>
      </c>
      <c r="U71" s="228" t="s">
        <v>659</v>
      </c>
      <c r="V71" s="228" t="s">
        <v>660</v>
      </c>
      <c r="W71" s="262">
        <f>9*30</f>
        <v>270</v>
      </c>
      <c r="X71" s="228"/>
      <c r="Y71" s="228"/>
      <c r="Z71" s="489"/>
      <c r="AA71" s="489"/>
      <c r="AB71" s="489"/>
      <c r="AC71" s="489"/>
      <c r="AD71" s="489"/>
      <c r="AE71" s="696"/>
      <c r="AF71" s="696"/>
      <c r="AG71" s="696"/>
      <c r="AH71" s="695"/>
      <c r="AI71" s="324">
        <v>1</v>
      </c>
      <c r="AJ71" s="556"/>
      <c r="AK71" s="556"/>
      <c r="AL71" s="556"/>
      <c r="AM71" s="559"/>
      <c r="AN71" s="325"/>
      <c r="AO71" s="496"/>
      <c r="AP71" s="278"/>
      <c r="AQ71" s="278"/>
      <c r="AR71" s="278"/>
      <c r="AS71" s="278"/>
      <c r="AT71" s="699"/>
      <c r="AU71" s="702"/>
      <c r="AV71" s="699"/>
      <c r="AW71" s="499"/>
      <c r="AX71" s="279"/>
      <c r="AY71" s="279"/>
      <c r="AZ71" s="639"/>
      <c r="BA71" s="279"/>
      <c r="BB71" s="559"/>
      <c r="BC71" s="527"/>
      <c r="BD71" s="559"/>
      <c r="BE71" s="527"/>
      <c r="BF71" s="225"/>
    </row>
    <row r="72" spans="1:58" ht="57">
      <c r="A72" s="683" t="s">
        <v>253</v>
      </c>
      <c r="B72" s="685"/>
      <c r="C72" s="688"/>
      <c r="D72" s="489" t="s">
        <v>256</v>
      </c>
      <c r="E72" s="681"/>
      <c r="F72" s="691"/>
      <c r="G72" s="679"/>
      <c r="H72" s="679"/>
      <c r="I72" s="679" t="s">
        <v>257</v>
      </c>
      <c r="J72" s="321"/>
      <c r="K72" s="262" t="s">
        <v>839</v>
      </c>
      <c r="L72" s="326"/>
      <c r="M72" s="233" t="s">
        <v>840</v>
      </c>
      <c r="N72" s="228">
        <v>1</v>
      </c>
      <c r="O72" s="228">
        <v>0</v>
      </c>
      <c r="P72" s="228">
        <v>1</v>
      </c>
      <c r="Q72" s="228">
        <v>0</v>
      </c>
      <c r="R72" s="228">
        <v>0</v>
      </c>
      <c r="S72" s="228">
        <f t="shared" si="0"/>
        <v>1</v>
      </c>
      <c r="T72" s="221">
        <f t="shared" si="1"/>
        <v>1</v>
      </c>
      <c r="U72" s="228" t="s">
        <v>659</v>
      </c>
      <c r="V72" s="228" t="s">
        <v>660</v>
      </c>
      <c r="W72" s="262">
        <f t="shared" ref="W72:W75" si="10">9*30</f>
        <v>270</v>
      </c>
      <c r="X72" s="228" t="s">
        <v>661</v>
      </c>
      <c r="Y72" s="228" t="s">
        <v>707</v>
      </c>
      <c r="Z72" s="489"/>
      <c r="AA72" s="489"/>
      <c r="AB72" s="489"/>
      <c r="AC72" s="489" t="s">
        <v>806</v>
      </c>
      <c r="AD72" s="489"/>
      <c r="AE72" s="694">
        <v>200000000</v>
      </c>
      <c r="AF72" s="694" t="s">
        <v>667</v>
      </c>
      <c r="AG72" s="696"/>
      <c r="AH72" s="695">
        <v>45660</v>
      </c>
      <c r="AI72" s="324">
        <v>200000000</v>
      </c>
      <c r="AJ72" s="556"/>
      <c r="AK72" s="556"/>
      <c r="AL72" s="556"/>
      <c r="AM72" s="559"/>
      <c r="AN72" s="300" t="s">
        <v>692</v>
      </c>
      <c r="AO72" s="496"/>
      <c r="AP72" s="278"/>
      <c r="AQ72" s="278"/>
      <c r="AR72" s="278"/>
      <c r="AS72" s="278"/>
      <c r="AT72" s="699"/>
      <c r="AU72" s="702"/>
      <c r="AV72" s="699"/>
      <c r="AW72" s="499"/>
      <c r="AX72" s="279"/>
      <c r="AY72" s="279"/>
      <c r="AZ72" s="639"/>
      <c r="BA72" s="279"/>
      <c r="BB72" s="559"/>
      <c r="BC72" s="527"/>
      <c r="BD72" s="559"/>
      <c r="BE72" s="527"/>
      <c r="BF72" s="225"/>
    </row>
    <row r="73" spans="1:58">
      <c r="A73" s="683"/>
      <c r="B73" s="685"/>
      <c r="C73" s="688"/>
      <c r="D73" s="489"/>
      <c r="E73" s="681"/>
      <c r="F73" s="691"/>
      <c r="G73" s="679"/>
      <c r="H73" s="679"/>
      <c r="I73" s="679"/>
      <c r="J73" s="321"/>
      <c r="K73" s="233" t="s">
        <v>837</v>
      </c>
      <c r="L73" s="326"/>
      <c r="M73" s="233" t="s">
        <v>838</v>
      </c>
      <c r="N73" s="228">
        <v>1</v>
      </c>
      <c r="O73" s="228">
        <v>0</v>
      </c>
      <c r="P73" s="228">
        <v>0</v>
      </c>
      <c r="Q73" s="228">
        <v>0</v>
      </c>
      <c r="R73" s="228">
        <v>1</v>
      </c>
      <c r="S73" s="228">
        <f t="shared" si="0"/>
        <v>1</v>
      </c>
      <c r="T73" s="221">
        <f t="shared" si="1"/>
        <v>1</v>
      </c>
      <c r="U73" s="228" t="s">
        <v>659</v>
      </c>
      <c r="V73" s="228" t="s">
        <v>660</v>
      </c>
      <c r="W73" s="262">
        <f t="shared" si="10"/>
        <v>270</v>
      </c>
      <c r="X73" s="228"/>
      <c r="Y73" s="228"/>
      <c r="Z73" s="489"/>
      <c r="AA73" s="489"/>
      <c r="AB73" s="489"/>
      <c r="AC73" s="489"/>
      <c r="AD73" s="489"/>
      <c r="AE73" s="694"/>
      <c r="AF73" s="694"/>
      <c r="AG73" s="696"/>
      <c r="AH73" s="695"/>
      <c r="AI73" s="324">
        <v>1</v>
      </c>
      <c r="AJ73" s="556"/>
      <c r="AK73" s="556"/>
      <c r="AL73" s="556"/>
      <c r="AM73" s="559"/>
      <c r="AN73" s="325"/>
      <c r="AO73" s="496"/>
      <c r="AP73" s="278"/>
      <c r="AQ73" s="278"/>
      <c r="AR73" s="278"/>
      <c r="AS73" s="278"/>
      <c r="AT73" s="699"/>
      <c r="AU73" s="702"/>
      <c r="AV73" s="699"/>
      <c r="AW73" s="499"/>
      <c r="AX73" s="279"/>
      <c r="AY73" s="279"/>
      <c r="AZ73" s="639"/>
      <c r="BA73" s="279"/>
      <c r="BB73" s="559"/>
      <c r="BC73" s="527"/>
      <c r="BD73" s="559"/>
      <c r="BE73" s="527"/>
      <c r="BF73" s="225"/>
    </row>
    <row r="74" spans="1:58" ht="85.5">
      <c r="A74" s="683"/>
      <c r="B74" s="685"/>
      <c r="C74" s="688"/>
      <c r="D74" s="489" t="s">
        <v>260</v>
      </c>
      <c r="E74" s="681"/>
      <c r="F74" s="691"/>
      <c r="G74" s="679"/>
      <c r="H74" s="679"/>
      <c r="I74" s="679" t="s">
        <v>841</v>
      </c>
      <c r="J74" s="321"/>
      <c r="K74" s="262" t="s">
        <v>842</v>
      </c>
      <c r="L74" s="326"/>
      <c r="M74" s="233" t="s">
        <v>843</v>
      </c>
      <c r="N74" s="228">
        <v>1</v>
      </c>
      <c r="O74" s="228" t="s">
        <v>212</v>
      </c>
      <c r="P74" s="228">
        <v>0.25</v>
      </c>
      <c r="Q74" s="228">
        <v>0</v>
      </c>
      <c r="R74" s="228" t="s">
        <v>179</v>
      </c>
      <c r="S74" s="228">
        <f t="shared" si="0"/>
        <v>0.25</v>
      </c>
      <c r="T74" s="221">
        <f t="shared" si="1"/>
        <v>0.25</v>
      </c>
      <c r="U74" s="228" t="s">
        <v>659</v>
      </c>
      <c r="V74" s="228" t="s">
        <v>660</v>
      </c>
      <c r="W74" s="262">
        <f t="shared" si="10"/>
        <v>270</v>
      </c>
      <c r="X74" s="265" t="s">
        <v>661</v>
      </c>
      <c r="Y74" s="265" t="s">
        <v>707</v>
      </c>
      <c r="Z74" s="489"/>
      <c r="AA74" s="489"/>
      <c r="AB74" s="489"/>
      <c r="AC74" s="489" t="s">
        <v>806</v>
      </c>
      <c r="AD74" s="489"/>
      <c r="AE74" s="696">
        <v>378000000</v>
      </c>
      <c r="AF74" s="696" t="s">
        <v>667</v>
      </c>
      <c r="AG74" s="696"/>
      <c r="AH74" s="695">
        <v>45659</v>
      </c>
      <c r="AI74" s="322">
        <v>0</v>
      </c>
      <c r="AJ74" s="556"/>
      <c r="AK74" s="556"/>
      <c r="AL74" s="556"/>
      <c r="AM74" s="559"/>
      <c r="AN74" s="265" t="s">
        <v>692</v>
      </c>
      <c r="AO74" s="496"/>
      <c r="AP74" s="278"/>
      <c r="AQ74" s="278"/>
      <c r="AR74" s="278"/>
      <c r="AS74" s="278"/>
      <c r="AT74" s="699"/>
      <c r="AU74" s="702"/>
      <c r="AV74" s="699"/>
      <c r="AW74" s="499"/>
      <c r="AX74" s="279"/>
      <c r="AY74" s="279"/>
      <c r="AZ74" s="639"/>
      <c r="BA74" s="279"/>
      <c r="BB74" s="559"/>
      <c r="BC74" s="527"/>
      <c r="BD74" s="559"/>
      <c r="BE74" s="527"/>
      <c r="BF74" s="225"/>
    </row>
    <row r="75" spans="1:58" ht="114">
      <c r="A75" s="683"/>
      <c r="B75" s="685"/>
      <c r="C75" s="688"/>
      <c r="D75" s="489"/>
      <c r="E75" s="681"/>
      <c r="F75" s="691"/>
      <c r="G75" s="679"/>
      <c r="H75" s="679"/>
      <c r="I75" s="679"/>
      <c r="J75" s="321"/>
      <c r="K75" s="262" t="s">
        <v>844</v>
      </c>
      <c r="L75" s="326"/>
      <c r="M75" s="233" t="s">
        <v>843</v>
      </c>
      <c r="N75" s="228">
        <v>6</v>
      </c>
      <c r="O75" s="228">
        <v>0</v>
      </c>
      <c r="P75" s="228">
        <v>1</v>
      </c>
      <c r="Q75" s="228">
        <v>0</v>
      </c>
      <c r="R75" s="228">
        <v>2</v>
      </c>
      <c r="S75" s="228">
        <f t="shared" si="0"/>
        <v>3</v>
      </c>
      <c r="T75" s="221">
        <f t="shared" si="1"/>
        <v>0.5</v>
      </c>
      <c r="U75" s="228" t="s">
        <v>659</v>
      </c>
      <c r="V75" s="228" t="s">
        <v>660</v>
      </c>
      <c r="W75" s="262">
        <f t="shared" si="10"/>
        <v>270</v>
      </c>
      <c r="X75" s="265"/>
      <c r="Y75" s="265"/>
      <c r="Z75" s="489"/>
      <c r="AA75" s="489"/>
      <c r="AB75" s="489"/>
      <c r="AC75" s="489"/>
      <c r="AD75" s="489"/>
      <c r="AE75" s="696"/>
      <c r="AF75" s="696"/>
      <c r="AG75" s="696"/>
      <c r="AH75" s="695"/>
      <c r="AI75" s="322">
        <v>270000000</v>
      </c>
      <c r="AJ75" s="556"/>
      <c r="AK75" s="556"/>
      <c r="AL75" s="556"/>
      <c r="AM75" s="559"/>
      <c r="AN75" s="265" t="s">
        <v>692</v>
      </c>
      <c r="AO75" s="496"/>
      <c r="AP75" s="278"/>
      <c r="AQ75" s="278"/>
      <c r="AR75" s="278"/>
      <c r="AS75" s="278"/>
      <c r="AT75" s="699"/>
      <c r="AU75" s="702"/>
      <c r="AV75" s="699"/>
      <c r="AW75" s="499"/>
      <c r="AX75" s="279"/>
      <c r="AY75" s="279"/>
      <c r="AZ75" s="639"/>
      <c r="BA75" s="279"/>
      <c r="BB75" s="559"/>
      <c r="BC75" s="527"/>
      <c r="BD75" s="559"/>
      <c r="BE75" s="527"/>
      <c r="BF75" s="225"/>
    </row>
    <row r="76" spans="1:58" ht="171.75" thickBot="1">
      <c r="A76" s="683"/>
      <c r="B76" s="686"/>
      <c r="C76" s="689"/>
      <c r="D76" s="490"/>
      <c r="E76" s="681"/>
      <c r="F76" s="692"/>
      <c r="G76" s="693"/>
      <c r="H76" s="693"/>
      <c r="I76" s="693"/>
      <c r="J76" s="327"/>
      <c r="K76" s="241" t="s">
        <v>845</v>
      </c>
      <c r="L76" s="241"/>
      <c r="M76" s="241" t="s">
        <v>846</v>
      </c>
      <c r="N76" s="234">
        <v>6</v>
      </c>
      <c r="O76" s="234" t="s">
        <v>212</v>
      </c>
      <c r="P76" s="234">
        <v>1</v>
      </c>
      <c r="Q76" s="234">
        <v>0</v>
      </c>
      <c r="R76" s="234">
        <v>0</v>
      </c>
      <c r="S76" s="234">
        <f t="shared" si="0"/>
        <v>1</v>
      </c>
      <c r="T76" s="238">
        <f t="shared" si="1"/>
        <v>0.16666666666666666</v>
      </c>
      <c r="U76" s="234" t="s">
        <v>673</v>
      </c>
      <c r="V76" s="234" t="s">
        <v>660</v>
      </c>
      <c r="W76" s="328">
        <f>6*30</f>
        <v>180</v>
      </c>
      <c r="X76" s="329"/>
      <c r="Y76" s="329"/>
      <c r="Z76" s="490"/>
      <c r="AA76" s="490"/>
      <c r="AB76" s="490"/>
      <c r="AC76" s="490"/>
      <c r="AD76" s="490"/>
      <c r="AE76" s="697"/>
      <c r="AF76" s="697"/>
      <c r="AG76" s="697"/>
      <c r="AH76" s="706"/>
      <c r="AI76" s="330">
        <v>108000000</v>
      </c>
      <c r="AJ76" s="557"/>
      <c r="AK76" s="557"/>
      <c r="AL76" s="557"/>
      <c r="AM76" s="560"/>
      <c r="AN76" s="329" t="s">
        <v>692</v>
      </c>
      <c r="AO76" s="497"/>
      <c r="AP76" s="286"/>
      <c r="AQ76" s="286"/>
      <c r="AR76" s="286"/>
      <c r="AS76" s="286"/>
      <c r="AT76" s="700"/>
      <c r="AU76" s="703"/>
      <c r="AV76" s="700"/>
      <c r="AW76" s="518"/>
      <c r="AX76" s="287"/>
      <c r="AY76" s="287"/>
      <c r="AZ76" s="640"/>
      <c r="BA76" s="287"/>
      <c r="BB76" s="560"/>
      <c r="BC76" s="528"/>
      <c r="BD76" s="560"/>
      <c r="BE76" s="528"/>
      <c r="BF76" s="225"/>
    </row>
    <row r="77" spans="1:58" ht="180.75" thickBot="1">
      <c r="A77" s="463"/>
      <c r="B77" s="464"/>
      <c r="C77" s="464"/>
      <c r="D77" s="504"/>
      <c r="E77" s="682"/>
      <c r="F77" s="508"/>
      <c r="G77" s="474"/>
      <c r="H77" s="474"/>
      <c r="I77" s="474"/>
      <c r="J77" s="474"/>
      <c r="K77" s="474"/>
      <c r="L77" s="474"/>
      <c r="M77" s="474"/>
      <c r="N77" s="475"/>
      <c r="O77" s="476" t="s">
        <v>847</v>
      </c>
      <c r="P77" s="477"/>
      <c r="Q77" s="477"/>
      <c r="R77" s="477"/>
      <c r="S77" s="554"/>
      <c r="T77" s="242">
        <f>AVERAGE(T70:T76)</f>
        <v>0.70238095238095244</v>
      </c>
      <c r="U77" s="463"/>
      <c r="V77" s="464"/>
      <c r="W77" s="464"/>
      <c r="X77" s="464"/>
      <c r="Y77" s="464"/>
      <c r="Z77" s="464"/>
      <c r="AA77" s="464"/>
      <c r="AB77" s="464"/>
      <c r="AC77" s="464"/>
      <c r="AD77" s="464"/>
      <c r="AE77" s="464"/>
      <c r="AF77" s="464"/>
      <c r="AG77" s="464"/>
      <c r="AH77" s="465"/>
      <c r="AI77" s="479" t="s">
        <v>848</v>
      </c>
      <c r="AJ77" s="480"/>
      <c r="AK77" s="480"/>
      <c r="AL77" s="481"/>
      <c r="AM77" s="197">
        <f>+AM70</f>
        <v>1413956667</v>
      </c>
      <c r="AN77" s="290" t="str">
        <f t="shared" ref="AN77:BE77" si="11">+AN70</f>
        <v>Recursos propios</v>
      </c>
      <c r="AO77" s="291" t="str">
        <f t="shared" si="11"/>
        <v xml:space="preserve">202400000003799 - RECUPERACIÓN DE LA GOBERNANZA URBANISTICA EN EL DISTRITO DE CARTAGENA DE INDIAS
	</v>
      </c>
      <c r="AP77" s="198">
        <f t="shared" si="11"/>
        <v>0</v>
      </c>
      <c r="AQ77" s="198">
        <f t="shared" si="11"/>
        <v>0</v>
      </c>
      <c r="AR77" s="198">
        <f t="shared" si="11"/>
        <v>0</v>
      </c>
      <c r="AS77" s="198">
        <f t="shared" si="11"/>
        <v>0</v>
      </c>
      <c r="AT77" s="198">
        <f t="shared" si="11"/>
        <v>517800000</v>
      </c>
      <c r="AU77" s="199">
        <f t="shared" si="11"/>
        <v>0.47072727272727272</v>
      </c>
      <c r="AV77" s="198">
        <f t="shared" si="11"/>
        <v>96300000</v>
      </c>
      <c r="AW77" s="200">
        <f t="shared" si="11"/>
        <v>8.7545454545454551E-2</v>
      </c>
      <c r="AX77" s="201">
        <f t="shared" si="11"/>
        <v>0</v>
      </c>
      <c r="AY77" s="201">
        <f t="shared" si="11"/>
        <v>0</v>
      </c>
      <c r="AZ77" s="201">
        <f t="shared" si="11"/>
        <v>256400000</v>
      </c>
      <c r="BA77" s="201">
        <f t="shared" si="11"/>
        <v>0</v>
      </c>
      <c r="BB77" s="202">
        <f t="shared" si="11"/>
        <v>1228593327</v>
      </c>
      <c r="BC77" s="203">
        <f t="shared" si="11"/>
        <v>0.86890451148458003</v>
      </c>
      <c r="BD77" s="202">
        <f t="shared" si="11"/>
        <v>1222193327</v>
      </c>
      <c r="BE77" s="204">
        <f t="shared" si="11"/>
        <v>0.8643782058704349</v>
      </c>
      <c r="BF77" s="225"/>
    </row>
    <row r="78" spans="1:58" ht="162">
      <c r="A78" s="707" t="s">
        <v>263</v>
      </c>
      <c r="B78" s="709" t="s">
        <v>264</v>
      </c>
      <c r="C78" s="707" t="s">
        <v>265</v>
      </c>
      <c r="D78" s="524" t="s">
        <v>849</v>
      </c>
      <c r="E78" s="519" t="s">
        <v>850</v>
      </c>
      <c r="F78" s="588">
        <v>2024130010160</v>
      </c>
      <c r="G78" s="491" t="s">
        <v>851</v>
      </c>
      <c r="H78" s="491" t="s">
        <v>852</v>
      </c>
      <c r="I78" s="491" t="s">
        <v>853</v>
      </c>
      <c r="J78" s="332"/>
      <c r="K78" s="216" t="s">
        <v>854</v>
      </c>
      <c r="L78" s="223"/>
      <c r="M78" s="223" t="s">
        <v>855</v>
      </c>
      <c r="N78" s="216">
        <v>1</v>
      </c>
      <c r="O78" s="216">
        <v>0</v>
      </c>
      <c r="P78" s="216">
        <v>0</v>
      </c>
      <c r="Q78" s="216">
        <v>0</v>
      </c>
      <c r="R78" s="216">
        <v>0</v>
      </c>
      <c r="S78" s="216">
        <f t="shared" si="0"/>
        <v>0</v>
      </c>
      <c r="T78" s="247">
        <f t="shared" si="1"/>
        <v>0</v>
      </c>
      <c r="U78" s="216" t="s">
        <v>706</v>
      </c>
      <c r="V78" s="216" t="s">
        <v>660</v>
      </c>
      <c r="W78" s="256">
        <v>270</v>
      </c>
      <c r="X78" s="216" t="s">
        <v>661</v>
      </c>
      <c r="Y78" s="216" t="s">
        <v>707</v>
      </c>
      <c r="Z78" s="216" t="s">
        <v>833</v>
      </c>
      <c r="AA78" s="491" t="s">
        <v>856</v>
      </c>
      <c r="AB78" s="491" t="s">
        <v>857</v>
      </c>
      <c r="AC78" s="491" t="s">
        <v>710</v>
      </c>
      <c r="AD78" s="491" t="s">
        <v>858</v>
      </c>
      <c r="AE78" s="491" t="s">
        <v>859</v>
      </c>
      <c r="AF78" s="491" t="s">
        <v>667</v>
      </c>
      <c r="AG78" s="491" t="s">
        <v>668</v>
      </c>
      <c r="AH78" s="491"/>
      <c r="AI78" s="258">
        <f>320899998-AI79</f>
        <v>270899998</v>
      </c>
      <c r="AJ78" s="545">
        <v>1649999998</v>
      </c>
      <c r="AK78" s="545">
        <v>1649999998</v>
      </c>
      <c r="AL78" s="545">
        <v>1649999998</v>
      </c>
      <c r="AM78" s="542">
        <v>2162043331</v>
      </c>
      <c r="AN78" s="561" t="s">
        <v>692</v>
      </c>
      <c r="AO78" s="561" t="s">
        <v>860</v>
      </c>
      <c r="AP78" s="561"/>
      <c r="AQ78" s="561"/>
      <c r="AR78" s="561"/>
      <c r="AS78" s="561"/>
      <c r="AT78" s="561">
        <v>911400000</v>
      </c>
      <c r="AU78" s="561">
        <f>+AT78/AK78</f>
        <v>0.55236363703316804</v>
      </c>
      <c r="AV78" s="561">
        <v>377200000</v>
      </c>
      <c r="AW78" s="561">
        <f>+AV78/AK78</f>
        <v>0.22860606088315885</v>
      </c>
      <c r="AX78" s="561"/>
      <c r="AY78" s="561"/>
      <c r="AZ78" s="561">
        <v>663400000</v>
      </c>
      <c r="BA78" s="561"/>
      <c r="BB78" s="542">
        <v>1697005173</v>
      </c>
      <c r="BC78" s="548">
        <f>+BB78/AM78</f>
        <v>0.78490803059672809</v>
      </c>
      <c r="BD78" s="542">
        <v>1641392081</v>
      </c>
      <c r="BE78" s="548">
        <f>+BD78/AM78</f>
        <v>0.759185561854958</v>
      </c>
      <c r="BF78" s="225"/>
    </row>
    <row r="79" spans="1:58" ht="85.5">
      <c r="A79" s="707"/>
      <c r="B79" s="709"/>
      <c r="C79" s="707"/>
      <c r="D79" s="524"/>
      <c r="E79" s="520"/>
      <c r="F79" s="589"/>
      <c r="G79" s="492"/>
      <c r="H79" s="492"/>
      <c r="I79" s="492"/>
      <c r="J79" s="292"/>
      <c r="K79" s="228" t="s">
        <v>861</v>
      </c>
      <c r="L79" s="233"/>
      <c r="M79" s="233" t="s">
        <v>862</v>
      </c>
      <c r="N79" s="228">
        <v>768</v>
      </c>
      <c r="O79" s="228">
        <v>67</v>
      </c>
      <c r="P79" s="228">
        <v>510</v>
      </c>
      <c r="Q79" s="255">
        <v>316</v>
      </c>
      <c r="R79" s="255">
        <v>119</v>
      </c>
      <c r="S79" s="255">
        <f t="shared" si="0"/>
        <v>1012</v>
      </c>
      <c r="T79" s="221">
        <v>1</v>
      </c>
      <c r="U79" s="228" t="s">
        <v>750</v>
      </c>
      <c r="V79" s="228" t="s">
        <v>660</v>
      </c>
      <c r="W79" s="262">
        <v>330</v>
      </c>
      <c r="X79" s="228" t="s">
        <v>661</v>
      </c>
      <c r="Y79" s="228" t="s">
        <v>707</v>
      </c>
      <c r="Z79" s="228" t="s">
        <v>833</v>
      </c>
      <c r="AA79" s="492"/>
      <c r="AB79" s="492"/>
      <c r="AC79" s="492"/>
      <c r="AD79" s="492"/>
      <c r="AE79" s="492"/>
      <c r="AF79" s="492"/>
      <c r="AG79" s="492"/>
      <c r="AH79" s="492"/>
      <c r="AI79" s="333">
        <v>50000000</v>
      </c>
      <c r="AJ79" s="546"/>
      <c r="AK79" s="546"/>
      <c r="AL79" s="546"/>
      <c r="AM79" s="543"/>
      <c r="AN79" s="562"/>
      <c r="AO79" s="562"/>
      <c r="AP79" s="562"/>
      <c r="AQ79" s="562"/>
      <c r="AR79" s="562"/>
      <c r="AS79" s="562"/>
      <c r="AT79" s="562"/>
      <c r="AU79" s="562"/>
      <c r="AV79" s="562"/>
      <c r="AW79" s="562"/>
      <c r="AX79" s="562"/>
      <c r="AY79" s="562"/>
      <c r="AZ79" s="562"/>
      <c r="BA79" s="562"/>
      <c r="BB79" s="543"/>
      <c r="BC79" s="549"/>
      <c r="BD79" s="543"/>
      <c r="BE79" s="549"/>
      <c r="BF79" s="225"/>
    </row>
    <row r="80" spans="1:58" ht="243">
      <c r="A80" s="707"/>
      <c r="B80" s="709"/>
      <c r="C80" s="707"/>
      <c r="D80" s="525"/>
      <c r="E80" s="520"/>
      <c r="F80" s="589"/>
      <c r="G80" s="492"/>
      <c r="H80" s="494"/>
      <c r="I80" s="494"/>
      <c r="J80" s="271"/>
      <c r="K80" s="228" t="s">
        <v>863</v>
      </c>
      <c r="L80" s="233"/>
      <c r="M80" s="233" t="s">
        <v>855</v>
      </c>
      <c r="N80" s="228">
        <v>1</v>
      </c>
      <c r="O80" s="228">
        <v>1</v>
      </c>
      <c r="P80" s="228">
        <v>0</v>
      </c>
      <c r="Q80" s="255">
        <v>0</v>
      </c>
      <c r="R80" s="255">
        <v>0</v>
      </c>
      <c r="S80" s="255">
        <f t="shared" si="0"/>
        <v>1</v>
      </c>
      <c r="T80" s="221">
        <f t="shared" si="1"/>
        <v>1</v>
      </c>
      <c r="U80" s="228" t="s">
        <v>706</v>
      </c>
      <c r="V80" s="228" t="s">
        <v>660</v>
      </c>
      <c r="W80" s="262">
        <v>270</v>
      </c>
      <c r="X80" s="228" t="s">
        <v>661</v>
      </c>
      <c r="Y80" s="228" t="s">
        <v>707</v>
      </c>
      <c r="Z80" s="228" t="s">
        <v>833</v>
      </c>
      <c r="AA80" s="492"/>
      <c r="AB80" s="492"/>
      <c r="AC80" s="492"/>
      <c r="AD80" s="492"/>
      <c r="AE80" s="492"/>
      <c r="AF80" s="492"/>
      <c r="AG80" s="492"/>
      <c r="AH80" s="492"/>
      <c r="AI80" s="333">
        <v>129100000</v>
      </c>
      <c r="AJ80" s="546"/>
      <c r="AK80" s="546"/>
      <c r="AL80" s="546"/>
      <c r="AM80" s="543"/>
      <c r="AN80" s="562"/>
      <c r="AO80" s="562"/>
      <c r="AP80" s="562"/>
      <c r="AQ80" s="562"/>
      <c r="AR80" s="562"/>
      <c r="AS80" s="562"/>
      <c r="AT80" s="562"/>
      <c r="AU80" s="562"/>
      <c r="AV80" s="562"/>
      <c r="AW80" s="562"/>
      <c r="AX80" s="562"/>
      <c r="AY80" s="562"/>
      <c r="AZ80" s="562"/>
      <c r="BA80" s="562"/>
      <c r="BB80" s="543"/>
      <c r="BC80" s="549"/>
      <c r="BD80" s="543"/>
      <c r="BE80" s="549"/>
      <c r="BF80" s="225"/>
    </row>
    <row r="81" spans="1:58" ht="409.5">
      <c r="A81" s="707"/>
      <c r="B81" s="709"/>
      <c r="C81" s="707"/>
      <c r="D81" s="311" t="s">
        <v>864</v>
      </c>
      <c r="E81" s="520"/>
      <c r="F81" s="589"/>
      <c r="G81" s="492"/>
      <c r="H81" s="265"/>
      <c r="I81" s="299" t="s">
        <v>865</v>
      </c>
      <c r="J81" s="334"/>
      <c r="K81" s="228" t="s">
        <v>866</v>
      </c>
      <c r="L81" s="233"/>
      <c r="M81" s="233" t="s">
        <v>867</v>
      </c>
      <c r="N81" s="228" t="s">
        <v>179</v>
      </c>
      <c r="O81" s="228" t="s">
        <v>212</v>
      </c>
      <c r="P81" s="228" t="s">
        <v>212</v>
      </c>
      <c r="Q81" s="228" t="s">
        <v>212</v>
      </c>
      <c r="R81" s="228" t="s">
        <v>212</v>
      </c>
      <c r="S81" s="228" t="s">
        <v>212</v>
      </c>
      <c r="T81" s="228" t="s">
        <v>212</v>
      </c>
      <c r="U81" s="228" t="s">
        <v>687</v>
      </c>
      <c r="V81" s="228" t="s">
        <v>660</v>
      </c>
      <c r="W81" s="262">
        <f>30*5</f>
        <v>150</v>
      </c>
      <c r="X81" s="228" t="s">
        <v>661</v>
      </c>
      <c r="Y81" s="228" t="s">
        <v>707</v>
      </c>
      <c r="Z81" s="228" t="s">
        <v>833</v>
      </c>
      <c r="AA81" s="494"/>
      <c r="AB81" s="494"/>
      <c r="AC81" s="492"/>
      <c r="AD81" s="492"/>
      <c r="AE81" s="492"/>
      <c r="AF81" s="492"/>
      <c r="AG81" s="492"/>
      <c r="AH81" s="492"/>
      <c r="AI81" s="333">
        <v>250000000</v>
      </c>
      <c r="AJ81" s="546"/>
      <c r="AK81" s="546"/>
      <c r="AL81" s="546"/>
      <c r="AM81" s="543"/>
      <c r="AN81" s="562"/>
      <c r="AO81" s="562"/>
      <c r="AP81" s="562"/>
      <c r="AQ81" s="562"/>
      <c r="AR81" s="562"/>
      <c r="AS81" s="562"/>
      <c r="AT81" s="562"/>
      <c r="AU81" s="562"/>
      <c r="AV81" s="562"/>
      <c r="AW81" s="562"/>
      <c r="AX81" s="562"/>
      <c r="AY81" s="562"/>
      <c r="AZ81" s="562"/>
      <c r="BA81" s="562"/>
      <c r="BB81" s="543"/>
      <c r="BC81" s="549"/>
      <c r="BD81" s="543"/>
      <c r="BE81" s="549"/>
      <c r="BF81" s="225"/>
    </row>
    <row r="82" spans="1:58" ht="270">
      <c r="A82" s="707"/>
      <c r="B82" s="709"/>
      <c r="C82" s="707"/>
      <c r="D82" s="523" t="s">
        <v>273</v>
      </c>
      <c r="E82" s="520"/>
      <c r="F82" s="589"/>
      <c r="G82" s="492"/>
      <c r="H82" s="573" t="s">
        <v>868</v>
      </c>
      <c r="I82" s="573" t="s">
        <v>869</v>
      </c>
      <c r="J82" s="282"/>
      <c r="K82" s="228" t="s">
        <v>870</v>
      </c>
      <c r="L82" s="233"/>
      <c r="M82" s="233" t="s">
        <v>871</v>
      </c>
      <c r="N82" s="228">
        <v>10</v>
      </c>
      <c r="O82" s="228">
        <v>1</v>
      </c>
      <c r="P82" s="228">
        <v>2</v>
      </c>
      <c r="Q82" s="255">
        <v>4</v>
      </c>
      <c r="R82" s="255">
        <v>1</v>
      </c>
      <c r="S82" s="255">
        <f t="shared" ref="S82:S150" si="12">SUM(O82:R82)</f>
        <v>8</v>
      </c>
      <c r="T82" s="221">
        <f t="shared" ref="T82:T149" si="13">+S82/N82</f>
        <v>0.8</v>
      </c>
      <c r="U82" s="228" t="s">
        <v>706</v>
      </c>
      <c r="V82" s="228" t="s">
        <v>660</v>
      </c>
      <c r="W82" s="262">
        <f>10*30</f>
        <v>300</v>
      </c>
      <c r="X82" s="228" t="s">
        <v>661</v>
      </c>
      <c r="Y82" s="228" t="s">
        <v>707</v>
      </c>
      <c r="Z82" s="228" t="s">
        <v>833</v>
      </c>
      <c r="AA82" s="573" t="s">
        <v>856</v>
      </c>
      <c r="AB82" s="573" t="s">
        <v>857</v>
      </c>
      <c r="AC82" s="492"/>
      <c r="AD82" s="492"/>
      <c r="AE82" s="492"/>
      <c r="AF82" s="492"/>
      <c r="AG82" s="492"/>
      <c r="AH82" s="492"/>
      <c r="AI82" s="333">
        <v>122400000</v>
      </c>
      <c r="AJ82" s="546"/>
      <c r="AK82" s="546"/>
      <c r="AL82" s="546"/>
      <c r="AM82" s="543"/>
      <c r="AN82" s="562"/>
      <c r="AO82" s="562"/>
      <c r="AP82" s="562"/>
      <c r="AQ82" s="562"/>
      <c r="AR82" s="562"/>
      <c r="AS82" s="562"/>
      <c r="AT82" s="562"/>
      <c r="AU82" s="562"/>
      <c r="AV82" s="562"/>
      <c r="AW82" s="562"/>
      <c r="AX82" s="562"/>
      <c r="AY82" s="562"/>
      <c r="AZ82" s="562"/>
      <c r="BA82" s="562"/>
      <c r="BB82" s="543"/>
      <c r="BC82" s="549"/>
      <c r="BD82" s="543"/>
      <c r="BE82" s="549"/>
      <c r="BF82" s="225"/>
    </row>
    <row r="83" spans="1:58" ht="243">
      <c r="A83" s="707"/>
      <c r="B83" s="709"/>
      <c r="C83" s="707"/>
      <c r="D83" s="524"/>
      <c r="E83" s="520"/>
      <c r="F83" s="589"/>
      <c r="G83" s="492"/>
      <c r="H83" s="492"/>
      <c r="I83" s="492"/>
      <c r="J83" s="292"/>
      <c r="K83" s="228" t="s">
        <v>872</v>
      </c>
      <c r="L83" s="233"/>
      <c r="M83" s="233" t="s">
        <v>873</v>
      </c>
      <c r="N83" s="228">
        <v>100</v>
      </c>
      <c r="O83" s="228">
        <v>43</v>
      </c>
      <c r="P83" s="228">
        <v>25</v>
      </c>
      <c r="Q83" s="255">
        <v>26</v>
      </c>
      <c r="R83" s="255">
        <v>115</v>
      </c>
      <c r="S83" s="255">
        <f t="shared" si="12"/>
        <v>209</v>
      </c>
      <c r="T83" s="221">
        <v>1</v>
      </c>
      <c r="U83" s="228" t="s">
        <v>706</v>
      </c>
      <c r="V83" s="228" t="s">
        <v>660</v>
      </c>
      <c r="W83" s="262">
        <f>10*30</f>
        <v>300</v>
      </c>
      <c r="X83" s="228" t="s">
        <v>661</v>
      </c>
      <c r="Y83" s="228" t="s">
        <v>707</v>
      </c>
      <c r="Z83" s="228" t="s">
        <v>833</v>
      </c>
      <c r="AA83" s="492"/>
      <c r="AB83" s="492"/>
      <c r="AC83" s="492"/>
      <c r="AD83" s="492"/>
      <c r="AE83" s="492"/>
      <c r="AF83" s="492"/>
      <c r="AG83" s="492"/>
      <c r="AH83" s="492"/>
      <c r="AI83" s="333">
        <v>98300000</v>
      </c>
      <c r="AJ83" s="546"/>
      <c r="AK83" s="546"/>
      <c r="AL83" s="546"/>
      <c r="AM83" s="543"/>
      <c r="AN83" s="562"/>
      <c r="AO83" s="562"/>
      <c r="AP83" s="562"/>
      <c r="AQ83" s="562"/>
      <c r="AR83" s="562"/>
      <c r="AS83" s="562"/>
      <c r="AT83" s="562"/>
      <c r="AU83" s="562"/>
      <c r="AV83" s="562"/>
      <c r="AW83" s="562"/>
      <c r="AX83" s="562"/>
      <c r="AY83" s="562"/>
      <c r="AZ83" s="562"/>
      <c r="BA83" s="562"/>
      <c r="BB83" s="543"/>
      <c r="BC83" s="549"/>
      <c r="BD83" s="543"/>
      <c r="BE83" s="549"/>
      <c r="BF83" s="225"/>
    </row>
    <row r="84" spans="1:58" ht="243">
      <c r="A84" s="707"/>
      <c r="B84" s="709"/>
      <c r="C84" s="707"/>
      <c r="D84" s="524"/>
      <c r="E84" s="520"/>
      <c r="F84" s="589"/>
      <c r="G84" s="492"/>
      <c r="H84" s="492"/>
      <c r="I84" s="492"/>
      <c r="J84" s="292"/>
      <c r="K84" s="228" t="s">
        <v>874</v>
      </c>
      <c r="L84" s="233"/>
      <c r="M84" s="233" t="s">
        <v>875</v>
      </c>
      <c r="N84" s="228">
        <v>128</v>
      </c>
      <c r="O84" s="228">
        <v>8</v>
      </c>
      <c r="P84" s="228">
        <v>38</v>
      </c>
      <c r="Q84" s="255">
        <v>32</v>
      </c>
      <c r="R84" s="255">
        <v>23</v>
      </c>
      <c r="S84" s="255">
        <f t="shared" si="12"/>
        <v>101</v>
      </c>
      <c r="T84" s="221">
        <f t="shared" si="13"/>
        <v>0.7890625</v>
      </c>
      <c r="U84" s="228" t="s">
        <v>706</v>
      </c>
      <c r="V84" s="228" t="s">
        <v>660</v>
      </c>
      <c r="W84" s="262">
        <f t="shared" ref="W84:W91" si="14">10*30</f>
        <v>300</v>
      </c>
      <c r="X84" s="228" t="s">
        <v>661</v>
      </c>
      <c r="Y84" s="228" t="s">
        <v>707</v>
      </c>
      <c r="Z84" s="228" t="s">
        <v>833</v>
      </c>
      <c r="AA84" s="492"/>
      <c r="AB84" s="492"/>
      <c r="AC84" s="492"/>
      <c r="AD84" s="492"/>
      <c r="AE84" s="492"/>
      <c r="AF84" s="492"/>
      <c r="AG84" s="492"/>
      <c r="AH84" s="492"/>
      <c r="AI84" s="333">
        <v>252600000</v>
      </c>
      <c r="AJ84" s="546"/>
      <c r="AK84" s="546"/>
      <c r="AL84" s="546"/>
      <c r="AM84" s="543"/>
      <c r="AN84" s="562"/>
      <c r="AO84" s="562"/>
      <c r="AP84" s="562"/>
      <c r="AQ84" s="562"/>
      <c r="AR84" s="562"/>
      <c r="AS84" s="562"/>
      <c r="AT84" s="562"/>
      <c r="AU84" s="562"/>
      <c r="AV84" s="562"/>
      <c r="AW84" s="562"/>
      <c r="AX84" s="562"/>
      <c r="AY84" s="562"/>
      <c r="AZ84" s="562"/>
      <c r="BA84" s="562"/>
      <c r="BB84" s="543"/>
      <c r="BC84" s="549"/>
      <c r="BD84" s="543"/>
      <c r="BE84" s="549"/>
      <c r="BF84" s="225"/>
    </row>
    <row r="85" spans="1:58" ht="297">
      <c r="A85" s="707"/>
      <c r="B85" s="709"/>
      <c r="C85" s="707"/>
      <c r="D85" s="524"/>
      <c r="E85" s="520"/>
      <c r="F85" s="589"/>
      <c r="G85" s="492"/>
      <c r="H85" s="492"/>
      <c r="I85" s="492"/>
      <c r="J85" s="292"/>
      <c r="K85" s="228" t="s">
        <v>876</v>
      </c>
      <c r="L85" s="233"/>
      <c r="M85" s="233" t="s">
        <v>877</v>
      </c>
      <c r="N85" s="228" t="s">
        <v>179</v>
      </c>
      <c r="O85" s="228" t="s">
        <v>212</v>
      </c>
      <c r="P85" s="228" t="s">
        <v>212</v>
      </c>
      <c r="Q85" s="228" t="s">
        <v>212</v>
      </c>
      <c r="R85" s="228" t="s">
        <v>212</v>
      </c>
      <c r="S85" s="228" t="s">
        <v>212</v>
      </c>
      <c r="T85" s="228" t="s">
        <v>212</v>
      </c>
      <c r="U85" s="228" t="s">
        <v>706</v>
      </c>
      <c r="V85" s="228" t="s">
        <v>660</v>
      </c>
      <c r="W85" s="262">
        <f t="shared" si="14"/>
        <v>300</v>
      </c>
      <c r="X85" s="228" t="s">
        <v>661</v>
      </c>
      <c r="Y85" s="228" t="s">
        <v>707</v>
      </c>
      <c r="Z85" s="228" t="s">
        <v>833</v>
      </c>
      <c r="AA85" s="492"/>
      <c r="AB85" s="492"/>
      <c r="AC85" s="492"/>
      <c r="AD85" s="492"/>
      <c r="AE85" s="492"/>
      <c r="AF85" s="492"/>
      <c r="AG85" s="492"/>
      <c r="AH85" s="492"/>
      <c r="AI85" s="333">
        <v>53000000</v>
      </c>
      <c r="AJ85" s="546"/>
      <c r="AK85" s="546"/>
      <c r="AL85" s="546"/>
      <c r="AM85" s="543"/>
      <c r="AN85" s="562"/>
      <c r="AO85" s="562"/>
      <c r="AP85" s="562"/>
      <c r="AQ85" s="562"/>
      <c r="AR85" s="562"/>
      <c r="AS85" s="562"/>
      <c r="AT85" s="562"/>
      <c r="AU85" s="562"/>
      <c r="AV85" s="562"/>
      <c r="AW85" s="562"/>
      <c r="AX85" s="562"/>
      <c r="AY85" s="562"/>
      <c r="AZ85" s="562"/>
      <c r="BA85" s="562"/>
      <c r="BB85" s="543"/>
      <c r="BC85" s="549"/>
      <c r="BD85" s="543"/>
      <c r="BE85" s="549"/>
      <c r="BF85" s="225"/>
    </row>
    <row r="86" spans="1:58" ht="108">
      <c r="A86" s="707"/>
      <c r="B86" s="709"/>
      <c r="C86" s="707"/>
      <c r="D86" s="524"/>
      <c r="E86" s="520"/>
      <c r="F86" s="589"/>
      <c r="G86" s="492"/>
      <c r="H86" s="492"/>
      <c r="I86" s="492"/>
      <c r="J86" s="292"/>
      <c r="K86" s="228" t="s">
        <v>878</v>
      </c>
      <c r="L86" s="233"/>
      <c r="M86" s="233" t="s">
        <v>879</v>
      </c>
      <c r="N86" s="228">
        <v>2</v>
      </c>
      <c r="O86" s="228">
        <v>0</v>
      </c>
      <c r="P86" s="228">
        <v>1</v>
      </c>
      <c r="Q86" s="255">
        <v>0</v>
      </c>
      <c r="R86" s="255">
        <v>0</v>
      </c>
      <c r="S86" s="255">
        <f t="shared" si="12"/>
        <v>1</v>
      </c>
      <c r="T86" s="221">
        <f t="shared" si="13"/>
        <v>0.5</v>
      </c>
      <c r="U86" s="228" t="s">
        <v>706</v>
      </c>
      <c r="V86" s="228" t="s">
        <v>660</v>
      </c>
      <c r="W86" s="262">
        <f t="shared" si="14"/>
        <v>300</v>
      </c>
      <c r="X86" s="228" t="s">
        <v>661</v>
      </c>
      <c r="Y86" s="228" t="s">
        <v>707</v>
      </c>
      <c r="Z86" s="228" t="s">
        <v>833</v>
      </c>
      <c r="AA86" s="494"/>
      <c r="AB86" s="494"/>
      <c r="AC86" s="492"/>
      <c r="AD86" s="492"/>
      <c r="AE86" s="492"/>
      <c r="AF86" s="492"/>
      <c r="AG86" s="492"/>
      <c r="AH86" s="492"/>
      <c r="AI86" s="333">
        <v>151700000</v>
      </c>
      <c r="AJ86" s="546"/>
      <c r="AK86" s="546"/>
      <c r="AL86" s="546"/>
      <c r="AM86" s="543"/>
      <c r="AN86" s="562"/>
      <c r="AO86" s="562"/>
      <c r="AP86" s="562"/>
      <c r="AQ86" s="562"/>
      <c r="AR86" s="562"/>
      <c r="AS86" s="562"/>
      <c r="AT86" s="562"/>
      <c r="AU86" s="562"/>
      <c r="AV86" s="562"/>
      <c r="AW86" s="562"/>
      <c r="AX86" s="562"/>
      <c r="AY86" s="562"/>
      <c r="AZ86" s="562"/>
      <c r="BA86" s="562"/>
      <c r="BB86" s="543"/>
      <c r="BC86" s="549"/>
      <c r="BD86" s="543"/>
      <c r="BE86" s="549"/>
      <c r="BF86" s="225"/>
    </row>
    <row r="87" spans="1:58" ht="270">
      <c r="A87" s="707"/>
      <c r="B87" s="709"/>
      <c r="C87" s="707"/>
      <c r="D87" s="524"/>
      <c r="E87" s="520"/>
      <c r="F87" s="589"/>
      <c r="G87" s="492"/>
      <c r="H87" s="492"/>
      <c r="I87" s="492"/>
      <c r="J87" s="292"/>
      <c r="K87" s="228" t="s">
        <v>880</v>
      </c>
      <c r="L87" s="233"/>
      <c r="M87" s="233" t="s">
        <v>881</v>
      </c>
      <c r="N87" s="228">
        <v>1</v>
      </c>
      <c r="O87" s="228">
        <v>0</v>
      </c>
      <c r="P87" s="228">
        <v>0</v>
      </c>
      <c r="Q87" s="255">
        <v>0</v>
      </c>
      <c r="R87" s="255">
        <v>1</v>
      </c>
      <c r="S87" s="255">
        <f t="shared" si="12"/>
        <v>1</v>
      </c>
      <c r="T87" s="221">
        <f t="shared" si="13"/>
        <v>1</v>
      </c>
      <c r="U87" s="228" t="s">
        <v>706</v>
      </c>
      <c r="V87" s="228" t="s">
        <v>660</v>
      </c>
      <c r="W87" s="262">
        <f t="shared" si="14"/>
        <v>300</v>
      </c>
      <c r="X87" s="228" t="s">
        <v>661</v>
      </c>
      <c r="Y87" s="228" t="s">
        <v>707</v>
      </c>
      <c r="Z87" s="228" t="s">
        <v>833</v>
      </c>
      <c r="AA87" s="228" t="s">
        <v>882</v>
      </c>
      <c r="AB87" s="228" t="s">
        <v>883</v>
      </c>
      <c r="AC87" s="492"/>
      <c r="AD87" s="492"/>
      <c r="AE87" s="492"/>
      <c r="AF87" s="492"/>
      <c r="AG87" s="492"/>
      <c r="AH87" s="492"/>
      <c r="AI87" s="333">
        <v>142400000</v>
      </c>
      <c r="AJ87" s="546"/>
      <c r="AK87" s="546"/>
      <c r="AL87" s="546"/>
      <c r="AM87" s="543"/>
      <c r="AN87" s="562" t="s">
        <v>712</v>
      </c>
      <c r="AO87" s="562"/>
      <c r="AP87" s="562"/>
      <c r="AQ87" s="562"/>
      <c r="AR87" s="562"/>
      <c r="AS87" s="562"/>
      <c r="AT87" s="562"/>
      <c r="AU87" s="562"/>
      <c r="AV87" s="562"/>
      <c r="AW87" s="562"/>
      <c r="AX87" s="562"/>
      <c r="AY87" s="562"/>
      <c r="AZ87" s="562"/>
      <c r="BA87" s="562"/>
      <c r="BB87" s="543"/>
      <c r="BC87" s="549"/>
      <c r="BD87" s="543"/>
      <c r="BE87" s="549"/>
      <c r="BF87" s="225"/>
    </row>
    <row r="88" spans="1:58" ht="189">
      <c r="A88" s="707"/>
      <c r="B88" s="709"/>
      <c r="C88" s="707"/>
      <c r="D88" s="524"/>
      <c r="E88" s="520"/>
      <c r="F88" s="589"/>
      <c r="G88" s="492"/>
      <c r="H88" s="492"/>
      <c r="I88" s="492"/>
      <c r="J88" s="292"/>
      <c r="K88" s="228" t="s">
        <v>884</v>
      </c>
      <c r="L88" s="233"/>
      <c r="M88" s="233" t="s">
        <v>885</v>
      </c>
      <c r="N88" s="228">
        <v>40</v>
      </c>
      <c r="O88" s="228">
        <v>0</v>
      </c>
      <c r="P88" s="228">
        <v>16</v>
      </c>
      <c r="Q88" s="255">
        <v>17</v>
      </c>
      <c r="R88" s="255">
        <v>23</v>
      </c>
      <c r="S88" s="255">
        <f t="shared" si="12"/>
        <v>56</v>
      </c>
      <c r="T88" s="221">
        <v>1</v>
      </c>
      <c r="U88" s="228" t="s">
        <v>706</v>
      </c>
      <c r="V88" s="228" t="s">
        <v>660</v>
      </c>
      <c r="W88" s="262">
        <f t="shared" si="14"/>
        <v>300</v>
      </c>
      <c r="X88" s="228" t="s">
        <v>661</v>
      </c>
      <c r="Y88" s="228" t="s">
        <v>707</v>
      </c>
      <c r="Z88" s="228" t="s">
        <v>833</v>
      </c>
      <c r="AA88" s="228" t="s">
        <v>856</v>
      </c>
      <c r="AB88" s="228" t="s">
        <v>857</v>
      </c>
      <c r="AC88" s="492"/>
      <c r="AD88" s="492"/>
      <c r="AE88" s="492"/>
      <c r="AF88" s="492"/>
      <c r="AG88" s="492"/>
      <c r="AH88" s="492"/>
      <c r="AI88" s="333">
        <v>32500000</v>
      </c>
      <c r="AJ88" s="546"/>
      <c r="AK88" s="546"/>
      <c r="AL88" s="546"/>
      <c r="AM88" s="543"/>
      <c r="AN88" s="562"/>
      <c r="AO88" s="562"/>
      <c r="AP88" s="562"/>
      <c r="AQ88" s="562"/>
      <c r="AR88" s="562"/>
      <c r="AS88" s="562"/>
      <c r="AT88" s="562"/>
      <c r="AU88" s="562"/>
      <c r="AV88" s="562"/>
      <c r="AW88" s="562"/>
      <c r="AX88" s="562"/>
      <c r="AY88" s="562"/>
      <c r="AZ88" s="562"/>
      <c r="BA88" s="562"/>
      <c r="BB88" s="543"/>
      <c r="BC88" s="549"/>
      <c r="BD88" s="543"/>
      <c r="BE88" s="549"/>
      <c r="BF88" s="225"/>
    </row>
    <row r="89" spans="1:58" ht="351">
      <c r="A89" s="707"/>
      <c r="B89" s="709"/>
      <c r="C89" s="707"/>
      <c r="D89" s="524"/>
      <c r="E89" s="520"/>
      <c r="F89" s="589"/>
      <c r="G89" s="492"/>
      <c r="H89" s="492"/>
      <c r="I89" s="492"/>
      <c r="J89" s="292"/>
      <c r="K89" s="228" t="s">
        <v>886</v>
      </c>
      <c r="L89" s="233"/>
      <c r="M89" s="233" t="s">
        <v>179</v>
      </c>
      <c r="N89" s="228" t="s">
        <v>179</v>
      </c>
      <c r="O89" s="228" t="s">
        <v>212</v>
      </c>
      <c r="P89" s="228" t="s">
        <v>212</v>
      </c>
      <c r="Q89" s="255" t="s">
        <v>212</v>
      </c>
      <c r="R89" s="255" t="s">
        <v>212</v>
      </c>
      <c r="S89" s="255" t="s">
        <v>212</v>
      </c>
      <c r="T89" s="255" t="s">
        <v>212</v>
      </c>
      <c r="U89" s="228" t="s">
        <v>706</v>
      </c>
      <c r="V89" s="228" t="s">
        <v>660</v>
      </c>
      <c r="W89" s="262">
        <f t="shared" si="14"/>
        <v>300</v>
      </c>
      <c r="X89" s="228" t="s">
        <v>661</v>
      </c>
      <c r="Y89" s="228" t="s">
        <v>707</v>
      </c>
      <c r="Z89" s="228" t="s">
        <v>833</v>
      </c>
      <c r="AA89" s="228" t="s">
        <v>887</v>
      </c>
      <c r="AB89" s="228" t="s">
        <v>888</v>
      </c>
      <c r="AC89" s="492"/>
      <c r="AD89" s="492"/>
      <c r="AE89" s="492"/>
      <c r="AF89" s="492"/>
      <c r="AG89" s="492"/>
      <c r="AH89" s="492"/>
      <c r="AI89" s="333">
        <v>0</v>
      </c>
      <c r="AJ89" s="546"/>
      <c r="AK89" s="546"/>
      <c r="AL89" s="546"/>
      <c r="AM89" s="543"/>
      <c r="AN89" s="562"/>
      <c r="AO89" s="562"/>
      <c r="AP89" s="562"/>
      <c r="AQ89" s="562"/>
      <c r="AR89" s="562"/>
      <c r="AS89" s="562"/>
      <c r="AT89" s="562"/>
      <c r="AU89" s="562"/>
      <c r="AV89" s="562"/>
      <c r="AW89" s="562"/>
      <c r="AX89" s="562"/>
      <c r="AY89" s="562"/>
      <c r="AZ89" s="562"/>
      <c r="BA89" s="562"/>
      <c r="BB89" s="543"/>
      <c r="BC89" s="549"/>
      <c r="BD89" s="543"/>
      <c r="BE89" s="549"/>
      <c r="BF89" s="225"/>
    </row>
    <row r="90" spans="1:58" ht="216">
      <c r="A90" s="707"/>
      <c r="B90" s="709"/>
      <c r="C90" s="707"/>
      <c r="D90" s="524"/>
      <c r="E90" s="520"/>
      <c r="F90" s="589"/>
      <c r="G90" s="492"/>
      <c r="H90" s="492"/>
      <c r="I90" s="492"/>
      <c r="J90" s="292"/>
      <c r="K90" s="228" t="s">
        <v>889</v>
      </c>
      <c r="L90" s="233"/>
      <c r="M90" s="233" t="s">
        <v>890</v>
      </c>
      <c r="N90" s="228">
        <v>60</v>
      </c>
      <c r="O90" s="228">
        <v>42</v>
      </c>
      <c r="P90" s="228">
        <v>11</v>
      </c>
      <c r="Q90" s="255">
        <v>10</v>
      </c>
      <c r="R90" s="255">
        <v>17</v>
      </c>
      <c r="S90" s="255">
        <f t="shared" si="12"/>
        <v>80</v>
      </c>
      <c r="T90" s="221">
        <v>1</v>
      </c>
      <c r="U90" s="228" t="s">
        <v>706</v>
      </c>
      <c r="V90" s="228" t="s">
        <v>660</v>
      </c>
      <c r="W90" s="262">
        <f t="shared" si="14"/>
        <v>300</v>
      </c>
      <c r="X90" s="228" t="s">
        <v>661</v>
      </c>
      <c r="Y90" s="228" t="s">
        <v>707</v>
      </c>
      <c r="Z90" s="228" t="s">
        <v>833</v>
      </c>
      <c r="AA90" s="228" t="s">
        <v>856</v>
      </c>
      <c r="AB90" s="228" t="s">
        <v>857</v>
      </c>
      <c r="AC90" s="492"/>
      <c r="AD90" s="492"/>
      <c r="AE90" s="492"/>
      <c r="AF90" s="492"/>
      <c r="AG90" s="492"/>
      <c r="AH90" s="492"/>
      <c r="AI90" s="333">
        <v>97100000</v>
      </c>
      <c r="AJ90" s="546"/>
      <c r="AK90" s="546"/>
      <c r="AL90" s="546"/>
      <c r="AM90" s="543"/>
      <c r="AN90" s="562"/>
      <c r="AO90" s="562"/>
      <c r="AP90" s="562"/>
      <c r="AQ90" s="562"/>
      <c r="AR90" s="562"/>
      <c r="AS90" s="562"/>
      <c r="AT90" s="562"/>
      <c r="AU90" s="562"/>
      <c r="AV90" s="562"/>
      <c r="AW90" s="562"/>
      <c r="AX90" s="562"/>
      <c r="AY90" s="562"/>
      <c r="AZ90" s="562"/>
      <c r="BA90" s="562"/>
      <c r="BB90" s="543"/>
      <c r="BC90" s="549"/>
      <c r="BD90" s="543"/>
      <c r="BE90" s="549"/>
      <c r="BF90" s="225"/>
    </row>
    <row r="91" spans="1:58" ht="162.75" thickBot="1">
      <c r="A91" s="708"/>
      <c r="B91" s="710"/>
      <c r="C91" s="708"/>
      <c r="D91" s="525"/>
      <c r="E91" s="520"/>
      <c r="F91" s="590"/>
      <c r="G91" s="493"/>
      <c r="H91" s="493"/>
      <c r="I91" s="493"/>
      <c r="J91" s="337"/>
      <c r="K91" s="234" t="s">
        <v>891</v>
      </c>
      <c r="L91" s="241"/>
      <c r="M91" s="241" t="s">
        <v>892</v>
      </c>
      <c r="N91" s="234">
        <v>257</v>
      </c>
      <c r="O91" s="234">
        <v>176</v>
      </c>
      <c r="P91" s="234">
        <v>22</v>
      </c>
      <c r="Q91" s="239">
        <v>365</v>
      </c>
      <c r="R91" s="239">
        <v>354</v>
      </c>
      <c r="S91" s="239">
        <f t="shared" si="12"/>
        <v>917</v>
      </c>
      <c r="T91" s="238">
        <v>1</v>
      </c>
      <c r="U91" s="234" t="s">
        <v>706</v>
      </c>
      <c r="V91" s="234" t="s">
        <v>660</v>
      </c>
      <c r="W91" s="328">
        <f t="shared" si="14"/>
        <v>300</v>
      </c>
      <c r="X91" s="234" t="s">
        <v>661</v>
      </c>
      <c r="Y91" s="234" t="s">
        <v>707</v>
      </c>
      <c r="Z91" s="234" t="s">
        <v>833</v>
      </c>
      <c r="AA91" s="234" t="s">
        <v>856</v>
      </c>
      <c r="AB91" s="234" t="s">
        <v>857</v>
      </c>
      <c r="AC91" s="493"/>
      <c r="AD91" s="493"/>
      <c r="AE91" s="493"/>
      <c r="AF91" s="493"/>
      <c r="AG91" s="493"/>
      <c r="AH91" s="493"/>
      <c r="AI91" s="338"/>
      <c r="AJ91" s="547"/>
      <c r="AK91" s="547"/>
      <c r="AL91" s="547"/>
      <c r="AM91" s="544"/>
      <c r="AN91" s="563"/>
      <c r="AO91" s="563"/>
      <c r="AP91" s="563"/>
      <c r="AQ91" s="563"/>
      <c r="AR91" s="563"/>
      <c r="AS91" s="563"/>
      <c r="AT91" s="563"/>
      <c r="AU91" s="563"/>
      <c r="AV91" s="563"/>
      <c r="AW91" s="563"/>
      <c r="AX91" s="563"/>
      <c r="AY91" s="563"/>
      <c r="AZ91" s="563"/>
      <c r="BA91" s="563"/>
      <c r="BB91" s="544"/>
      <c r="BC91" s="550"/>
      <c r="BD91" s="544"/>
      <c r="BE91" s="550"/>
      <c r="BF91" s="225"/>
    </row>
    <row r="92" spans="1:58" ht="150.75" thickBot="1">
      <c r="A92" s="463"/>
      <c r="B92" s="464"/>
      <c r="C92" s="464"/>
      <c r="D92" s="504"/>
      <c r="E92" s="521"/>
      <c r="F92" s="508"/>
      <c r="G92" s="474"/>
      <c r="H92" s="474"/>
      <c r="I92" s="474"/>
      <c r="J92" s="474"/>
      <c r="K92" s="474"/>
      <c r="L92" s="474"/>
      <c r="M92" s="474"/>
      <c r="N92" s="475"/>
      <c r="O92" s="476" t="s">
        <v>893</v>
      </c>
      <c r="P92" s="477"/>
      <c r="Q92" s="477"/>
      <c r="R92" s="477"/>
      <c r="S92" s="554"/>
      <c r="T92" s="289">
        <f>AVERAGE(T78:T91)</f>
        <v>0.82627840909090911</v>
      </c>
      <c r="U92" s="463"/>
      <c r="V92" s="464"/>
      <c r="W92" s="464"/>
      <c r="X92" s="464"/>
      <c r="Y92" s="464"/>
      <c r="Z92" s="464"/>
      <c r="AA92" s="464"/>
      <c r="AB92" s="464"/>
      <c r="AC92" s="464"/>
      <c r="AD92" s="464"/>
      <c r="AE92" s="464"/>
      <c r="AF92" s="464"/>
      <c r="AG92" s="464"/>
      <c r="AH92" s="465"/>
      <c r="AI92" s="479" t="s">
        <v>894</v>
      </c>
      <c r="AJ92" s="480"/>
      <c r="AK92" s="480"/>
      <c r="AL92" s="481"/>
      <c r="AM92" s="197">
        <f>+AM78</f>
        <v>2162043331</v>
      </c>
      <c r="AN92" s="290" t="str">
        <f t="shared" ref="AN92:BE92" si="15">+AN78</f>
        <v>Recursos propios</v>
      </c>
      <c r="AO92" s="291" t="str">
        <f t="shared" si="15"/>
        <v>2021130010271 FORTALECIMIENTO DEL PLAN DE NORMALIZACION URBANISTICA,  EN EL DISTRITO DE  CARTAGENA DE INDIAS</v>
      </c>
      <c r="AP92" s="198">
        <f t="shared" si="15"/>
        <v>0</v>
      </c>
      <c r="AQ92" s="198">
        <f t="shared" si="15"/>
        <v>0</v>
      </c>
      <c r="AR92" s="198">
        <f t="shared" si="15"/>
        <v>0</v>
      </c>
      <c r="AS92" s="198">
        <f t="shared" si="15"/>
        <v>0</v>
      </c>
      <c r="AT92" s="198">
        <f t="shared" si="15"/>
        <v>911400000</v>
      </c>
      <c r="AU92" s="199">
        <f t="shared" si="15"/>
        <v>0.55236363703316804</v>
      </c>
      <c r="AV92" s="198">
        <f t="shared" si="15"/>
        <v>377200000</v>
      </c>
      <c r="AW92" s="200">
        <f t="shared" si="15"/>
        <v>0.22860606088315885</v>
      </c>
      <c r="AX92" s="201">
        <f t="shared" si="15"/>
        <v>0</v>
      </c>
      <c r="AY92" s="201">
        <f t="shared" si="15"/>
        <v>0</v>
      </c>
      <c r="AZ92" s="201">
        <f t="shared" si="15"/>
        <v>663400000</v>
      </c>
      <c r="BA92" s="201">
        <f t="shared" si="15"/>
        <v>0</v>
      </c>
      <c r="BB92" s="202">
        <f t="shared" si="15"/>
        <v>1697005173</v>
      </c>
      <c r="BC92" s="203">
        <f t="shared" si="15"/>
        <v>0.78490803059672809</v>
      </c>
      <c r="BD92" s="202">
        <f t="shared" si="15"/>
        <v>1641392081</v>
      </c>
      <c r="BE92" s="204">
        <f t="shared" si="15"/>
        <v>0.759185561854958</v>
      </c>
      <c r="BF92" s="225"/>
    </row>
    <row r="93" spans="1:58" ht="135">
      <c r="A93" s="711"/>
      <c r="B93" s="714" t="s">
        <v>278</v>
      </c>
      <c r="C93" s="714" t="s">
        <v>895</v>
      </c>
      <c r="D93" s="716" t="s">
        <v>896</v>
      </c>
      <c r="E93" s="551" t="s">
        <v>897</v>
      </c>
      <c r="F93" s="677">
        <v>2024130010271</v>
      </c>
      <c r="G93" s="617" t="s">
        <v>898</v>
      </c>
      <c r="H93" s="617" t="s">
        <v>899</v>
      </c>
      <c r="I93" s="617" t="s">
        <v>900</v>
      </c>
      <c r="J93" s="218"/>
      <c r="K93" s="216" t="s">
        <v>901</v>
      </c>
      <c r="L93" s="223"/>
      <c r="M93" s="223" t="s">
        <v>902</v>
      </c>
      <c r="N93" s="216">
        <v>0.11</v>
      </c>
      <c r="O93" s="216" t="s">
        <v>212</v>
      </c>
      <c r="P93" s="216">
        <v>0.02</v>
      </c>
      <c r="Q93" s="216">
        <v>0.02</v>
      </c>
      <c r="R93" s="216">
        <v>7.0000000000000007E-2</v>
      </c>
      <c r="S93" s="216">
        <f t="shared" si="12"/>
        <v>0.11000000000000001</v>
      </c>
      <c r="T93" s="247">
        <f t="shared" si="13"/>
        <v>1.0000000000000002</v>
      </c>
      <c r="U93" s="216" t="s">
        <v>673</v>
      </c>
      <c r="V93" s="216" t="s">
        <v>674</v>
      </c>
      <c r="W93" s="216">
        <f>4*30</f>
        <v>120</v>
      </c>
      <c r="X93" s="339">
        <v>1059626</v>
      </c>
      <c r="Y93" s="223" t="s">
        <v>903</v>
      </c>
      <c r="Z93" s="678" t="s">
        <v>904</v>
      </c>
      <c r="AA93" s="678"/>
      <c r="AB93" s="678"/>
      <c r="AC93" s="678"/>
      <c r="AD93" s="678"/>
      <c r="AE93" s="678"/>
      <c r="AF93" s="678"/>
      <c r="AG93" s="678"/>
      <c r="AH93" s="678"/>
      <c r="AI93" s="258">
        <v>244000000</v>
      </c>
      <c r="AJ93" s="545">
        <v>350000000</v>
      </c>
      <c r="AK93" s="545">
        <v>350000000</v>
      </c>
      <c r="AL93" s="545">
        <v>350000000</v>
      </c>
      <c r="AM93" s="542">
        <v>350000000</v>
      </c>
      <c r="AN93" s="542" t="s">
        <v>905</v>
      </c>
      <c r="AO93" s="542" t="s">
        <v>906</v>
      </c>
      <c r="AP93" s="542"/>
      <c r="AQ93" s="542"/>
      <c r="AR93" s="542"/>
      <c r="AS93" s="542"/>
      <c r="AT93" s="542">
        <v>209000000</v>
      </c>
      <c r="AU93" s="542">
        <f>+AT93/AK93</f>
        <v>0.5971428571428572</v>
      </c>
      <c r="AV93" s="542">
        <v>9400000</v>
      </c>
      <c r="AW93" s="542">
        <f>+AV93/AK93</f>
        <v>2.6857142857142857E-2</v>
      </c>
      <c r="AX93" s="542"/>
      <c r="AY93" s="542"/>
      <c r="AZ93" s="542">
        <v>59100000</v>
      </c>
      <c r="BA93" s="542"/>
      <c r="BB93" s="542">
        <v>238868020</v>
      </c>
      <c r="BC93" s="581">
        <f>+BB93/AM93</f>
        <v>0.68248005714285709</v>
      </c>
      <c r="BD93" s="542">
        <v>233868020</v>
      </c>
      <c r="BE93" s="581">
        <f>+BD93/AM93</f>
        <v>0.66819434285714285</v>
      </c>
      <c r="BF93" s="225"/>
    </row>
    <row r="94" spans="1:58" ht="108">
      <c r="A94" s="712"/>
      <c r="B94" s="715"/>
      <c r="C94" s="715"/>
      <c r="D94" s="717"/>
      <c r="E94" s="552"/>
      <c r="F94" s="653"/>
      <c r="G94" s="618"/>
      <c r="H94" s="618"/>
      <c r="I94" s="618"/>
      <c r="J94" s="230"/>
      <c r="K94" s="228" t="s">
        <v>907</v>
      </c>
      <c r="L94" s="233"/>
      <c r="M94" s="233" t="s">
        <v>908</v>
      </c>
      <c r="N94" s="228">
        <v>0.11</v>
      </c>
      <c r="O94" s="228" t="s">
        <v>212</v>
      </c>
      <c r="P94" s="228" t="s">
        <v>212</v>
      </c>
      <c r="Q94" s="228">
        <v>0.04</v>
      </c>
      <c r="R94" s="228">
        <v>7.0000000000000007E-2</v>
      </c>
      <c r="S94" s="228">
        <f t="shared" si="12"/>
        <v>0.11000000000000001</v>
      </c>
      <c r="T94" s="221">
        <f t="shared" si="13"/>
        <v>1.0000000000000002</v>
      </c>
      <c r="U94" s="228" t="s">
        <v>804</v>
      </c>
      <c r="V94" s="228" t="s">
        <v>660</v>
      </c>
      <c r="W94" s="228">
        <f>3*30</f>
        <v>90</v>
      </c>
      <c r="X94" s="340">
        <v>1059626</v>
      </c>
      <c r="Y94" s="233" t="s">
        <v>903</v>
      </c>
      <c r="Z94" s="679"/>
      <c r="AA94" s="679"/>
      <c r="AB94" s="679"/>
      <c r="AC94" s="679"/>
      <c r="AD94" s="679"/>
      <c r="AE94" s="679"/>
      <c r="AF94" s="679"/>
      <c r="AG94" s="679"/>
      <c r="AH94" s="679"/>
      <c r="AI94" s="333">
        <v>106000000</v>
      </c>
      <c r="AJ94" s="546"/>
      <c r="AK94" s="546"/>
      <c r="AL94" s="546"/>
      <c r="AM94" s="543"/>
      <c r="AN94" s="543" t="s">
        <v>905</v>
      </c>
      <c r="AO94" s="543"/>
      <c r="AP94" s="543"/>
      <c r="AQ94" s="543"/>
      <c r="AR94" s="543"/>
      <c r="AS94" s="543"/>
      <c r="AT94" s="543"/>
      <c r="AU94" s="543"/>
      <c r="AV94" s="543"/>
      <c r="AW94" s="543"/>
      <c r="AX94" s="543"/>
      <c r="AY94" s="543"/>
      <c r="AZ94" s="543"/>
      <c r="BA94" s="543"/>
      <c r="BB94" s="543"/>
      <c r="BC94" s="582"/>
      <c r="BD94" s="543"/>
      <c r="BE94" s="582"/>
      <c r="BF94" s="225"/>
    </row>
    <row r="95" spans="1:58" ht="108">
      <c r="A95" s="712"/>
      <c r="B95" s="715"/>
      <c r="C95" s="715"/>
      <c r="D95" s="717"/>
      <c r="E95" s="552"/>
      <c r="F95" s="653"/>
      <c r="G95" s="618"/>
      <c r="H95" s="618"/>
      <c r="I95" s="618"/>
      <c r="J95" s="230"/>
      <c r="K95" s="228" t="s">
        <v>909</v>
      </c>
      <c r="L95" s="228"/>
      <c r="M95" s="233" t="s">
        <v>179</v>
      </c>
      <c r="N95" s="228" t="s">
        <v>179</v>
      </c>
      <c r="O95" s="228" t="s">
        <v>212</v>
      </c>
      <c r="P95" s="228" t="s">
        <v>212</v>
      </c>
      <c r="Q95" s="228" t="s">
        <v>212</v>
      </c>
      <c r="R95" s="228" t="s">
        <v>212</v>
      </c>
      <c r="S95" s="228" t="s">
        <v>212</v>
      </c>
      <c r="T95" s="228" t="s">
        <v>212</v>
      </c>
      <c r="U95" s="228" t="s">
        <v>179</v>
      </c>
      <c r="V95" s="228" t="s">
        <v>179</v>
      </c>
      <c r="W95" s="228" t="s">
        <v>179</v>
      </c>
      <c r="X95" s="228" t="s">
        <v>212</v>
      </c>
      <c r="Y95" s="233" t="s">
        <v>212</v>
      </c>
      <c r="Z95" s="679"/>
      <c r="AA95" s="679"/>
      <c r="AB95" s="679"/>
      <c r="AC95" s="679"/>
      <c r="AD95" s="679"/>
      <c r="AE95" s="679"/>
      <c r="AF95" s="679"/>
      <c r="AG95" s="679"/>
      <c r="AH95" s="679"/>
      <c r="AI95" s="233">
        <v>0</v>
      </c>
      <c r="AJ95" s="546"/>
      <c r="AK95" s="546"/>
      <c r="AL95" s="546"/>
      <c r="AM95" s="543"/>
      <c r="AN95" s="543"/>
      <c r="AO95" s="543"/>
      <c r="AP95" s="543"/>
      <c r="AQ95" s="543"/>
      <c r="AR95" s="543"/>
      <c r="AS95" s="543"/>
      <c r="AT95" s="543"/>
      <c r="AU95" s="543"/>
      <c r="AV95" s="543"/>
      <c r="AW95" s="543"/>
      <c r="AX95" s="543"/>
      <c r="AY95" s="543"/>
      <c r="AZ95" s="543"/>
      <c r="BA95" s="543"/>
      <c r="BB95" s="543"/>
      <c r="BC95" s="582"/>
      <c r="BD95" s="543"/>
      <c r="BE95" s="582"/>
      <c r="BF95" s="225"/>
    </row>
    <row r="96" spans="1:58" ht="162">
      <c r="A96" s="712"/>
      <c r="B96" s="715"/>
      <c r="C96" s="715"/>
      <c r="D96" s="717"/>
      <c r="E96" s="552"/>
      <c r="F96" s="653"/>
      <c r="G96" s="618"/>
      <c r="H96" s="618"/>
      <c r="I96" s="618"/>
      <c r="J96" s="230"/>
      <c r="K96" s="228" t="s">
        <v>910</v>
      </c>
      <c r="L96" s="228"/>
      <c r="M96" s="233" t="s">
        <v>911</v>
      </c>
      <c r="N96" s="228">
        <v>0.01</v>
      </c>
      <c r="O96" s="228" t="s">
        <v>212</v>
      </c>
      <c r="P96" s="228" t="s">
        <v>212</v>
      </c>
      <c r="Q96" s="228">
        <v>0.01</v>
      </c>
      <c r="R96" s="228">
        <v>0</v>
      </c>
      <c r="S96" s="228">
        <f t="shared" si="12"/>
        <v>0.01</v>
      </c>
      <c r="T96" s="221">
        <f t="shared" si="13"/>
        <v>1</v>
      </c>
      <c r="U96" s="228" t="s">
        <v>179</v>
      </c>
      <c r="V96" s="228" t="s">
        <v>179</v>
      </c>
      <c r="W96" s="228" t="s">
        <v>179</v>
      </c>
      <c r="X96" s="228" t="s">
        <v>212</v>
      </c>
      <c r="Y96" s="233" t="s">
        <v>212</v>
      </c>
      <c r="Z96" s="679"/>
      <c r="AA96" s="679"/>
      <c r="AB96" s="679"/>
      <c r="AC96" s="679"/>
      <c r="AD96" s="679"/>
      <c r="AE96" s="679"/>
      <c r="AF96" s="679"/>
      <c r="AG96" s="679"/>
      <c r="AH96" s="679"/>
      <c r="AI96" s="233">
        <v>1</v>
      </c>
      <c r="AJ96" s="546"/>
      <c r="AK96" s="546"/>
      <c r="AL96" s="546"/>
      <c r="AM96" s="543"/>
      <c r="AN96" s="543" t="s">
        <v>905</v>
      </c>
      <c r="AO96" s="543"/>
      <c r="AP96" s="543"/>
      <c r="AQ96" s="543"/>
      <c r="AR96" s="543"/>
      <c r="AS96" s="543"/>
      <c r="AT96" s="543"/>
      <c r="AU96" s="543"/>
      <c r="AV96" s="543"/>
      <c r="AW96" s="543"/>
      <c r="AX96" s="543"/>
      <c r="AY96" s="543"/>
      <c r="AZ96" s="543"/>
      <c r="BA96" s="543"/>
      <c r="BB96" s="543"/>
      <c r="BC96" s="582"/>
      <c r="BD96" s="543"/>
      <c r="BE96" s="582"/>
      <c r="BF96" s="225"/>
    </row>
    <row r="97" spans="1:58" ht="162">
      <c r="A97" s="712"/>
      <c r="B97" s="715"/>
      <c r="C97" s="715"/>
      <c r="D97" s="717"/>
      <c r="E97" s="552"/>
      <c r="F97" s="653"/>
      <c r="G97" s="618"/>
      <c r="H97" s="618"/>
      <c r="I97" s="618"/>
      <c r="J97" s="230"/>
      <c r="K97" s="228" t="s">
        <v>912</v>
      </c>
      <c r="L97" s="228"/>
      <c r="M97" s="233" t="s">
        <v>913</v>
      </c>
      <c r="N97" s="228">
        <v>0.01</v>
      </c>
      <c r="O97" s="228" t="s">
        <v>212</v>
      </c>
      <c r="P97" s="228" t="s">
        <v>212</v>
      </c>
      <c r="Q97" s="228">
        <v>5.0000000000000001E-3</v>
      </c>
      <c r="R97" s="228">
        <v>5.0000000000000001E-3</v>
      </c>
      <c r="S97" s="228">
        <f t="shared" si="12"/>
        <v>0.01</v>
      </c>
      <c r="T97" s="221">
        <f t="shared" si="13"/>
        <v>1</v>
      </c>
      <c r="U97" s="228" t="s">
        <v>179</v>
      </c>
      <c r="V97" s="228" t="s">
        <v>179</v>
      </c>
      <c r="W97" s="228" t="s">
        <v>179</v>
      </c>
      <c r="X97" s="228" t="s">
        <v>212</v>
      </c>
      <c r="Y97" s="233" t="s">
        <v>212</v>
      </c>
      <c r="Z97" s="679"/>
      <c r="AA97" s="679"/>
      <c r="AB97" s="679"/>
      <c r="AC97" s="679"/>
      <c r="AD97" s="679"/>
      <c r="AE97" s="679"/>
      <c r="AF97" s="679"/>
      <c r="AG97" s="679"/>
      <c r="AH97" s="679"/>
      <c r="AI97" s="233">
        <v>0</v>
      </c>
      <c r="AJ97" s="546"/>
      <c r="AK97" s="546"/>
      <c r="AL97" s="546"/>
      <c r="AM97" s="543"/>
      <c r="AN97" s="543"/>
      <c r="AO97" s="543"/>
      <c r="AP97" s="543"/>
      <c r="AQ97" s="543"/>
      <c r="AR97" s="543"/>
      <c r="AS97" s="543"/>
      <c r="AT97" s="543"/>
      <c r="AU97" s="543"/>
      <c r="AV97" s="543"/>
      <c r="AW97" s="543"/>
      <c r="AX97" s="543"/>
      <c r="AY97" s="543"/>
      <c r="AZ97" s="543"/>
      <c r="BA97" s="543"/>
      <c r="BB97" s="543"/>
      <c r="BC97" s="582"/>
      <c r="BD97" s="543"/>
      <c r="BE97" s="582"/>
      <c r="BF97" s="225"/>
    </row>
    <row r="98" spans="1:58" ht="162">
      <c r="A98" s="712"/>
      <c r="B98" s="715"/>
      <c r="C98" s="715"/>
      <c r="D98" s="717"/>
      <c r="E98" s="552"/>
      <c r="F98" s="653"/>
      <c r="G98" s="618"/>
      <c r="H98" s="618"/>
      <c r="I98" s="618"/>
      <c r="J98" s="230"/>
      <c r="K98" s="228" t="s">
        <v>914</v>
      </c>
      <c r="L98" s="228"/>
      <c r="M98" s="233" t="s">
        <v>915</v>
      </c>
      <c r="N98" s="228">
        <v>0.01</v>
      </c>
      <c r="O98" s="228" t="s">
        <v>212</v>
      </c>
      <c r="P98" s="228" t="s">
        <v>212</v>
      </c>
      <c r="Q98" s="228">
        <v>5.0000000000000001E-3</v>
      </c>
      <c r="R98" s="228">
        <v>5.0000000000000001E-3</v>
      </c>
      <c r="S98" s="228">
        <f t="shared" si="12"/>
        <v>0.01</v>
      </c>
      <c r="T98" s="221">
        <f t="shared" si="13"/>
        <v>1</v>
      </c>
      <c r="U98" s="228" t="s">
        <v>179</v>
      </c>
      <c r="V98" s="228" t="s">
        <v>179</v>
      </c>
      <c r="W98" s="228" t="s">
        <v>179</v>
      </c>
      <c r="X98" s="228" t="s">
        <v>212</v>
      </c>
      <c r="Y98" s="233" t="s">
        <v>212</v>
      </c>
      <c r="Z98" s="679"/>
      <c r="AA98" s="679"/>
      <c r="AB98" s="679"/>
      <c r="AC98" s="679"/>
      <c r="AD98" s="679"/>
      <c r="AE98" s="679"/>
      <c r="AF98" s="679"/>
      <c r="AG98" s="679"/>
      <c r="AH98" s="679"/>
      <c r="AI98" s="233">
        <v>0</v>
      </c>
      <c r="AJ98" s="546"/>
      <c r="AK98" s="546"/>
      <c r="AL98" s="546"/>
      <c r="AM98" s="543"/>
      <c r="AN98" s="543"/>
      <c r="AO98" s="543"/>
      <c r="AP98" s="543"/>
      <c r="AQ98" s="543"/>
      <c r="AR98" s="543"/>
      <c r="AS98" s="543"/>
      <c r="AT98" s="543"/>
      <c r="AU98" s="543"/>
      <c r="AV98" s="543"/>
      <c r="AW98" s="543"/>
      <c r="AX98" s="543"/>
      <c r="AY98" s="543"/>
      <c r="AZ98" s="543"/>
      <c r="BA98" s="543"/>
      <c r="BB98" s="543"/>
      <c r="BC98" s="582"/>
      <c r="BD98" s="543"/>
      <c r="BE98" s="582"/>
      <c r="BF98" s="225"/>
    </row>
    <row r="99" spans="1:58" ht="189">
      <c r="A99" s="712"/>
      <c r="B99" s="715"/>
      <c r="C99" s="715"/>
      <c r="D99" s="717"/>
      <c r="E99" s="552"/>
      <c r="F99" s="653"/>
      <c r="G99" s="618"/>
      <c r="H99" s="618"/>
      <c r="I99" s="618"/>
      <c r="J99" s="230"/>
      <c r="K99" s="228" t="s">
        <v>916</v>
      </c>
      <c r="L99" s="228"/>
      <c r="M99" s="233" t="s">
        <v>179</v>
      </c>
      <c r="N99" s="228" t="s">
        <v>179</v>
      </c>
      <c r="O99" s="228" t="s">
        <v>212</v>
      </c>
      <c r="P99" s="228" t="s">
        <v>212</v>
      </c>
      <c r="Q99" s="228" t="s">
        <v>212</v>
      </c>
      <c r="R99" s="228" t="s">
        <v>212</v>
      </c>
      <c r="S99" s="228" t="s">
        <v>212</v>
      </c>
      <c r="T99" s="228" t="s">
        <v>212</v>
      </c>
      <c r="U99" s="228" t="s">
        <v>179</v>
      </c>
      <c r="V99" s="228" t="s">
        <v>179</v>
      </c>
      <c r="W99" s="228" t="s">
        <v>179</v>
      </c>
      <c r="X99" s="228" t="s">
        <v>212</v>
      </c>
      <c r="Y99" s="233" t="s">
        <v>212</v>
      </c>
      <c r="Z99" s="679"/>
      <c r="AA99" s="679"/>
      <c r="AB99" s="679"/>
      <c r="AC99" s="679"/>
      <c r="AD99" s="679"/>
      <c r="AE99" s="679"/>
      <c r="AF99" s="679"/>
      <c r="AG99" s="679"/>
      <c r="AH99" s="679"/>
      <c r="AI99" s="233">
        <v>0</v>
      </c>
      <c r="AJ99" s="546"/>
      <c r="AK99" s="546"/>
      <c r="AL99" s="546"/>
      <c r="AM99" s="543"/>
      <c r="AN99" s="543"/>
      <c r="AO99" s="543"/>
      <c r="AP99" s="543"/>
      <c r="AQ99" s="543"/>
      <c r="AR99" s="543"/>
      <c r="AS99" s="543"/>
      <c r="AT99" s="543"/>
      <c r="AU99" s="543"/>
      <c r="AV99" s="543"/>
      <c r="AW99" s="543"/>
      <c r="AX99" s="543"/>
      <c r="AY99" s="543"/>
      <c r="AZ99" s="543"/>
      <c r="BA99" s="543"/>
      <c r="BB99" s="543"/>
      <c r="BC99" s="582"/>
      <c r="BD99" s="543"/>
      <c r="BE99" s="582"/>
      <c r="BF99" s="225"/>
    </row>
    <row r="100" spans="1:58" ht="108.75" thickBot="1">
      <c r="A100" s="713"/>
      <c r="B100" s="715"/>
      <c r="C100" s="715"/>
      <c r="D100" s="717"/>
      <c r="E100" s="552"/>
      <c r="F100" s="654"/>
      <c r="G100" s="718"/>
      <c r="H100" s="718"/>
      <c r="I100" s="718"/>
      <c r="J100" s="282"/>
      <c r="K100" s="281" t="s">
        <v>917</v>
      </c>
      <c r="L100" s="281"/>
      <c r="M100" s="283" t="s">
        <v>179</v>
      </c>
      <c r="N100" s="281" t="s">
        <v>179</v>
      </c>
      <c r="O100" s="281" t="s">
        <v>212</v>
      </c>
      <c r="P100" s="281" t="s">
        <v>212</v>
      </c>
      <c r="Q100" s="281" t="s">
        <v>212</v>
      </c>
      <c r="R100" s="281" t="s">
        <v>212</v>
      </c>
      <c r="S100" s="281" t="s">
        <v>212</v>
      </c>
      <c r="T100" s="281" t="s">
        <v>212</v>
      </c>
      <c r="U100" s="281" t="s">
        <v>179</v>
      </c>
      <c r="V100" s="281" t="s">
        <v>179</v>
      </c>
      <c r="W100" s="281" t="s">
        <v>179</v>
      </c>
      <c r="X100" s="281" t="s">
        <v>212</v>
      </c>
      <c r="Y100" s="283" t="s">
        <v>212</v>
      </c>
      <c r="Z100" s="495"/>
      <c r="AA100" s="495"/>
      <c r="AB100" s="495"/>
      <c r="AC100" s="495"/>
      <c r="AD100" s="495"/>
      <c r="AE100" s="495"/>
      <c r="AF100" s="495"/>
      <c r="AG100" s="495"/>
      <c r="AH100" s="495"/>
      <c r="AI100" s="283">
        <v>0</v>
      </c>
      <c r="AJ100" s="546"/>
      <c r="AK100" s="546"/>
      <c r="AL100" s="546"/>
      <c r="AM100" s="543"/>
      <c r="AN100" s="543"/>
      <c r="AO100" s="543"/>
      <c r="AP100" s="543"/>
      <c r="AQ100" s="543"/>
      <c r="AR100" s="543"/>
      <c r="AS100" s="543"/>
      <c r="AT100" s="543"/>
      <c r="AU100" s="543"/>
      <c r="AV100" s="543"/>
      <c r="AW100" s="543"/>
      <c r="AX100" s="543"/>
      <c r="AY100" s="543"/>
      <c r="AZ100" s="543"/>
      <c r="BA100" s="543"/>
      <c r="BB100" s="543"/>
      <c r="BC100" s="582"/>
      <c r="BD100" s="543"/>
      <c r="BE100" s="582"/>
      <c r="BF100" s="225"/>
    </row>
    <row r="101" spans="1:58" ht="150.75" thickBot="1">
      <c r="A101" s="463"/>
      <c r="B101" s="464"/>
      <c r="C101" s="464"/>
      <c r="D101" s="504"/>
      <c r="E101" s="553"/>
      <c r="F101" s="508"/>
      <c r="G101" s="474"/>
      <c r="H101" s="474"/>
      <c r="I101" s="474"/>
      <c r="J101" s="474"/>
      <c r="K101" s="474"/>
      <c r="L101" s="474"/>
      <c r="M101" s="474"/>
      <c r="N101" s="475"/>
      <c r="O101" s="476" t="s">
        <v>918</v>
      </c>
      <c r="P101" s="477"/>
      <c r="Q101" s="477"/>
      <c r="R101" s="477"/>
      <c r="S101" s="554"/>
      <c r="T101" s="242">
        <f>AVERAGE(T93:T100)</f>
        <v>1</v>
      </c>
      <c r="U101" s="463"/>
      <c r="V101" s="464"/>
      <c r="W101" s="464"/>
      <c r="X101" s="464"/>
      <c r="Y101" s="464"/>
      <c r="Z101" s="464"/>
      <c r="AA101" s="464"/>
      <c r="AB101" s="464"/>
      <c r="AC101" s="464"/>
      <c r="AD101" s="464"/>
      <c r="AE101" s="464"/>
      <c r="AF101" s="464"/>
      <c r="AG101" s="464"/>
      <c r="AH101" s="465"/>
      <c r="AI101" s="479" t="s">
        <v>919</v>
      </c>
      <c r="AJ101" s="480"/>
      <c r="AK101" s="480"/>
      <c r="AL101" s="481"/>
      <c r="AM101" s="197">
        <f>+AM93</f>
        <v>350000000</v>
      </c>
      <c r="AN101" s="290" t="str">
        <f t="shared" ref="AN101:BE101" si="16">+AN93</f>
        <v>1.2.1.0.00-001 - ICLD</v>
      </c>
      <c r="AO101" s="291" t="str">
        <f t="shared" si="16"/>
        <v>2024130010271
ACTUALIZACIÓN E IMPLEMENTACIÓN DEL PLAN 4C: CARTAGENA COMPETITIVA Y COMPATIBLE CON EL CLIMA</v>
      </c>
      <c r="AP101" s="198">
        <f t="shared" si="16"/>
        <v>0</v>
      </c>
      <c r="AQ101" s="198">
        <f t="shared" si="16"/>
        <v>0</v>
      </c>
      <c r="AR101" s="198">
        <f t="shared" si="16"/>
        <v>0</v>
      </c>
      <c r="AS101" s="198">
        <f t="shared" si="16"/>
        <v>0</v>
      </c>
      <c r="AT101" s="198">
        <f t="shared" si="16"/>
        <v>209000000</v>
      </c>
      <c r="AU101" s="199">
        <f t="shared" si="16"/>
        <v>0.5971428571428572</v>
      </c>
      <c r="AV101" s="198">
        <f t="shared" si="16"/>
        <v>9400000</v>
      </c>
      <c r="AW101" s="200">
        <f t="shared" si="16"/>
        <v>2.6857142857142857E-2</v>
      </c>
      <c r="AX101" s="201">
        <f t="shared" si="16"/>
        <v>0</v>
      </c>
      <c r="AY101" s="201">
        <f t="shared" si="16"/>
        <v>0</v>
      </c>
      <c r="AZ101" s="201">
        <f t="shared" si="16"/>
        <v>59100000</v>
      </c>
      <c r="BA101" s="201">
        <f t="shared" si="16"/>
        <v>0</v>
      </c>
      <c r="BB101" s="202">
        <f t="shared" si="16"/>
        <v>238868020</v>
      </c>
      <c r="BC101" s="203">
        <f t="shared" si="16"/>
        <v>0.68248005714285709</v>
      </c>
      <c r="BD101" s="202">
        <f t="shared" si="16"/>
        <v>233868020</v>
      </c>
      <c r="BE101" s="204">
        <f t="shared" si="16"/>
        <v>0.66819434285714285</v>
      </c>
      <c r="BF101" s="225"/>
    </row>
    <row r="102" spans="1:58" ht="85.5">
      <c r="A102" s="523" t="s">
        <v>292</v>
      </c>
      <c r="B102" s="761" t="s">
        <v>293</v>
      </c>
      <c r="C102" s="491" t="s">
        <v>294</v>
      </c>
      <c r="D102" s="491" t="s">
        <v>296</v>
      </c>
      <c r="E102" s="491" t="s">
        <v>920</v>
      </c>
      <c r="F102" s="617">
        <v>2024130010224</v>
      </c>
      <c r="G102" s="678" t="s">
        <v>921</v>
      </c>
      <c r="H102" s="678" t="s">
        <v>921</v>
      </c>
      <c r="I102" s="678" t="s">
        <v>655</v>
      </c>
      <c r="J102" s="316"/>
      <c r="K102" s="223" t="s">
        <v>922</v>
      </c>
      <c r="L102" s="341"/>
      <c r="M102" s="216" t="s">
        <v>837</v>
      </c>
      <c r="N102" s="342">
        <v>0.05</v>
      </c>
      <c r="O102" s="342">
        <v>0.02</v>
      </c>
      <c r="P102" s="342">
        <v>0.02</v>
      </c>
      <c r="Q102" s="342">
        <v>0.01</v>
      </c>
      <c r="R102" s="342">
        <v>0</v>
      </c>
      <c r="S102" s="342">
        <f t="shared" si="12"/>
        <v>0.05</v>
      </c>
      <c r="T102" s="247">
        <f t="shared" si="13"/>
        <v>1</v>
      </c>
      <c r="U102" s="343" t="s">
        <v>750</v>
      </c>
      <c r="V102" s="343" t="s">
        <v>751</v>
      </c>
      <c r="W102" s="256">
        <v>90</v>
      </c>
      <c r="X102" s="216" t="s">
        <v>661</v>
      </c>
      <c r="Y102" s="216">
        <v>1</v>
      </c>
      <c r="Z102" s="488" t="s">
        <v>787</v>
      </c>
      <c r="AA102" s="488" t="s">
        <v>923</v>
      </c>
      <c r="AB102" s="488" t="s">
        <v>924</v>
      </c>
      <c r="AC102" s="488" t="s">
        <v>776</v>
      </c>
      <c r="AD102" s="488" t="s">
        <v>925</v>
      </c>
      <c r="AE102" s="722">
        <v>2500000000</v>
      </c>
      <c r="AF102" s="722" t="s">
        <v>817</v>
      </c>
      <c r="AG102" s="722" t="s">
        <v>695</v>
      </c>
      <c r="AH102" s="722"/>
      <c r="AI102" s="725">
        <v>2500000000</v>
      </c>
      <c r="AJ102" s="725">
        <v>2500000000</v>
      </c>
      <c r="AK102" s="725">
        <v>2500000000</v>
      </c>
      <c r="AL102" s="725">
        <v>2500000000</v>
      </c>
      <c r="AM102" s="536">
        <v>932692383</v>
      </c>
      <c r="AN102" s="725" t="s">
        <v>695</v>
      </c>
      <c r="AO102" s="670" t="s">
        <v>926</v>
      </c>
      <c r="AP102" s="274"/>
      <c r="AQ102" s="274"/>
      <c r="AR102" s="274"/>
      <c r="AS102" s="274"/>
      <c r="AT102" s="719">
        <v>33856000</v>
      </c>
      <c r="AU102" s="701">
        <f>+AT102/AK102</f>
        <v>1.35424E-2</v>
      </c>
      <c r="AV102" s="719">
        <v>12696000</v>
      </c>
      <c r="AW102" s="498">
        <f>+AV102/AK102</f>
        <v>5.0784000000000003E-3</v>
      </c>
      <c r="AX102" s="275"/>
      <c r="AY102" s="275"/>
      <c r="AZ102" s="275"/>
      <c r="BA102" s="275"/>
      <c r="BB102" s="536">
        <v>630086483.61000001</v>
      </c>
      <c r="BC102" s="539">
        <f>+BB102/AM102</f>
        <v>0.67555658767505988</v>
      </c>
      <c r="BD102" s="536">
        <v>56368266</v>
      </c>
      <c r="BE102" s="539">
        <f>+BD102/AM102</f>
        <v>6.043607413056358E-2</v>
      </c>
      <c r="BF102" s="225"/>
    </row>
    <row r="103" spans="1:58" ht="114">
      <c r="A103" s="524"/>
      <c r="B103" s="762"/>
      <c r="C103" s="492"/>
      <c r="D103" s="492"/>
      <c r="E103" s="492"/>
      <c r="F103" s="618"/>
      <c r="G103" s="679"/>
      <c r="H103" s="679"/>
      <c r="I103" s="679"/>
      <c r="J103" s="321"/>
      <c r="K103" s="233" t="s">
        <v>927</v>
      </c>
      <c r="L103" s="309"/>
      <c r="M103" s="228" t="s">
        <v>928</v>
      </c>
      <c r="N103" s="344">
        <v>0.2</v>
      </c>
      <c r="O103" s="344" t="s">
        <v>212</v>
      </c>
      <c r="P103" s="344">
        <v>0.02</v>
      </c>
      <c r="Q103" s="344">
        <v>0.05</v>
      </c>
      <c r="R103" s="344">
        <v>0.05</v>
      </c>
      <c r="S103" s="344">
        <f t="shared" si="12"/>
        <v>0.12000000000000001</v>
      </c>
      <c r="T103" s="221">
        <f t="shared" si="13"/>
        <v>0.6</v>
      </c>
      <c r="U103" s="345" t="s">
        <v>751</v>
      </c>
      <c r="V103" s="345" t="s">
        <v>674</v>
      </c>
      <c r="W103" s="262">
        <v>90</v>
      </c>
      <c r="X103" s="228" t="s">
        <v>661</v>
      </c>
      <c r="Y103" s="228">
        <v>1</v>
      </c>
      <c r="Z103" s="489"/>
      <c r="AA103" s="489"/>
      <c r="AB103" s="489"/>
      <c r="AC103" s="489"/>
      <c r="AD103" s="489"/>
      <c r="AE103" s="723"/>
      <c r="AF103" s="723"/>
      <c r="AG103" s="723"/>
      <c r="AH103" s="723"/>
      <c r="AI103" s="726"/>
      <c r="AJ103" s="726"/>
      <c r="AK103" s="726"/>
      <c r="AL103" s="726"/>
      <c r="AM103" s="537"/>
      <c r="AN103" s="726"/>
      <c r="AO103" s="496"/>
      <c r="AP103" s="278"/>
      <c r="AQ103" s="278"/>
      <c r="AR103" s="278"/>
      <c r="AS103" s="278"/>
      <c r="AT103" s="720"/>
      <c r="AU103" s="702"/>
      <c r="AV103" s="720"/>
      <c r="AW103" s="499"/>
      <c r="AX103" s="279"/>
      <c r="AY103" s="279"/>
      <c r="AZ103" s="279"/>
      <c r="BA103" s="279"/>
      <c r="BB103" s="537"/>
      <c r="BC103" s="540"/>
      <c r="BD103" s="537"/>
      <c r="BE103" s="540"/>
      <c r="BF103" s="225"/>
    </row>
    <row r="104" spans="1:58" ht="114">
      <c r="A104" s="524"/>
      <c r="B104" s="762"/>
      <c r="C104" s="492"/>
      <c r="D104" s="492"/>
      <c r="E104" s="492"/>
      <c r="F104" s="618"/>
      <c r="G104" s="679"/>
      <c r="H104" s="679"/>
      <c r="I104" s="679"/>
      <c r="J104" s="321"/>
      <c r="K104" s="233" t="s">
        <v>929</v>
      </c>
      <c r="L104" s="309"/>
      <c r="M104" s="228" t="s">
        <v>930</v>
      </c>
      <c r="N104" s="344">
        <v>0.05</v>
      </c>
      <c r="O104" s="344" t="s">
        <v>212</v>
      </c>
      <c r="P104" s="344" t="s">
        <v>212</v>
      </c>
      <c r="Q104" s="344" t="s">
        <v>212</v>
      </c>
      <c r="R104" s="344" t="s">
        <v>212</v>
      </c>
      <c r="S104" s="344">
        <f t="shared" si="12"/>
        <v>0</v>
      </c>
      <c r="T104" s="221">
        <f t="shared" si="13"/>
        <v>0</v>
      </c>
      <c r="U104" s="345" t="s">
        <v>674</v>
      </c>
      <c r="V104" s="345" t="s">
        <v>660</v>
      </c>
      <c r="W104" s="262">
        <v>90</v>
      </c>
      <c r="X104" s="228" t="s">
        <v>661</v>
      </c>
      <c r="Y104" s="228">
        <v>1</v>
      </c>
      <c r="Z104" s="489"/>
      <c r="AA104" s="489"/>
      <c r="AB104" s="489"/>
      <c r="AC104" s="489"/>
      <c r="AD104" s="489"/>
      <c r="AE104" s="723"/>
      <c r="AF104" s="723"/>
      <c r="AG104" s="723"/>
      <c r="AH104" s="723"/>
      <c r="AI104" s="726"/>
      <c r="AJ104" s="726"/>
      <c r="AK104" s="726"/>
      <c r="AL104" s="726"/>
      <c r="AM104" s="537"/>
      <c r="AN104" s="726"/>
      <c r="AO104" s="496"/>
      <c r="AP104" s="278"/>
      <c r="AQ104" s="278"/>
      <c r="AR104" s="278"/>
      <c r="AS104" s="278"/>
      <c r="AT104" s="720"/>
      <c r="AU104" s="702"/>
      <c r="AV104" s="720"/>
      <c r="AW104" s="499"/>
      <c r="AX104" s="279"/>
      <c r="AY104" s="279"/>
      <c r="AZ104" s="71">
        <v>21160000</v>
      </c>
      <c r="BA104" s="279"/>
      <c r="BB104" s="537"/>
      <c r="BC104" s="540"/>
      <c r="BD104" s="537"/>
      <c r="BE104" s="540"/>
      <c r="BF104" s="225"/>
    </row>
    <row r="105" spans="1:58" ht="114">
      <c r="A105" s="524"/>
      <c r="B105" s="762"/>
      <c r="C105" s="492"/>
      <c r="D105" s="492"/>
      <c r="E105" s="492"/>
      <c r="F105" s="618"/>
      <c r="G105" s="679"/>
      <c r="H105" s="679"/>
      <c r="I105" s="679"/>
      <c r="J105" s="321"/>
      <c r="K105" s="233" t="s">
        <v>931</v>
      </c>
      <c r="L105" s="309"/>
      <c r="M105" s="228" t="s">
        <v>932</v>
      </c>
      <c r="N105" s="344">
        <v>0.05</v>
      </c>
      <c r="O105" s="344" t="s">
        <v>212</v>
      </c>
      <c r="P105" s="344" t="s">
        <v>212</v>
      </c>
      <c r="Q105" s="344">
        <v>0.02</v>
      </c>
      <c r="R105" s="344">
        <v>0.01</v>
      </c>
      <c r="S105" s="344">
        <f t="shared" si="12"/>
        <v>0.03</v>
      </c>
      <c r="T105" s="221">
        <f t="shared" si="13"/>
        <v>0.6</v>
      </c>
      <c r="U105" s="344" t="s">
        <v>179</v>
      </c>
      <c r="V105" s="344" t="s">
        <v>179</v>
      </c>
      <c r="W105" s="262" t="s">
        <v>179</v>
      </c>
      <c r="X105" s="228" t="s">
        <v>661</v>
      </c>
      <c r="Y105" s="228">
        <v>1</v>
      </c>
      <c r="Z105" s="489"/>
      <c r="AA105" s="489"/>
      <c r="AB105" s="489"/>
      <c r="AC105" s="489"/>
      <c r="AD105" s="489"/>
      <c r="AE105" s="723"/>
      <c r="AF105" s="723"/>
      <c r="AG105" s="723"/>
      <c r="AH105" s="723"/>
      <c r="AI105" s="726"/>
      <c r="AJ105" s="726"/>
      <c r="AK105" s="726"/>
      <c r="AL105" s="726"/>
      <c r="AM105" s="537"/>
      <c r="AN105" s="726"/>
      <c r="AO105" s="496"/>
      <c r="AP105" s="278"/>
      <c r="AQ105" s="278"/>
      <c r="AR105" s="278"/>
      <c r="AS105" s="278"/>
      <c r="AT105" s="720"/>
      <c r="AU105" s="702"/>
      <c r="AV105" s="720"/>
      <c r="AW105" s="499"/>
      <c r="AX105" s="279"/>
      <c r="AY105" s="279"/>
      <c r="AZ105" s="279"/>
      <c r="BA105" s="279"/>
      <c r="BB105" s="537"/>
      <c r="BC105" s="540"/>
      <c r="BD105" s="537"/>
      <c r="BE105" s="540"/>
      <c r="BF105" s="225"/>
    </row>
    <row r="106" spans="1:58" ht="162">
      <c r="A106" s="524"/>
      <c r="B106" s="762"/>
      <c r="C106" s="492"/>
      <c r="D106" s="492"/>
      <c r="E106" s="492"/>
      <c r="F106" s="618"/>
      <c r="G106" s="679"/>
      <c r="H106" s="679"/>
      <c r="I106" s="679"/>
      <c r="J106" s="321"/>
      <c r="K106" s="233" t="s">
        <v>933</v>
      </c>
      <c r="L106" s="309"/>
      <c r="M106" s="228" t="s">
        <v>934</v>
      </c>
      <c r="N106" s="344" t="s">
        <v>179</v>
      </c>
      <c r="O106" s="344" t="s">
        <v>212</v>
      </c>
      <c r="P106" s="344" t="s">
        <v>212</v>
      </c>
      <c r="Q106" s="344" t="s">
        <v>212</v>
      </c>
      <c r="R106" s="344" t="s">
        <v>212</v>
      </c>
      <c r="S106" s="344" t="s">
        <v>212</v>
      </c>
      <c r="T106" s="344" t="s">
        <v>212</v>
      </c>
      <c r="U106" s="344" t="s">
        <v>179</v>
      </c>
      <c r="V106" s="344" t="s">
        <v>179</v>
      </c>
      <c r="W106" s="262" t="s">
        <v>179</v>
      </c>
      <c r="X106" s="228" t="s">
        <v>661</v>
      </c>
      <c r="Y106" s="228">
        <v>1</v>
      </c>
      <c r="Z106" s="489"/>
      <c r="AA106" s="489"/>
      <c r="AB106" s="489"/>
      <c r="AC106" s="489"/>
      <c r="AD106" s="489"/>
      <c r="AE106" s="723"/>
      <c r="AF106" s="723"/>
      <c r="AG106" s="723"/>
      <c r="AH106" s="723"/>
      <c r="AI106" s="726"/>
      <c r="AJ106" s="726"/>
      <c r="AK106" s="726"/>
      <c r="AL106" s="726"/>
      <c r="AM106" s="537"/>
      <c r="AN106" s="726"/>
      <c r="AO106" s="496"/>
      <c r="AP106" s="278"/>
      <c r="AQ106" s="278"/>
      <c r="AR106" s="278"/>
      <c r="AS106" s="278"/>
      <c r="AT106" s="720"/>
      <c r="AU106" s="702"/>
      <c r="AV106" s="720"/>
      <c r="AW106" s="499"/>
      <c r="AX106" s="279"/>
      <c r="AY106" s="279"/>
      <c r="AZ106" s="279"/>
      <c r="BA106" s="279"/>
      <c r="BB106" s="537"/>
      <c r="BC106" s="540"/>
      <c r="BD106" s="537"/>
      <c r="BE106" s="540"/>
      <c r="BF106" s="225"/>
    </row>
    <row r="107" spans="1:58" ht="174" customHeight="1" thickBot="1">
      <c r="A107" s="524"/>
      <c r="B107" s="762"/>
      <c r="C107" s="492"/>
      <c r="D107" s="492"/>
      <c r="E107" s="492"/>
      <c r="F107" s="619"/>
      <c r="G107" s="693"/>
      <c r="H107" s="693"/>
      <c r="I107" s="693"/>
      <c r="J107" s="327"/>
      <c r="K107" s="241" t="s">
        <v>935</v>
      </c>
      <c r="L107" s="346"/>
      <c r="M107" s="234" t="s">
        <v>936</v>
      </c>
      <c r="N107" s="347" t="s">
        <v>179</v>
      </c>
      <c r="O107" s="347" t="s">
        <v>212</v>
      </c>
      <c r="P107" s="347" t="s">
        <v>212</v>
      </c>
      <c r="Q107" s="347" t="s">
        <v>212</v>
      </c>
      <c r="R107" s="347" t="s">
        <v>212</v>
      </c>
      <c r="S107" s="347" t="s">
        <v>212</v>
      </c>
      <c r="T107" s="347" t="s">
        <v>212</v>
      </c>
      <c r="U107" s="347" t="s">
        <v>179</v>
      </c>
      <c r="V107" s="347" t="s">
        <v>179</v>
      </c>
      <c r="W107" s="328" t="s">
        <v>179</v>
      </c>
      <c r="X107" s="234" t="s">
        <v>661</v>
      </c>
      <c r="Y107" s="234">
        <v>1</v>
      </c>
      <c r="Z107" s="490"/>
      <c r="AA107" s="490"/>
      <c r="AB107" s="490"/>
      <c r="AC107" s="490"/>
      <c r="AD107" s="490"/>
      <c r="AE107" s="724"/>
      <c r="AF107" s="724"/>
      <c r="AG107" s="724"/>
      <c r="AH107" s="724"/>
      <c r="AI107" s="727"/>
      <c r="AJ107" s="727"/>
      <c r="AK107" s="727"/>
      <c r="AL107" s="727"/>
      <c r="AM107" s="538"/>
      <c r="AN107" s="727"/>
      <c r="AO107" s="497"/>
      <c r="AP107" s="286"/>
      <c r="AQ107" s="286"/>
      <c r="AR107" s="286"/>
      <c r="AS107" s="286"/>
      <c r="AT107" s="721"/>
      <c r="AU107" s="703"/>
      <c r="AV107" s="721"/>
      <c r="AW107" s="518"/>
      <c r="AX107" s="287"/>
      <c r="AY107" s="287"/>
      <c r="AZ107" s="287"/>
      <c r="BA107" s="287"/>
      <c r="BB107" s="538"/>
      <c r="BC107" s="541"/>
      <c r="BD107" s="538"/>
      <c r="BE107" s="541"/>
      <c r="BF107" s="225"/>
    </row>
    <row r="108" spans="1:58" ht="240.75" thickBot="1">
      <c r="A108" s="463"/>
      <c r="B108" s="464"/>
      <c r="C108" s="464"/>
      <c r="D108" s="504"/>
      <c r="E108" s="493"/>
      <c r="F108" s="508"/>
      <c r="G108" s="474"/>
      <c r="H108" s="474"/>
      <c r="I108" s="474"/>
      <c r="J108" s="474"/>
      <c r="K108" s="474"/>
      <c r="L108" s="474"/>
      <c r="M108" s="474"/>
      <c r="N108" s="475"/>
      <c r="O108" s="476" t="s">
        <v>937</v>
      </c>
      <c r="P108" s="477"/>
      <c r="Q108" s="477"/>
      <c r="R108" s="477"/>
      <c r="S108" s="478"/>
      <c r="T108" s="242">
        <f>AVERAGE(T102:T107)</f>
        <v>0.55000000000000004</v>
      </c>
      <c r="U108" s="463"/>
      <c r="V108" s="464"/>
      <c r="W108" s="464"/>
      <c r="X108" s="464"/>
      <c r="Y108" s="464"/>
      <c r="Z108" s="464"/>
      <c r="AA108" s="464"/>
      <c r="AB108" s="464"/>
      <c r="AC108" s="464"/>
      <c r="AD108" s="464"/>
      <c r="AE108" s="464"/>
      <c r="AF108" s="464"/>
      <c r="AG108" s="464"/>
      <c r="AH108" s="465"/>
      <c r="AI108" s="479" t="s">
        <v>938</v>
      </c>
      <c r="AJ108" s="480"/>
      <c r="AK108" s="480"/>
      <c r="AL108" s="481"/>
      <c r="AM108" s="197">
        <f>+AM102</f>
        <v>932692383</v>
      </c>
      <c r="AN108" s="290" t="str">
        <f t="shared" ref="AN108:BE108" si="17">+AN102</f>
        <v>SGP</v>
      </c>
      <c r="AO108" s="291" t="str">
        <f t="shared" si="17"/>
        <v>2024130010224 FORMULACION  Y SEGUIMIENTO DE INSTRUMENTOS DE PLANIFICACION TERRITORIAL PARA LA ZONA CHAMBACU, TORICES Y LA UNION EN EL DISTRITO DE  CARTAGENA DE INDIAS</v>
      </c>
      <c r="AP108" s="198">
        <f t="shared" si="17"/>
        <v>0</v>
      </c>
      <c r="AQ108" s="198">
        <f t="shared" si="17"/>
        <v>0</v>
      </c>
      <c r="AR108" s="198">
        <f t="shared" si="17"/>
        <v>0</v>
      </c>
      <c r="AS108" s="198">
        <f t="shared" si="17"/>
        <v>0</v>
      </c>
      <c r="AT108" s="198">
        <f t="shared" si="17"/>
        <v>33856000</v>
      </c>
      <c r="AU108" s="199">
        <f t="shared" si="17"/>
        <v>1.35424E-2</v>
      </c>
      <c r="AV108" s="198">
        <f t="shared" si="17"/>
        <v>12696000</v>
      </c>
      <c r="AW108" s="200">
        <f t="shared" si="17"/>
        <v>5.0784000000000003E-3</v>
      </c>
      <c r="AX108" s="201">
        <f t="shared" si="17"/>
        <v>0</v>
      </c>
      <c r="AY108" s="201">
        <f t="shared" si="17"/>
        <v>0</v>
      </c>
      <c r="AZ108" s="201">
        <f t="shared" si="17"/>
        <v>0</v>
      </c>
      <c r="BA108" s="201">
        <f t="shared" si="17"/>
        <v>0</v>
      </c>
      <c r="BB108" s="202">
        <f t="shared" si="17"/>
        <v>630086483.61000001</v>
      </c>
      <c r="BC108" s="203">
        <f t="shared" si="17"/>
        <v>0.67555658767505988</v>
      </c>
      <c r="BD108" s="202">
        <f t="shared" si="17"/>
        <v>56368266</v>
      </c>
      <c r="BE108" s="204">
        <f t="shared" si="17"/>
        <v>6.043607413056358E-2</v>
      </c>
      <c r="BF108" s="225"/>
    </row>
    <row r="109" spans="1:58" ht="162">
      <c r="A109" s="489" t="s">
        <v>310</v>
      </c>
      <c r="B109" s="626" t="s">
        <v>298</v>
      </c>
      <c r="C109" s="626" t="s">
        <v>299</v>
      </c>
      <c r="D109" s="489" t="s">
        <v>301</v>
      </c>
      <c r="E109" s="491" t="s">
        <v>939</v>
      </c>
      <c r="F109" s="588">
        <v>2024130010221</v>
      </c>
      <c r="G109" s="492" t="s">
        <v>940</v>
      </c>
      <c r="H109" s="492" t="s">
        <v>941</v>
      </c>
      <c r="I109" s="492" t="s">
        <v>655</v>
      </c>
      <c r="J109" s="292"/>
      <c r="K109" s="255" t="s">
        <v>942</v>
      </c>
      <c r="L109" s="272"/>
      <c r="M109" s="255" t="s">
        <v>704</v>
      </c>
      <c r="N109" s="255" t="s">
        <v>179</v>
      </c>
      <c r="O109" s="255" t="s">
        <v>212</v>
      </c>
      <c r="P109" s="255" t="s">
        <v>212</v>
      </c>
      <c r="Q109" s="255" t="s">
        <v>212</v>
      </c>
      <c r="R109" s="255" t="s">
        <v>212</v>
      </c>
      <c r="S109" s="255" t="s">
        <v>212</v>
      </c>
      <c r="T109" s="255" t="s">
        <v>212</v>
      </c>
      <c r="U109" s="255" t="s">
        <v>179</v>
      </c>
      <c r="V109" s="255" t="s">
        <v>179</v>
      </c>
      <c r="W109" s="348" t="s">
        <v>179</v>
      </c>
      <c r="X109" s="255" t="s">
        <v>661</v>
      </c>
      <c r="Y109" s="336" t="s">
        <v>943</v>
      </c>
      <c r="Z109" s="492" t="s">
        <v>944</v>
      </c>
      <c r="AA109" s="492" t="s">
        <v>923</v>
      </c>
      <c r="AB109" s="492" t="s">
        <v>924</v>
      </c>
      <c r="AC109" s="492" t="s">
        <v>710</v>
      </c>
      <c r="AD109" s="492" t="s">
        <v>925</v>
      </c>
      <c r="AE109" s="587">
        <v>320000000</v>
      </c>
      <c r="AF109" s="492" t="s">
        <v>667</v>
      </c>
      <c r="AG109" s="492" t="s">
        <v>695</v>
      </c>
      <c r="AH109" s="492"/>
      <c r="AI109" s="267">
        <v>0</v>
      </c>
      <c r="AJ109" s="545">
        <v>800000000</v>
      </c>
      <c r="AK109" s="545">
        <v>800000000</v>
      </c>
      <c r="AL109" s="545">
        <v>800000000</v>
      </c>
      <c r="AM109" s="542">
        <v>1305848339</v>
      </c>
      <c r="AN109" s="542" t="s">
        <v>695</v>
      </c>
      <c r="AO109" s="542" t="s">
        <v>945</v>
      </c>
      <c r="AP109" s="542"/>
      <c r="AQ109" s="542"/>
      <c r="AR109" s="542"/>
      <c r="AS109" s="542"/>
      <c r="AT109" s="542">
        <v>113471460</v>
      </c>
      <c r="AU109" s="542">
        <f>+AT109/AK109</f>
        <v>0.14183932499999999</v>
      </c>
      <c r="AV109" s="542">
        <v>14812000</v>
      </c>
      <c r="AW109" s="542">
        <f>+AV109/AK109</f>
        <v>1.8515E-2</v>
      </c>
      <c r="AX109" s="542"/>
      <c r="AY109" s="542"/>
      <c r="AZ109" s="542"/>
      <c r="BA109" s="542">
        <v>1204584264.55</v>
      </c>
      <c r="BB109" s="542">
        <v>1204584264.55</v>
      </c>
      <c r="BC109" s="581">
        <f>+BB109/AM109</f>
        <v>0.92245341865078556</v>
      </c>
      <c r="BD109" s="542">
        <v>168949178</v>
      </c>
      <c r="BE109" s="581">
        <f>+BD109/AM109</f>
        <v>0.12937886656070557</v>
      </c>
      <c r="BF109" s="225"/>
    </row>
    <row r="110" spans="1:58" ht="108">
      <c r="A110" s="489"/>
      <c r="B110" s="626"/>
      <c r="C110" s="626"/>
      <c r="D110" s="489"/>
      <c r="E110" s="492"/>
      <c r="F110" s="589"/>
      <c r="G110" s="492"/>
      <c r="H110" s="492"/>
      <c r="I110" s="492"/>
      <c r="J110" s="292"/>
      <c r="K110" s="228" t="s">
        <v>946</v>
      </c>
      <c r="L110" s="309"/>
      <c r="M110" s="228" t="s">
        <v>947</v>
      </c>
      <c r="N110" s="228" t="s">
        <v>179</v>
      </c>
      <c r="O110" s="255" t="s">
        <v>212</v>
      </c>
      <c r="P110" s="255" t="s">
        <v>212</v>
      </c>
      <c r="Q110" s="255" t="s">
        <v>212</v>
      </c>
      <c r="R110" s="255" t="s">
        <v>212</v>
      </c>
      <c r="S110" s="255" t="s">
        <v>212</v>
      </c>
      <c r="T110" s="255" t="s">
        <v>212</v>
      </c>
      <c r="U110" s="228" t="s">
        <v>179</v>
      </c>
      <c r="V110" s="228" t="s">
        <v>179</v>
      </c>
      <c r="W110" s="262" t="s">
        <v>179</v>
      </c>
      <c r="X110" s="228" t="s">
        <v>661</v>
      </c>
      <c r="Y110" s="320" t="s">
        <v>943</v>
      </c>
      <c r="Z110" s="492"/>
      <c r="AA110" s="492"/>
      <c r="AB110" s="492"/>
      <c r="AC110" s="492"/>
      <c r="AD110" s="492"/>
      <c r="AE110" s="587"/>
      <c r="AF110" s="492"/>
      <c r="AG110" s="492"/>
      <c r="AH110" s="492"/>
      <c r="AI110" s="333">
        <v>0</v>
      </c>
      <c r="AJ110" s="546"/>
      <c r="AK110" s="546"/>
      <c r="AL110" s="546"/>
      <c r="AM110" s="543"/>
      <c r="AN110" s="543"/>
      <c r="AO110" s="543"/>
      <c r="AP110" s="543"/>
      <c r="AQ110" s="543"/>
      <c r="AR110" s="543"/>
      <c r="AS110" s="543"/>
      <c r="AT110" s="543"/>
      <c r="AU110" s="543"/>
      <c r="AV110" s="543"/>
      <c r="AW110" s="543"/>
      <c r="AX110" s="543"/>
      <c r="AY110" s="543"/>
      <c r="AZ110" s="543"/>
      <c r="BA110" s="543"/>
      <c r="BB110" s="543"/>
      <c r="BC110" s="582"/>
      <c r="BD110" s="543"/>
      <c r="BE110" s="582"/>
      <c r="BF110" s="225"/>
    </row>
    <row r="111" spans="1:58" ht="162">
      <c r="A111" s="489"/>
      <c r="B111" s="626"/>
      <c r="C111" s="626"/>
      <c r="D111" s="489"/>
      <c r="E111" s="492"/>
      <c r="F111" s="589"/>
      <c r="G111" s="492"/>
      <c r="H111" s="492"/>
      <c r="I111" s="492"/>
      <c r="J111" s="292"/>
      <c r="K111" s="228" t="s">
        <v>948</v>
      </c>
      <c r="L111" s="309"/>
      <c r="M111" s="228" t="s">
        <v>949</v>
      </c>
      <c r="N111" s="228">
        <v>0.5</v>
      </c>
      <c r="O111" s="228">
        <v>0.05</v>
      </c>
      <c r="P111" s="228">
        <v>0.13</v>
      </c>
      <c r="Q111" s="228">
        <v>0.08</v>
      </c>
      <c r="R111" s="228">
        <v>0.24</v>
      </c>
      <c r="S111" s="228">
        <f t="shared" si="12"/>
        <v>0.5</v>
      </c>
      <c r="T111" s="221">
        <f t="shared" si="13"/>
        <v>1</v>
      </c>
      <c r="U111" s="228" t="s">
        <v>706</v>
      </c>
      <c r="V111" s="228" t="s">
        <v>804</v>
      </c>
      <c r="W111" s="262">
        <v>365</v>
      </c>
      <c r="X111" s="228" t="s">
        <v>661</v>
      </c>
      <c r="Y111" s="320" t="s">
        <v>943</v>
      </c>
      <c r="Z111" s="492"/>
      <c r="AA111" s="492"/>
      <c r="AB111" s="492"/>
      <c r="AC111" s="492"/>
      <c r="AD111" s="492"/>
      <c r="AE111" s="587"/>
      <c r="AF111" s="492"/>
      <c r="AG111" s="492"/>
      <c r="AH111" s="492"/>
      <c r="AI111" s="333">
        <v>717500000</v>
      </c>
      <c r="AJ111" s="546"/>
      <c r="AK111" s="546"/>
      <c r="AL111" s="546"/>
      <c r="AM111" s="543"/>
      <c r="AN111" s="543"/>
      <c r="AO111" s="543"/>
      <c r="AP111" s="543"/>
      <c r="AQ111" s="543"/>
      <c r="AR111" s="543"/>
      <c r="AS111" s="543"/>
      <c r="AT111" s="543"/>
      <c r="AU111" s="543"/>
      <c r="AV111" s="543"/>
      <c r="AW111" s="543"/>
      <c r="AX111" s="543"/>
      <c r="AY111" s="543"/>
      <c r="AZ111" s="543"/>
      <c r="BA111" s="543"/>
      <c r="BB111" s="543"/>
      <c r="BC111" s="582"/>
      <c r="BD111" s="543"/>
      <c r="BE111" s="582"/>
      <c r="BF111" s="225"/>
    </row>
    <row r="112" spans="1:58" ht="162">
      <c r="A112" s="489"/>
      <c r="B112" s="626"/>
      <c r="C112" s="626"/>
      <c r="D112" s="489"/>
      <c r="E112" s="492"/>
      <c r="F112" s="589"/>
      <c r="G112" s="492"/>
      <c r="H112" s="492"/>
      <c r="I112" s="492"/>
      <c r="J112" s="292"/>
      <c r="K112" s="228" t="s">
        <v>950</v>
      </c>
      <c r="L112" s="309"/>
      <c r="M112" s="228" t="s">
        <v>951</v>
      </c>
      <c r="N112" s="228">
        <v>0.08</v>
      </c>
      <c r="O112" s="228">
        <v>0.02</v>
      </c>
      <c r="P112" s="228">
        <v>0.02</v>
      </c>
      <c r="Q112" s="228">
        <v>0.02</v>
      </c>
      <c r="R112" s="228">
        <v>0.02</v>
      </c>
      <c r="S112" s="228">
        <f t="shared" si="12"/>
        <v>0.08</v>
      </c>
      <c r="T112" s="221">
        <f t="shared" si="13"/>
        <v>1</v>
      </c>
      <c r="U112" s="228" t="s">
        <v>706</v>
      </c>
      <c r="V112" s="228" t="s">
        <v>804</v>
      </c>
      <c r="W112" s="262">
        <v>365</v>
      </c>
      <c r="X112" s="228" t="s">
        <v>661</v>
      </c>
      <c r="Y112" s="320" t="s">
        <v>943</v>
      </c>
      <c r="Z112" s="492"/>
      <c r="AA112" s="492"/>
      <c r="AB112" s="492"/>
      <c r="AC112" s="492"/>
      <c r="AD112" s="492"/>
      <c r="AE112" s="587"/>
      <c r="AF112" s="492"/>
      <c r="AG112" s="492"/>
      <c r="AH112" s="492"/>
      <c r="AI112" s="333">
        <v>82500000</v>
      </c>
      <c r="AJ112" s="546"/>
      <c r="AK112" s="546"/>
      <c r="AL112" s="546"/>
      <c r="AM112" s="543"/>
      <c r="AN112" s="543"/>
      <c r="AO112" s="543"/>
      <c r="AP112" s="543"/>
      <c r="AQ112" s="543"/>
      <c r="AR112" s="543"/>
      <c r="AS112" s="543"/>
      <c r="AT112" s="543"/>
      <c r="AU112" s="543"/>
      <c r="AV112" s="543"/>
      <c r="AW112" s="543"/>
      <c r="AX112" s="543"/>
      <c r="AY112" s="543"/>
      <c r="AZ112" s="543">
        <v>43914000</v>
      </c>
      <c r="BA112" s="543"/>
      <c r="BB112" s="543"/>
      <c r="BC112" s="582"/>
      <c r="BD112" s="543"/>
      <c r="BE112" s="582"/>
      <c r="BF112" s="225"/>
    </row>
    <row r="113" spans="1:58" ht="162">
      <c r="A113" s="489"/>
      <c r="B113" s="626"/>
      <c r="C113" s="626"/>
      <c r="D113" s="489" t="s">
        <v>306</v>
      </c>
      <c r="E113" s="492"/>
      <c r="F113" s="589"/>
      <c r="G113" s="492"/>
      <c r="H113" s="492"/>
      <c r="I113" s="492"/>
      <c r="J113" s="292"/>
      <c r="K113" s="228" t="s">
        <v>942</v>
      </c>
      <c r="L113" s="309"/>
      <c r="M113" s="228" t="s">
        <v>837</v>
      </c>
      <c r="N113" s="228" t="s">
        <v>179</v>
      </c>
      <c r="O113" s="228" t="s">
        <v>212</v>
      </c>
      <c r="P113" s="228" t="s">
        <v>212</v>
      </c>
      <c r="Q113" s="228" t="s">
        <v>212</v>
      </c>
      <c r="R113" s="228" t="s">
        <v>212</v>
      </c>
      <c r="S113" s="228" t="s">
        <v>212</v>
      </c>
      <c r="T113" s="228" t="s">
        <v>212</v>
      </c>
      <c r="U113" s="228" t="s">
        <v>179</v>
      </c>
      <c r="V113" s="228" t="s">
        <v>179</v>
      </c>
      <c r="W113" s="262" t="s">
        <v>179</v>
      </c>
      <c r="X113" s="228" t="s">
        <v>661</v>
      </c>
      <c r="Y113" s="320" t="s">
        <v>943</v>
      </c>
      <c r="Z113" s="492"/>
      <c r="AA113" s="492"/>
      <c r="AB113" s="492"/>
      <c r="AC113" s="492"/>
      <c r="AD113" s="492"/>
      <c r="AE113" s="587"/>
      <c r="AF113" s="492"/>
      <c r="AG113" s="492"/>
      <c r="AH113" s="492"/>
      <c r="AI113" s="333"/>
      <c r="AJ113" s="546"/>
      <c r="AK113" s="546"/>
      <c r="AL113" s="546"/>
      <c r="AM113" s="543"/>
      <c r="AN113" s="543"/>
      <c r="AO113" s="543"/>
      <c r="AP113" s="543"/>
      <c r="AQ113" s="543"/>
      <c r="AR113" s="543"/>
      <c r="AS113" s="543"/>
      <c r="AT113" s="543"/>
      <c r="AU113" s="543"/>
      <c r="AV113" s="543"/>
      <c r="AW113" s="543"/>
      <c r="AX113" s="543"/>
      <c r="AY113" s="543"/>
      <c r="AZ113" s="543"/>
      <c r="BA113" s="543"/>
      <c r="BB113" s="543"/>
      <c r="BC113" s="582"/>
      <c r="BD113" s="543"/>
      <c r="BE113" s="582"/>
      <c r="BF113" s="225"/>
    </row>
    <row r="114" spans="1:58" ht="108">
      <c r="A114" s="489"/>
      <c r="B114" s="626"/>
      <c r="C114" s="626"/>
      <c r="D114" s="489"/>
      <c r="E114" s="492"/>
      <c r="F114" s="589"/>
      <c r="G114" s="492"/>
      <c r="H114" s="492"/>
      <c r="I114" s="492"/>
      <c r="J114" s="292"/>
      <c r="K114" s="228" t="s">
        <v>946</v>
      </c>
      <c r="L114" s="309"/>
      <c r="M114" s="228" t="s">
        <v>952</v>
      </c>
      <c r="N114" s="228" t="s">
        <v>179</v>
      </c>
      <c r="O114" s="228" t="s">
        <v>212</v>
      </c>
      <c r="P114" s="228" t="s">
        <v>212</v>
      </c>
      <c r="Q114" s="228" t="s">
        <v>212</v>
      </c>
      <c r="R114" s="228" t="s">
        <v>212</v>
      </c>
      <c r="S114" s="228" t="s">
        <v>212</v>
      </c>
      <c r="T114" s="228" t="s">
        <v>212</v>
      </c>
      <c r="U114" s="228" t="s">
        <v>179</v>
      </c>
      <c r="V114" s="228" t="s">
        <v>179</v>
      </c>
      <c r="W114" s="262" t="s">
        <v>179</v>
      </c>
      <c r="X114" s="228" t="s">
        <v>661</v>
      </c>
      <c r="Y114" s="320" t="s">
        <v>943</v>
      </c>
      <c r="Z114" s="492"/>
      <c r="AA114" s="492"/>
      <c r="AB114" s="492"/>
      <c r="AC114" s="492"/>
      <c r="AD114" s="492"/>
      <c r="AE114" s="587"/>
      <c r="AF114" s="492"/>
      <c r="AG114" s="492"/>
      <c r="AH114" s="492"/>
      <c r="AI114" s="333"/>
      <c r="AJ114" s="546"/>
      <c r="AK114" s="546"/>
      <c r="AL114" s="546"/>
      <c r="AM114" s="543"/>
      <c r="AN114" s="543"/>
      <c r="AO114" s="543"/>
      <c r="AP114" s="543"/>
      <c r="AQ114" s="543"/>
      <c r="AR114" s="543"/>
      <c r="AS114" s="543"/>
      <c r="AT114" s="543"/>
      <c r="AU114" s="543"/>
      <c r="AV114" s="543"/>
      <c r="AW114" s="543"/>
      <c r="AX114" s="543"/>
      <c r="AY114" s="543"/>
      <c r="AZ114" s="543"/>
      <c r="BA114" s="543"/>
      <c r="BB114" s="543"/>
      <c r="BC114" s="582"/>
      <c r="BD114" s="543"/>
      <c r="BE114" s="582"/>
      <c r="BF114" s="225"/>
    </row>
    <row r="115" spans="1:58" ht="162">
      <c r="A115" s="489"/>
      <c r="B115" s="626"/>
      <c r="C115" s="626"/>
      <c r="D115" s="489"/>
      <c r="E115" s="492"/>
      <c r="F115" s="589"/>
      <c r="G115" s="492"/>
      <c r="H115" s="492"/>
      <c r="I115" s="492"/>
      <c r="J115" s="292"/>
      <c r="K115" s="228" t="s">
        <v>948</v>
      </c>
      <c r="L115" s="309"/>
      <c r="M115" s="228" t="s">
        <v>949</v>
      </c>
      <c r="N115" s="228">
        <v>0.2</v>
      </c>
      <c r="O115" s="228">
        <v>0.05</v>
      </c>
      <c r="P115" s="228">
        <v>0.01</v>
      </c>
      <c r="Q115" s="228">
        <v>0</v>
      </c>
      <c r="R115" s="228">
        <v>0.03</v>
      </c>
      <c r="S115" s="228">
        <f t="shared" si="12"/>
        <v>0.09</v>
      </c>
      <c r="T115" s="221">
        <f t="shared" si="13"/>
        <v>0.44999999999999996</v>
      </c>
      <c r="U115" s="228" t="s">
        <v>750</v>
      </c>
      <c r="V115" s="228" t="s">
        <v>660</v>
      </c>
      <c r="W115" s="262">
        <v>365</v>
      </c>
      <c r="X115" s="228" t="s">
        <v>661</v>
      </c>
      <c r="Y115" s="320" t="s">
        <v>943</v>
      </c>
      <c r="Z115" s="492"/>
      <c r="AA115" s="492"/>
      <c r="AB115" s="492"/>
      <c r="AC115" s="492"/>
      <c r="AD115" s="492"/>
      <c r="AE115" s="587"/>
      <c r="AF115" s="492"/>
      <c r="AG115" s="492"/>
      <c r="AH115" s="492"/>
      <c r="AI115" s="333"/>
      <c r="AJ115" s="546"/>
      <c r="AK115" s="546"/>
      <c r="AL115" s="546"/>
      <c r="AM115" s="543"/>
      <c r="AN115" s="543"/>
      <c r="AO115" s="543"/>
      <c r="AP115" s="543"/>
      <c r="AQ115" s="543"/>
      <c r="AR115" s="543"/>
      <c r="AS115" s="543"/>
      <c r="AT115" s="543"/>
      <c r="AU115" s="543"/>
      <c r="AV115" s="543"/>
      <c r="AW115" s="543"/>
      <c r="AX115" s="543"/>
      <c r="AY115" s="543"/>
      <c r="AZ115" s="543"/>
      <c r="BA115" s="543"/>
      <c r="BB115" s="543"/>
      <c r="BC115" s="582"/>
      <c r="BD115" s="543"/>
      <c r="BE115" s="582"/>
      <c r="BF115" s="225"/>
    </row>
    <row r="116" spans="1:58" ht="162">
      <c r="A116" s="573"/>
      <c r="B116" s="641"/>
      <c r="C116" s="641"/>
      <c r="D116" s="573"/>
      <c r="E116" s="492"/>
      <c r="F116" s="589"/>
      <c r="G116" s="492"/>
      <c r="H116" s="492"/>
      <c r="I116" s="492"/>
      <c r="J116" s="292"/>
      <c r="K116" s="281" t="s">
        <v>950</v>
      </c>
      <c r="L116" s="283"/>
      <c r="M116" s="281" t="s">
        <v>764</v>
      </c>
      <c r="N116" s="281">
        <v>0.05</v>
      </c>
      <c r="O116" s="281">
        <v>0</v>
      </c>
      <c r="P116" s="281">
        <v>0</v>
      </c>
      <c r="Q116" s="281">
        <v>0.01</v>
      </c>
      <c r="R116" s="281">
        <v>0</v>
      </c>
      <c r="S116" s="228">
        <f t="shared" si="12"/>
        <v>0.01</v>
      </c>
      <c r="T116" s="221">
        <f t="shared" si="13"/>
        <v>0.19999999999999998</v>
      </c>
      <c r="U116" s="281" t="s">
        <v>750</v>
      </c>
      <c r="V116" s="281" t="s">
        <v>660</v>
      </c>
      <c r="W116" s="349">
        <v>365</v>
      </c>
      <c r="X116" s="281" t="s">
        <v>661</v>
      </c>
      <c r="Y116" s="350" t="s">
        <v>943</v>
      </c>
      <c r="Z116" s="492"/>
      <c r="AA116" s="492"/>
      <c r="AB116" s="492"/>
      <c r="AC116" s="492"/>
      <c r="AD116" s="492"/>
      <c r="AE116" s="587"/>
      <c r="AF116" s="492"/>
      <c r="AG116" s="492"/>
      <c r="AH116" s="492"/>
      <c r="AI116" s="351">
        <v>0</v>
      </c>
      <c r="AJ116" s="546"/>
      <c r="AK116" s="546"/>
      <c r="AL116" s="546"/>
      <c r="AM116" s="543"/>
      <c r="AN116" s="543"/>
      <c r="AO116" s="543"/>
      <c r="AP116" s="543"/>
      <c r="AQ116" s="543"/>
      <c r="AR116" s="543"/>
      <c r="AS116" s="543"/>
      <c r="AT116" s="543"/>
      <c r="AU116" s="543"/>
      <c r="AV116" s="543"/>
      <c r="AW116" s="543"/>
      <c r="AX116" s="543"/>
      <c r="AY116" s="543"/>
      <c r="AZ116" s="543"/>
      <c r="BA116" s="543"/>
      <c r="BB116" s="543"/>
      <c r="BC116" s="582"/>
      <c r="BD116" s="543"/>
      <c r="BE116" s="582"/>
      <c r="BF116" s="225"/>
    </row>
    <row r="117" spans="1:58" ht="162">
      <c r="A117" s="312"/>
      <c r="B117" s="352"/>
      <c r="C117" s="352"/>
      <c r="D117" s="489" t="s">
        <v>953</v>
      </c>
      <c r="E117" s="492"/>
      <c r="F117" s="589"/>
      <c r="G117" s="229"/>
      <c r="H117" s="229"/>
      <c r="I117" s="229"/>
      <c r="J117" s="292"/>
      <c r="K117" s="228" t="s">
        <v>942</v>
      </c>
      <c r="L117" s="278"/>
      <c r="M117" s="228" t="s">
        <v>837</v>
      </c>
      <c r="N117" s="228">
        <v>0.1</v>
      </c>
      <c r="O117" s="228" t="s">
        <v>212</v>
      </c>
      <c r="P117" s="228" t="s">
        <v>212</v>
      </c>
      <c r="Q117" s="228" t="s">
        <v>212</v>
      </c>
      <c r="R117" s="228">
        <v>0.1</v>
      </c>
      <c r="S117" s="228">
        <f>+R117</f>
        <v>0.1</v>
      </c>
      <c r="T117" s="221">
        <f t="shared" si="13"/>
        <v>1</v>
      </c>
      <c r="U117" s="281" t="s">
        <v>804</v>
      </c>
      <c r="V117" s="281" t="s">
        <v>660</v>
      </c>
      <c r="W117" s="349">
        <v>90</v>
      </c>
      <c r="X117" s="281" t="s">
        <v>661</v>
      </c>
      <c r="Y117" s="350" t="s">
        <v>954</v>
      </c>
      <c r="Z117" s="229"/>
      <c r="AA117" s="229"/>
      <c r="AB117" s="229"/>
      <c r="AC117" s="229"/>
      <c r="AD117" s="229"/>
      <c r="AE117" s="88"/>
      <c r="AF117" s="229"/>
      <c r="AG117" s="229"/>
      <c r="AH117" s="229"/>
      <c r="AI117" s="264"/>
      <c r="AJ117" s="546"/>
      <c r="AK117" s="546"/>
      <c r="AL117" s="546"/>
      <c r="AM117" s="543"/>
      <c r="AN117" s="543"/>
      <c r="AO117" s="543"/>
      <c r="AP117" s="543"/>
      <c r="AQ117" s="543"/>
      <c r="AR117" s="543"/>
      <c r="AS117" s="543"/>
      <c r="AT117" s="543"/>
      <c r="AU117" s="543"/>
      <c r="AV117" s="543"/>
      <c r="AW117" s="543"/>
      <c r="AX117" s="543"/>
      <c r="AY117" s="543"/>
      <c r="AZ117" s="543"/>
      <c r="BA117" s="543"/>
      <c r="BB117" s="543"/>
      <c r="BC117" s="582"/>
      <c r="BD117" s="543"/>
      <c r="BE117" s="582"/>
      <c r="BF117" s="225"/>
    </row>
    <row r="118" spans="1:58" ht="108">
      <c r="A118" s="312"/>
      <c r="B118" s="352"/>
      <c r="C118" s="352"/>
      <c r="D118" s="489"/>
      <c r="E118" s="492"/>
      <c r="F118" s="589"/>
      <c r="G118" s="229"/>
      <c r="H118" s="229"/>
      <c r="I118" s="229"/>
      <c r="J118" s="292"/>
      <c r="K118" s="228" t="s">
        <v>946</v>
      </c>
      <c r="L118" s="278"/>
      <c r="M118" s="228" t="s">
        <v>952</v>
      </c>
      <c r="N118" s="228">
        <v>0.05</v>
      </c>
      <c r="O118" s="228" t="s">
        <v>212</v>
      </c>
      <c r="P118" s="228" t="s">
        <v>212</v>
      </c>
      <c r="Q118" s="228" t="s">
        <v>212</v>
      </c>
      <c r="R118" s="228">
        <v>0.05</v>
      </c>
      <c r="S118" s="228">
        <f>+R118</f>
        <v>0.05</v>
      </c>
      <c r="T118" s="221">
        <f t="shared" si="13"/>
        <v>1</v>
      </c>
      <c r="U118" s="281" t="s">
        <v>804</v>
      </c>
      <c r="V118" s="281" t="s">
        <v>660</v>
      </c>
      <c r="W118" s="349">
        <v>90</v>
      </c>
      <c r="X118" s="281" t="s">
        <v>661</v>
      </c>
      <c r="Y118" s="350" t="s">
        <v>954</v>
      </c>
      <c r="Z118" s="229"/>
      <c r="AA118" s="229"/>
      <c r="AB118" s="229"/>
      <c r="AC118" s="229"/>
      <c r="AD118" s="229"/>
      <c r="AE118" s="88"/>
      <c r="AF118" s="229"/>
      <c r="AG118" s="229"/>
      <c r="AH118" s="229"/>
      <c r="AI118" s="264"/>
      <c r="AJ118" s="546"/>
      <c r="AK118" s="546"/>
      <c r="AL118" s="546"/>
      <c r="AM118" s="543"/>
      <c r="AN118" s="543"/>
      <c r="AO118" s="543"/>
      <c r="AP118" s="543"/>
      <c r="AQ118" s="543"/>
      <c r="AR118" s="543"/>
      <c r="AS118" s="543"/>
      <c r="AT118" s="543"/>
      <c r="AU118" s="543"/>
      <c r="AV118" s="543"/>
      <c r="AW118" s="543"/>
      <c r="AX118" s="543"/>
      <c r="AY118" s="543"/>
      <c r="AZ118" s="543"/>
      <c r="BA118" s="543"/>
      <c r="BB118" s="543"/>
      <c r="BC118" s="582"/>
      <c r="BD118" s="543"/>
      <c r="BE118" s="582"/>
      <c r="BF118" s="225"/>
    </row>
    <row r="119" spans="1:58" ht="162">
      <c r="A119" s="312"/>
      <c r="B119" s="352"/>
      <c r="C119" s="352"/>
      <c r="D119" s="489"/>
      <c r="E119" s="492"/>
      <c r="F119" s="589"/>
      <c r="G119" s="229"/>
      <c r="H119" s="229"/>
      <c r="I119" s="229"/>
      <c r="J119" s="292"/>
      <c r="K119" s="228" t="s">
        <v>948</v>
      </c>
      <c r="L119" s="278"/>
      <c r="M119" s="228" t="s">
        <v>949</v>
      </c>
      <c r="N119" s="228" t="s">
        <v>179</v>
      </c>
      <c r="O119" s="228" t="s">
        <v>212</v>
      </c>
      <c r="P119" s="228" t="s">
        <v>212</v>
      </c>
      <c r="Q119" s="228" t="s">
        <v>212</v>
      </c>
      <c r="R119" s="228" t="s">
        <v>212</v>
      </c>
      <c r="S119" s="228" t="s">
        <v>212</v>
      </c>
      <c r="T119" s="228" t="s">
        <v>212</v>
      </c>
      <c r="U119" s="228" t="s">
        <v>212</v>
      </c>
      <c r="V119" s="228" t="s">
        <v>212</v>
      </c>
      <c r="W119" s="228" t="s">
        <v>212</v>
      </c>
      <c r="X119" s="228" t="s">
        <v>212</v>
      </c>
      <c r="Y119" s="228" t="s">
        <v>212</v>
      </c>
      <c r="Z119" s="229"/>
      <c r="AA119" s="229"/>
      <c r="AB119" s="229"/>
      <c r="AC119" s="229"/>
      <c r="AD119" s="229"/>
      <c r="AE119" s="88"/>
      <c r="AF119" s="229"/>
      <c r="AG119" s="229"/>
      <c r="AH119" s="229"/>
      <c r="AI119" s="264"/>
      <c r="AJ119" s="546"/>
      <c r="AK119" s="546"/>
      <c r="AL119" s="546"/>
      <c r="AM119" s="543"/>
      <c r="AN119" s="543"/>
      <c r="AO119" s="543"/>
      <c r="AP119" s="543"/>
      <c r="AQ119" s="543"/>
      <c r="AR119" s="543"/>
      <c r="AS119" s="543"/>
      <c r="AT119" s="543"/>
      <c r="AU119" s="543"/>
      <c r="AV119" s="543"/>
      <c r="AW119" s="543"/>
      <c r="AX119" s="543"/>
      <c r="AY119" s="543"/>
      <c r="AZ119" s="543"/>
      <c r="BA119" s="543"/>
      <c r="BB119" s="543"/>
      <c r="BC119" s="582"/>
      <c r="BD119" s="543"/>
      <c r="BE119" s="582"/>
      <c r="BF119" s="225"/>
    </row>
    <row r="120" spans="1:58" ht="162.75" thickBot="1">
      <c r="A120" s="312"/>
      <c r="B120" s="352"/>
      <c r="C120" s="352"/>
      <c r="D120" s="489"/>
      <c r="E120" s="492"/>
      <c r="F120" s="590"/>
      <c r="G120" s="229"/>
      <c r="H120" s="229"/>
      <c r="I120" s="229"/>
      <c r="J120" s="292"/>
      <c r="K120" s="228" t="s">
        <v>950</v>
      </c>
      <c r="L120" s="278"/>
      <c r="M120" s="228" t="s">
        <v>764</v>
      </c>
      <c r="N120" s="228" t="s">
        <v>179</v>
      </c>
      <c r="O120" s="228" t="s">
        <v>212</v>
      </c>
      <c r="P120" s="228" t="s">
        <v>212</v>
      </c>
      <c r="Q120" s="228" t="s">
        <v>212</v>
      </c>
      <c r="R120" s="228" t="s">
        <v>212</v>
      </c>
      <c r="S120" s="228" t="s">
        <v>212</v>
      </c>
      <c r="T120" s="281" t="s">
        <v>212</v>
      </c>
      <c r="U120" s="228" t="s">
        <v>212</v>
      </c>
      <c r="V120" s="228" t="s">
        <v>212</v>
      </c>
      <c r="W120" s="228" t="s">
        <v>212</v>
      </c>
      <c r="X120" s="228" t="s">
        <v>212</v>
      </c>
      <c r="Y120" s="228" t="s">
        <v>212</v>
      </c>
      <c r="Z120" s="229"/>
      <c r="AA120" s="229"/>
      <c r="AB120" s="229"/>
      <c r="AC120" s="229"/>
      <c r="AD120" s="229"/>
      <c r="AE120" s="88"/>
      <c r="AF120" s="229"/>
      <c r="AG120" s="229"/>
      <c r="AH120" s="229"/>
      <c r="AI120" s="264"/>
      <c r="AJ120" s="547"/>
      <c r="AK120" s="547"/>
      <c r="AL120" s="547"/>
      <c r="AM120" s="544"/>
      <c r="AN120" s="544"/>
      <c r="AO120" s="544"/>
      <c r="AP120" s="544"/>
      <c r="AQ120" s="544"/>
      <c r="AR120" s="544"/>
      <c r="AS120" s="544"/>
      <c r="AT120" s="544"/>
      <c r="AU120" s="544"/>
      <c r="AV120" s="544"/>
      <c r="AW120" s="544"/>
      <c r="AX120" s="544"/>
      <c r="AY120" s="544"/>
      <c r="AZ120" s="544"/>
      <c r="BA120" s="544"/>
      <c r="BB120" s="544"/>
      <c r="BC120" s="583"/>
      <c r="BD120" s="544"/>
      <c r="BE120" s="583"/>
      <c r="BF120" s="225"/>
    </row>
    <row r="121" spans="1:58" ht="150.75" thickBot="1">
      <c r="A121" s="463"/>
      <c r="B121" s="464"/>
      <c r="C121" s="464"/>
      <c r="D121" s="504"/>
      <c r="E121" s="493"/>
      <c r="F121" s="508"/>
      <c r="G121" s="474"/>
      <c r="H121" s="474"/>
      <c r="I121" s="474"/>
      <c r="J121" s="474"/>
      <c r="K121" s="474"/>
      <c r="L121" s="474"/>
      <c r="M121" s="474"/>
      <c r="N121" s="475"/>
      <c r="O121" s="476" t="s">
        <v>955</v>
      </c>
      <c r="P121" s="477"/>
      <c r="Q121" s="477"/>
      <c r="R121" s="477"/>
      <c r="S121" s="478"/>
      <c r="T121" s="242">
        <f>AVERAGE(T110:T120)</f>
        <v>0.77500000000000002</v>
      </c>
      <c r="U121" s="463"/>
      <c r="V121" s="464"/>
      <c r="W121" s="464"/>
      <c r="X121" s="464"/>
      <c r="Y121" s="464"/>
      <c r="Z121" s="464"/>
      <c r="AA121" s="464"/>
      <c r="AB121" s="464"/>
      <c r="AC121" s="464"/>
      <c r="AD121" s="464"/>
      <c r="AE121" s="464"/>
      <c r="AF121" s="464"/>
      <c r="AG121" s="464"/>
      <c r="AH121" s="465"/>
      <c r="AI121" s="479" t="s">
        <v>938</v>
      </c>
      <c r="AJ121" s="480"/>
      <c r="AK121" s="480"/>
      <c r="AL121" s="481"/>
      <c r="AM121" s="197">
        <f>+AM109</f>
        <v>1305848339</v>
      </c>
      <c r="AN121" s="290" t="str">
        <f t="shared" ref="AN121:BE121" si="18">+AN109</f>
        <v>SGP</v>
      </c>
      <c r="AO121" s="291" t="str">
        <f t="shared" si="18"/>
        <v>2024130010221 FORMULACION DE INSTRUMENTOS PARA LA RESTAURACION INTEGRAL DE LA CIENAGA DE LA VIRGEN   CARTAGENA DE INDIAS</v>
      </c>
      <c r="AP121" s="198">
        <f t="shared" si="18"/>
        <v>0</v>
      </c>
      <c r="AQ121" s="198">
        <f t="shared" si="18"/>
        <v>0</v>
      </c>
      <c r="AR121" s="198">
        <f t="shared" si="18"/>
        <v>0</v>
      </c>
      <c r="AS121" s="198">
        <f t="shared" si="18"/>
        <v>0</v>
      </c>
      <c r="AT121" s="198">
        <f t="shared" si="18"/>
        <v>113471460</v>
      </c>
      <c r="AU121" s="199">
        <f t="shared" si="18"/>
        <v>0.14183932499999999</v>
      </c>
      <c r="AV121" s="198">
        <f t="shared" si="18"/>
        <v>14812000</v>
      </c>
      <c r="AW121" s="200">
        <f t="shared" si="18"/>
        <v>1.8515E-2</v>
      </c>
      <c r="AX121" s="201">
        <f t="shared" si="18"/>
        <v>0</v>
      </c>
      <c r="AY121" s="201">
        <f t="shared" si="18"/>
        <v>0</v>
      </c>
      <c r="AZ121" s="201">
        <f t="shared" si="18"/>
        <v>0</v>
      </c>
      <c r="BA121" s="201">
        <f t="shared" si="18"/>
        <v>1204584264.55</v>
      </c>
      <c r="BB121" s="202">
        <f t="shared" si="18"/>
        <v>1204584264.55</v>
      </c>
      <c r="BC121" s="203">
        <f t="shared" si="18"/>
        <v>0.92245341865078556</v>
      </c>
      <c r="BD121" s="202">
        <f t="shared" si="18"/>
        <v>168949178</v>
      </c>
      <c r="BE121" s="204">
        <f t="shared" si="18"/>
        <v>0.12937886656070557</v>
      </c>
      <c r="BF121" s="225"/>
    </row>
    <row r="122" spans="1:58" ht="108">
      <c r="A122" s="519" t="s">
        <v>329</v>
      </c>
      <c r="B122" s="491" t="s">
        <v>330</v>
      </c>
      <c r="C122" s="491" t="s">
        <v>331</v>
      </c>
      <c r="D122" s="325" t="s">
        <v>333</v>
      </c>
      <c r="E122" s="505" t="s">
        <v>956</v>
      </c>
      <c r="F122" s="617">
        <v>2024130010204</v>
      </c>
      <c r="G122" s="488" t="s">
        <v>957</v>
      </c>
      <c r="H122" s="216" t="s">
        <v>958</v>
      </c>
      <c r="I122" s="216" t="s">
        <v>959</v>
      </c>
      <c r="J122" s="218"/>
      <c r="K122" s="216" t="s">
        <v>960</v>
      </c>
      <c r="L122" s="223"/>
      <c r="M122" s="255" t="s">
        <v>961</v>
      </c>
      <c r="N122" s="255">
        <v>0.5</v>
      </c>
      <c r="O122" s="255" t="s">
        <v>179</v>
      </c>
      <c r="P122" s="255">
        <v>0.1</v>
      </c>
      <c r="Q122" s="255">
        <v>0.1</v>
      </c>
      <c r="R122" s="255">
        <v>0.25</v>
      </c>
      <c r="S122" s="216">
        <f t="shared" si="12"/>
        <v>0.45</v>
      </c>
      <c r="T122" s="247">
        <f t="shared" si="13"/>
        <v>0.9</v>
      </c>
      <c r="U122" s="273" t="s">
        <v>687</v>
      </c>
      <c r="V122" s="216" t="s">
        <v>660</v>
      </c>
      <c r="W122" s="256">
        <v>180</v>
      </c>
      <c r="X122" s="216" t="s">
        <v>661</v>
      </c>
      <c r="Y122" s="216" t="s">
        <v>707</v>
      </c>
      <c r="Z122" s="491" t="s">
        <v>962</v>
      </c>
      <c r="AA122" s="491" t="s">
        <v>963</v>
      </c>
      <c r="AB122" s="491" t="s">
        <v>964</v>
      </c>
      <c r="AC122" s="491" t="s">
        <v>710</v>
      </c>
      <c r="AD122" s="491" t="s">
        <v>965</v>
      </c>
      <c r="AE122" s="491">
        <v>0</v>
      </c>
      <c r="AF122" s="491" t="s">
        <v>667</v>
      </c>
      <c r="AG122" s="491" t="s">
        <v>668</v>
      </c>
      <c r="AH122" s="491"/>
      <c r="AI122" s="532">
        <v>181936000</v>
      </c>
      <c r="AJ122" s="64"/>
      <c r="AK122" s="532">
        <v>1</v>
      </c>
      <c r="AL122" s="532">
        <v>1</v>
      </c>
      <c r="AM122" s="534">
        <v>1</v>
      </c>
      <c r="AN122" s="734" t="s">
        <v>695</v>
      </c>
      <c r="AO122" s="734" t="s">
        <v>966</v>
      </c>
      <c r="AP122" s="354"/>
      <c r="AQ122" s="354"/>
      <c r="AR122" s="354"/>
      <c r="AS122" s="354"/>
      <c r="AT122" s="534">
        <v>0</v>
      </c>
      <c r="AU122" s="548">
        <v>0</v>
      </c>
      <c r="AV122" s="534">
        <v>0</v>
      </c>
      <c r="AW122" s="728"/>
      <c r="AX122" s="355"/>
      <c r="AY122" s="355"/>
      <c r="AZ122" s="355"/>
      <c r="BA122" s="355"/>
      <c r="BB122" s="534">
        <v>0</v>
      </c>
      <c r="BC122" s="548">
        <v>0</v>
      </c>
      <c r="BD122" s="534">
        <v>0</v>
      </c>
      <c r="BE122" s="548">
        <v>0</v>
      </c>
      <c r="BF122" s="225"/>
    </row>
    <row r="123" spans="1:58" ht="189.75" thickBot="1">
      <c r="A123" s="521"/>
      <c r="B123" s="493"/>
      <c r="C123" s="493"/>
      <c r="D123" s="329" t="s">
        <v>335</v>
      </c>
      <c r="E123" s="506"/>
      <c r="F123" s="619"/>
      <c r="G123" s="490"/>
      <c r="H123" s="234" t="s">
        <v>967</v>
      </c>
      <c r="I123" s="234" t="s">
        <v>814</v>
      </c>
      <c r="J123" s="235"/>
      <c r="K123" s="234" t="s">
        <v>968</v>
      </c>
      <c r="L123" s="241"/>
      <c r="M123" s="234" t="s">
        <v>961</v>
      </c>
      <c r="N123" s="234" t="s">
        <v>179</v>
      </c>
      <c r="O123" s="234" t="s">
        <v>179</v>
      </c>
      <c r="P123" s="234" t="s">
        <v>212</v>
      </c>
      <c r="Q123" s="234" t="s">
        <v>212</v>
      </c>
      <c r="R123" s="234" t="s">
        <v>212</v>
      </c>
      <c r="S123" s="234" t="s">
        <v>212</v>
      </c>
      <c r="T123" s="234" t="s">
        <v>212</v>
      </c>
      <c r="U123" s="356" t="s">
        <v>179</v>
      </c>
      <c r="V123" s="234" t="s">
        <v>179</v>
      </c>
      <c r="W123" s="328" t="s">
        <v>179</v>
      </c>
      <c r="X123" s="328" t="s">
        <v>179</v>
      </c>
      <c r="Y123" s="328" t="s">
        <v>179</v>
      </c>
      <c r="Z123" s="493"/>
      <c r="AA123" s="493"/>
      <c r="AB123" s="493"/>
      <c r="AC123" s="493"/>
      <c r="AD123" s="493"/>
      <c r="AE123" s="493"/>
      <c r="AF123" s="493"/>
      <c r="AG123" s="493"/>
      <c r="AH123" s="493"/>
      <c r="AI123" s="533">
        <v>0</v>
      </c>
      <c r="AJ123" s="65"/>
      <c r="AK123" s="533">
        <v>0</v>
      </c>
      <c r="AL123" s="533">
        <v>0</v>
      </c>
      <c r="AM123" s="535">
        <v>0</v>
      </c>
      <c r="AN123" s="735"/>
      <c r="AO123" s="735"/>
      <c r="AP123" s="357"/>
      <c r="AQ123" s="357"/>
      <c r="AR123" s="357"/>
      <c r="AS123" s="357"/>
      <c r="AT123" s="535"/>
      <c r="AU123" s="550"/>
      <c r="AV123" s="535"/>
      <c r="AW123" s="729"/>
      <c r="AX123" s="358"/>
      <c r="AY123" s="358"/>
      <c r="AZ123" s="358"/>
      <c r="BA123" s="358"/>
      <c r="BB123" s="535">
        <v>0</v>
      </c>
      <c r="BC123" s="550">
        <v>0</v>
      </c>
      <c r="BD123" s="535">
        <v>0</v>
      </c>
      <c r="BE123" s="550">
        <v>0</v>
      </c>
      <c r="BF123" s="225"/>
    </row>
    <row r="124" spans="1:58" ht="180.75" thickBot="1">
      <c r="A124" s="463"/>
      <c r="B124" s="464"/>
      <c r="C124" s="464"/>
      <c r="D124" s="504"/>
      <c r="E124" s="507"/>
      <c r="F124" s="508"/>
      <c r="G124" s="474"/>
      <c r="H124" s="474"/>
      <c r="I124" s="474"/>
      <c r="J124" s="474"/>
      <c r="K124" s="474"/>
      <c r="L124" s="474"/>
      <c r="M124" s="474"/>
      <c r="N124" s="475"/>
      <c r="O124" s="476" t="s">
        <v>969</v>
      </c>
      <c r="P124" s="477"/>
      <c r="Q124" s="477"/>
      <c r="R124" s="477"/>
      <c r="S124" s="478"/>
      <c r="T124" s="242">
        <f>AVERAGE(T122:T123)</f>
        <v>0.9</v>
      </c>
      <c r="U124" s="463"/>
      <c r="V124" s="464"/>
      <c r="W124" s="464"/>
      <c r="X124" s="464"/>
      <c r="Y124" s="464"/>
      <c r="Z124" s="464"/>
      <c r="AA124" s="464"/>
      <c r="AB124" s="464"/>
      <c r="AC124" s="464"/>
      <c r="AD124" s="464"/>
      <c r="AE124" s="464"/>
      <c r="AF124" s="464"/>
      <c r="AG124" s="464"/>
      <c r="AH124" s="465"/>
      <c r="AI124" s="479" t="s">
        <v>970</v>
      </c>
      <c r="AJ124" s="480"/>
      <c r="AK124" s="480"/>
      <c r="AL124" s="481"/>
      <c r="AM124" s="197">
        <f>+AM122</f>
        <v>1</v>
      </c>
      <c r="AN124" s="290" t="str">
        <f t="shared" ref="AN124:BE124" si="19">+AN122</f>
        <v>SGP</v>
      </c>
      <c r="AO124" s="291" t="str">
        <f t="shared" si="19"/>
        <v>2024130010204
PROMOVER LA INTEGRACIÓN A NIVEL METROPOLITANO Y REGIONAL EN
EL DISTRITO DE CARTAGENA DE INDIAS.</v>
      </c>
      <c r="AP124" s="198">
        <f t="shared" si="19"/>
        <v>0</v>
      </c>
      <c r="AQ124" s="198">
        <f t="shared" si="19"/>
        <v>0</v>
      </c>
      <c r="AR124" s="198">
        <f t="shared" si="19"/>
        <v>0</v>
      </c>
      <c r="AS124" s="198">
        <f t="shared" si="19"/>
        <v>0</v>
      </c>
      <c r="AT124" s="198">
        <f t="shared" si="19"/>
        <v>0</v>
      </c>
      <c r="AU124" s="199">
        <f t="shared" si="19"/>
        <v>0</v>
      </c>
      <c r="AV124" s="198">
        <f t="shared" si="19"/>
        <v>0</v>
      </c>
      <c r="AW124" s="200">
        <f t="shared" si="19"/>
        <v>0</v>
      </c>
      <c r="AX124" s="201">
        <f t="shared" si="19"/>
        <v>0</v>
      </c>
      <c r="AY124" s="201">
        <f t="shared" si="19"/>
        <v>0</v>
      </c>
      <c r="AZ124" s="201">
        <f t="shared" si="19"/>
        <v>0</v>
      </c>
      <c r="BA124" s="201">
        <f t="shared" si="19"/>
        <v>0</v>
      </c>
      <c r="BB124" s="202">
        <f t="shared" si="19"/>
        <v>0</v>
      </c>
      <c r="BC124" s="203">
        <f t="shared" si="19"/>
        <v>0</v>
      </c>
      <c r="BD124" s="202">
        <f t="shared" si="19"/>
        <v>0</v>
      </c>
      <c r="BE124" s="204">
        <f t="shared" si="19"/>
        <v>0</v>
      </c>
      <c r="BF124" s="225"/>
    </row>
    <row r="125" spans="1:58" ht="135">
      <c r="A125" s="730" t="s">
        <v>342</v>
      </c>
      <c r="B125" s="733" t="s">
        <v>343</v>
      </c>
      <c r="C125" s="733" t="s">
        <v>344</v>
      </c>
      <c r="D125" s="217" t="s">
        <v>346</v>
      </c>
      <c r="E125" s="505" t="s">
        <v>971</v>
      </c>
      <c r="F125" s="617">
        <v>2024130010186</v>
      </c>
      <c r="G125" s="488" t="s">
        <v>972</v>
      </c>
      <c r="H125" s="488" t="s">
        <v>973</v>
      </c>
      <c r="I125" s="488" t="s">
        <v>352</v>
      </c>
      <c r="J125" s="218"/>
      <c r="K125" s="216" t="s">
        <v>974</v>
      </c>
      <c r="L125" s="223"/>
      <c r="M125" s="488" t="s">
        <v>975</v>
      </c>
      <c r="N125" s="216">
        <v>5</v>
      </c>
      <c r="O125" s="216">
        <v>3</v>
      </c>
      <c r="P125" s="216">
        <v>0</v>
      </c>
      <c r="Q125" s="216">
        <v>2</v>
      </c>
      <c r="R125" s="216">
        <v>0</v>
      </c>
      <c r="S125" s="216">
        <f t="shared" si="12"/>
        <v>5</v>
      </c>
      <c r="T125" s="247">
        <f t="shared" si="13"/>
        <v>1</v>
      </c>
      <c r="U125" s="353" t="s">
        <v>705</v>
      </c>
      <c r="V125" s="217" t="s">
        <v>660</v>
      </c>
      <c r="W125" s="217">
        <f>11*30</f>
        <v>330</v>
      </c>
      <c r="X125" s="216" t="s">
        <v>661</v>
      </c>
      <c r="Y125" s="216" t="s">
        <v>707</v>
      </c>
      <c r="Z125" s="491" t="s">
        <v>962</v>
      </c>
      <c r="AA125" s="491" t="s">
        <v>976</v>
      </c>
      <c r="AB125" s="491" t="s">
        <v>977</v>
      </c>
      <c r="AC125" s="491" t="s">
        <v>776</v>
      </c>
      <c r="AD125" s="491" t="s">
        <v>978</v>
      </c>
      <c r="AE125" s="491">
        <v>825000000</v>
      </c>
      <c r="AF125" s="491" t="s">
        <v>817</v>
      </c>
      <c r="AG125" s="491" t="s">
        <v>668</v>
      </c>
      <c r="AH125" s="491"/>
      <c r="AI125" s="359">
        <v>470172000</v>
      </c>
      <c r="AJ125" s="509">
        <v>825000000</v>
      </c>
      <c r="AK125" s="509">
        <v>825000000</v>
      </c>
      <c r="AL125" s="509">
        <v>825000000</v>
      </c>
      <c r="AM125" s="529">
        <v>771910282.11000001</v>
      </c>
      <c r="AN125" s="511" t="s">
        <v>668</v>
      </c>
      <c r="AO125" s="511" t="s">
        <v>979</v>
      </c>
      <c r="AP125" s="511"/>
      <c r="AQ125" s="511"/>
      <c r="AR125" s="511"/>
      <c r="AS125" s="511"/>
      <c r="AT125" s="511">
        <v>336693680</v>
      </c>
      <c r="AU125" s="511">
        <f>+AT125/AK125</f>
        <v>0.4081135515151515</v>
      </c>
      <c r="AV125" s="511">
        <v>119567840</v>
      </c>
      <c r="AW125" s="511">
        <f>+AV125/AK125</f>
        <v>0.14493071515151515</v>
      </c>
      <c r="AX125" s="511"/>
      <c r="AY125" s="511"/>
      <c r="AZ125" s="511"/>
      <c r="BA125" s="511"/>
      <c r="BB125" s="529">
        <v>754017099</v>
      </c>
      <c r="BC125" s="526">
        <f>+BB125/AM125</f>
        <v>0.97681960776440313</v>
      </c>
      <c r="BD125" s="529">
        <v>612393179</v>
      </c>
      <c r="BE125" s="526">
        <f>+BD125/AM125</f>
        <v>0.79334761201267656</v>
      </c>
      <c r="BF125" s="225"/>
    </row>
    <row r="126" spans="1:58" ht="108">
      <c r="A126" s="731"/>
      <c r="B126" s="707"/>
      <c r="C126" s="707"/>
      <c r="D126" s="228" t="s">
        <v>349</v>
      </c>
      <c r="E126" s="506"/>
      <c r="F126" s="618"/>
      <c r="G126" s="489"/>
      <c r="H126" s="489"/>
      <c r="I126" s="489"/>
      <c r="J126" s="230"/>
      <c r="K126" s="228" t="s">
        <v>980</v>
      </c>
      <c r="L126" s="233"/>
      <c r="M126" s="489"/>
      <c r="N126" s="228">
        <v>1</v>
      </c>
      <c r="O126" s="228">
        <v>0</v>
      </c>
      <c r="P126" s="228">
        <v>0</v>
      </c>
      <c r="Q126" s="228">
        <v>1</v>
      </c>
      <c r="R126" s="228">
        <v>0</v>
      </c>
      <c r="S126" s="228">
        <f t="shared" si="12"/>
        <v>1</v>
      </c>
      <c r="T126" s="221">
        <f t="shared" si="13"/>
        <v>1</v>
      </c>
      <c r="U126" s="277" t="s">
        <v>705</v>
      </c>
      <c r="V126" s="228" t="s">
        <v>660</v>
      </c>
      <c r="W126" s="262">
        <v>330</v>
      </c>
      <c r="X126" s="228" t="s">
        <v>661</v>
      </c>
      <c r="Y126" s="228" t="s">
        <v>707</v>
      </c>
      <c r="Z126" s="492"/>
      <c r="AA126" s="492"/>
      <c r="AB126" s="492"/>
      <c r="AC126" s="492"/>
      <c r="AD126" s="492"/>
      <c r="AE126" s="492"/>
      <c r="AF126" s="492"/>
      <c r="AG126" s="492"/>
      <c r="AH126" s="492"/>
      <c r="AI126" s="360">
        <v>0</v>
      </c>
      <c r="AJ126" s="510"/>
      <c r="AK126" s="510"/>
      <c r="AL126" s="510"/>
      <c r="AM126" s="530"/>
      <c r="AN126" s="512"/>
      <c r="AO126" s="512"/>
      <c r="AP126" s="512"/>
      <c r="AQ126" s="512"/>
      <c r="AR126" s="512"/>
      <c r="AS126" s="512"/>
      <c r="AT126" s="512"/>
      <c r="AU126" s="512"/>
      <c r="AV126" s="512"/>
      <c r="AW126" s="512"/>
      <c r="AX126" s="512"/>
      <c r="AY126" s="512"/>
      <c r="AZ126" s="512"/>
      <c r="BA126" s="512"/>
      <c r="BB126" s="530"/>
      <c r="BC126" s="527"/>
      <c r="BD126" s="530"/>
      <c r="BE126" s="527"/>
      <c r="BF126" s="225"/>
    </row>
    <row r="127" spans="1:58" ht="81">
      <c r="A127" s="731"/>
      <c r="B127" s="707"/>
      <c r="C127" s="707"/>
      <c r="D127" s="228" t="s">
        <v>351</v>
      </c>
      <c r="E127" s="506"/>
      <c r="F127" s="618"/>
      <c r="G127" s="489"/>
      <c r="H127" s="489"/>
      <c r="I127" s="489" t="s">
        <v>347</v>
      </c>
      <c r="J127" s="230"/>
      <c r="K127" s="228" t="s">
        <v>981</v>
      </c>
      <c r="L127" s="233"/>
      <c r="M127" s="228" t="s">
        <v>982</v>
      </c>
      <c r="N127" s="228">
        <v>1</v>
      </c>
      <c r="O127" s="228">
        <v>1</v>
      </c>
      <c r="P127" s="228">
        <v>0</v>
      </c>
      <c r="Q127" s="228">
        <v>0</v>
      </c>
      <c r="R127" s="228">
        <v>0</v>
      </c>
      <c r="S127" s="228">
        <f t="shared" si="12"/>
        <v>1</v>
      </c>
      <c r="T127" s="221">
        <f t="shared" si="13"/>
        <v>1</v>
      </c>
      <c r="U127" s="277" t="s">
        <v>705</v>
      </c>
      <c r="V127" s="228" t="s">
        <v>660</v>
      </c>
      <c r="W127" s="262">
        <v>330</v>
      </c>
      <c r="X127" s="228" t="s">
        <v>661</v>
      </c>
      <c r="Y127" s="228" t="s">
        <v>707</v>
      </c>
      <c r="Z127" s="492"/>
      <c r="AA127" s="492"/>
      <c r="AB127" s="492"/>
      <c r="AC127" s="492"/>
      <c r="AD127" s="492"/>
      <c r="AE127" s="492"/>
      <c r="AF127" s="492"/>
      <c r="AG127" s="492"/>
      <c r="AH127" s="492"/>
      <c r="AI127" s="360">
        <v>94828000</v>
      </c>
      <c r="AJ127" s="510"/>
      <c r="AK127" s="510"/>
      <c r="AL127" s="510"/>
      <c r="AM127" s="530"/>
      <c r="AN127" s="512"/>
      <c r="AO127" s="512"/>
      <c r="AP127" s="512"/>
      <c r="AQ127" s="512"/>
      <c r="AR127" s="512"/>
      <c r="AS127" s="512"/>
      <c r="AT127" s="512"/>
      <c r="AU127" s="512"/>
      <c r="AV127" s="512"/>
      <c r="AW127" s="512"/>
      <c r="AX127" s="512"/>
      <c r="AY127" s="512"/>
      <c r="AZ127" s="512"/>
      <c r="BA127" s="512"/>
      <c r="BB127" s="530"/>
      <c r="BC127" s="527"/>
      <c r="BD127" s="530"/>
      <c r="BE127" s="527"/>
      <c r="BF127" s="225"/>
    </row>
    <row r="128" spans="1:58" ht="108">
      <c r="A128" s="731"/>
      <c r="B128" s="707"/>
      <c r="C128" s="707"/>
      <c r="D128" s="228" t="s">
        <v>354</v>
      </c>
      <c r="E128" s="506"/>
      <c r="F128" s="618"/>
      <c r="G128" s="489"/>
      <c r="H128" s="489"/>
      <c r="I128" s="489"/>
      <c r="J128" s="230"/>
      <c r="K128" s="228" t="s">
        <v>983</v>
      </c>
      <c r="L128" s="233"/>
      <c r="M128" s="228" t="s">
        <v>984</v>
      </c>
      <c r="N128" s="228">
        <v>3</v>
      </c>
      <c r="O128" s="228">
        <v>3</v>
      </c>
      <c r="P128" s="228">
        <v>0</v>
      </c>
      <c r="Q128" s="228">
        <v>0</v>
      </c>
      <c r="R128" s="228">
        <v>2</v>
      </c>
      <c r="S128" s="228">
        <f t="shared" si="12"/>
        <v>5</v>
      </c>
      <c r="T128" s="221">
        <v>1</v>
      </c>
      <c r="U128" s="277" t="s">
        <v>705</v>
      </c>
      <c r="V128" s="228" t="s">
        <v>660</v>
      </c>
      <c r="W128" s="262">
        <v>330</v>
      </c>
      <c r="X128" s="228" t="s">
        <v>661</v>
      </c>
      <c r="Y128" s="228" t="s">
        <v>707</v>
      </c>
      <c r="Z128" s="492"/>
      <c r="AA128" s="492"/>
      <c r="AB128" s="492"/>
      <c r="AC128" s="492"/>
      <c r="AD128" s="492"/>
      <c r="AE128" s="492"/>
      <c r="AF128" s="492"/>
      <c r="AG128" s="492"/>
      <c r="AH128" s="492"/>
      <c r="AI128" s="360">
        <f>AK128</f>
        <v>0</v>
      </c>
      <c r="AJ128" s="510"/>
      <c r="AK128" s="510"/>
      <c r="AL128" s="510"/>
      <c r="AM128" s="530"/>
      <c r="AN128" s="512"/>
      <c r="AO128" s="512"/>
      <c r="AP128" s="512"/>
      <c r="AQ128" s="512"/>
      <c r="AR128" s="512"/>
      <c r="AS128" s="512"/>
      <c r="AT128" s="512"/>
      <c r="AU128" s="512"/>
      <c r="AV128" s="512"/>
      <c r="AW128" s="512"/>
      <c r="AX128" s="512"/>
      <c r="AY128" s="512"/>
      <c r="AZ128" s="512"/>
      <c r="BA128" s="512"/>
      <c r="BB128" s="530"/>
      <c r="BC128" s="527"/>
      <c r="BD128" s="530"/>
      <c r="BE128" s="527"/>
      <c r="BF128" s="225"/>
    </row>
    <row r="129" spans="1:58" ht="189">
      <c r="A129" s="731"/>
      <c r="B129" s="707"/>
      <c r="C129" s="707"/>
      <c r="D129" s="573" t="s">
        <v>357</v>
      </c>
      <c r="E129" s="506"/>
      <c r="F129" s="618"/>
      <c r="G129" s="489"/>
      <c r="H129" s="489" t="s">
        <v>985</v>
      </c>
      <c r="I129" s="228" t="s">
        <v>986</v>
      </c>
      <c r="J129" s="230"/>
      <c r="K129" s="228" t="s">
        <v>987</v>
      </c>
      <c r="L129" s="233"/>
      <c r="M129" s="228" t="s">
        <v>988</v>
      </c>
      <c r="N129" s="228">
        <v>3</v>
      </c>
      <c r="O129" s="228">
        <v>0</v>
      </c>
      <c r="P129" s="228">
        <v>3</v>
      </c>
      <c r="Q129" s="228">
        <v>0</v>
      </c>
      <c r="R129" s="228">
        <v>41</v>
      </c>
      <c r="S129" s="228">
        <f t="shared" si="12"/>
        <v>44</v>
      </c>
      <c r="T129" s="221">
        <v>1</v>
      </c>
      <c r="U129" s="277" t="s">
        <v>705</v>
      </c>
      <c r="V129" s="228" t="s">
        <v>660</v>
      </c>
      <c r="W129" s="262">
        <v>330</v>
      </c>
      <c r="X129" s="228" t="s">
        <v>661</v>
      </c>
      <c r="Y129" s="228" t="s">
        <v>707</v>
      </c>
      <c r="Z129" s="492"/>
      <c r="AA129" s="494"/>
      <c r="AB129" s="494"/>
      <c r="AC129" s="494"/>
      <c r="AD129" s="494"/>
      <c r="AE129" s="494"/>
      <c r="AF129" s="494"/>
      <c r="AG129" s="494"/>
      <c r="AH129" s="494"/>
      <c r="AI129" s="360">
        <v>0</v>
      </c>
      <c r="AJ129" s="510"/>
      <c r="AK129" s="510"/>
      <c r="AL129" s="510"/>
      <c r="AM129" s="530"/>
      <c r="AN129" s="512"/>
      <c r="AO129" s="512"/>
      <c r="AP129" s="512"/>
      <c r="AQ129" s="512"/>
      <c r="AR129" s="512"/>
      <c r="AS129" s="512"/>
      <c r="AT129" s="512"/>
      <c r="AU129" s="512"/>
      <c r="AV129" s="512"/>
      <c r="AW129" s="512"/>
      <c r="AX129" s="512"/>
      <c r="AY129" s="512"/>
      <c r="AZ129" s="512"/>
      <c r="BA129" s="512"/>
      <c r="BB129" s="530"/>
      <c r="BC129" s="527"/>
      <c r="BD129" s="530"/>
      <c r="BE129" s="527"/>
      <c r="BF129" s="225"/>
    </row>
    <row r="130" spans="1:58" ht="243.75" thickBot="1">
      <c r="A130" s="732"/>
      <c r="B130" s="708"/>
      <c r="C130" s="708"/>
      <c r="D130" s="494"/>
      <c r="E130" s="506"/>
      <c r="F130" s="718"/>
      <c r="G130" s="573"/>
      <c r="H130" s="573"/>
      <c r="I130" s="281" t="s">
        <v>989</v>
      </c>
      <c r="J130" s="282"/>
      <c r="K130" s="281" t="s">
        <v>990</v>
      </c>
      <c r="L130" s="283"/>
      <c r="M130" s="281" t="s">
        <v>991</v>
      </c>
      <c r="N130" s="281">
        <v>0.5</v>
      </c>
      <c r="O130" s="281" t="s">
        <v>212</v>
      </c>
      <c r="P130" s="281" t="s">
        <v>212</v>
      </c>
      <c r="Q130" s="281">
        <v>0.25</v>
      </c>
      <c r="R130" s="281">
        <v>0.2</v>
      </c>
      <c r="S130" s="281">
        <f t="shared" si="12"/>
        <v>0.45</v>
      </c>
      <c r="T130" s="238">
        <f t="shared" si="13"/>
        <v>0.9</v>
      </c>
      <c r="U130" s="284" t="s">
        <v>687</v>
      </c>
      <c r="V130" s="281" t="s">
        <v>660</v>
      </c>
      <c r="W130" s="281">
        <v>180</v>
      </c>
      <c r="X130" s="281" t="s">
        <v>661</v>
      </c>
      <c r="Y130" s="281" t="s">
        <v>707</v>
      </c>
      <c r="Z130" s="492"/>
      <c r="AA130" s="281" t="s">
        <v>992</v>
      </c>
      <c r="AB130" s="281" t="s">
        <v>993</v>
      </c>
      <c r="AC130" s="281" t="s">
        <v>776</v>
      </c>
      <c r="AD130" s="281" t="s">
        <v>978</v>
      </c>
      <c r="AE130" s="66">
        <v>825000000</v>
      </c>
      <c r="AF130" s="281" t="s">
        <v>817</v>
      </c>
      <c r="AG130" s="283" t="s">
        <v>695</v>
      </c>
      <c r="AH130" s="283"/>
      <c r="AI130" s="361">
        <f>AK130</f>
        <v>0</v>
      </c>
      <c r="AJ130" s="510"/>
      <c r="AK130" s="510"/>
      <c r="AL130" s="510"/>
      <c r="AM130" s="530"/>
      <c r="AN130" s="512" t="s">
        <v>695</v>
      </c>
      <c r="AO130" s="512"/>
      <c r="AP130" s="512"/>
      <c r="AQ130" s="512"/>
      <c r="AR130" s="512"/>
      <c r="AS130" s="512"/>
      <c r="AT130" s="512"/>
      <c r="AU130" s="512"/>
      <c r="AV130" s="512"/>
      <c r="AW130" s="512"/>
      <c r="AX130" s="512"/>
      <c r="AY130" s="512"/>
      <c r="AZ130" s="512"/>
      <c r="BA130" s="512"/>
      <c r="BB130" s="530"/>
      <c r="BC130" s="527"/>
      <c r="BD130" s="530"/>
      <c r="BE130" s="527"/>
      <c r="BF130" s="225"/>
    </row>
    <row r="131" spans="1:58" ht="210.75" thickBot="1">
      <c r="A131" s="463"/>
      <c r="B131" s="464"/>
      <c r="C131" s="464"/>
      <c r="D131" s="504"/>
      <c r="E131" s="507"/>
      <c r="F131" s="508"/>
      <c r="G131" s="474"/>
      <c r="H131" s="474"/>
      <c r="I131" s="474"/>
      <c r="J131" s="474"/>
      <c r="K131" s="474"/>
      <c r="L131" s="474"/>
      <c r="M131" s="474"/>
      <c r="N131" s="475"/>
      <c r="O131" s="476" t="s">
        <v>994</v>
      </c>
      <c r="P131" s="477"/>
      <c r="Q131" s="477"/>
      <c r="R131" s="477"/>
      <c r="S131" s="478"/>
      <c r="T131" s="242">
        <f>AVERAGE(T125:T130)</f>
        <v>0.98333333333333339</v>
      </c>
      <c r="U131" s="463"/>
      <c r="V131" s="464"/>
      <c r="W131" s="464"/>
      <c r="X131" s="464"/>
      <c r="Y131" s="464"/>
      <c r="Z131" s="464"/>
      <c r="AA131" s="464"/>
      <c r="AB131" s="464"/>
      <c r="AC131" s="464"/>
      <c r="AD131" s="464"/>
      <c r="AE131" s="464"/>
      <c r="AF131" s="464"/>
      <c r="AG131" s="464"/>
      <c r="AH131" s="465"/>
      <c r="AI131" s="479" t="s">
        <v>995</v>
      </c>
      <c r="AJ131" s="480"/>
      <c r="AK131" s="480"/>
      <c r="AL131" s="481"/>
      <c r="AM131" s="197">
        <f>+AM125</f>
        <v>771910282.11000001</v>
      </c>
      <c r="AN131" s="290" t="str">
        <f t="shared" ref="AN131:BE131" si="20">+AN125</f>
        <v xml:space="preserve">Recursos propios </v>
      </c>
      <c r="AO131" s="291" t="str">
        <f t="shared" si="20"/>
        <v>2024130010186 IMPLEMENTACION  DEL CENTRO DE INVESTIGACION PARA LA PLANEACION SOCIOECONOMICA Y TERRITORIAL   CARTAGENA DE INDIAS</v>
      </c>
      <c r="AP131" s="198">
        <f t="shared" si="20"/>
        <v>0</v>
      </c>
      <c r="AQ131" s="198">
        <f t="shared" si="20"/>
        <v>0</v>
      </c>
      <c r="AR131" s="198">
        <f t="shared" si="20"/>
        <v>0</v>
      </c>
      <c r="AS131" s="198">
        <f t="shared" si="20"/>
        <v>0</v>
      </c>
      <c r="AT131" s="198">
        <f t="shared" si="20"/>
        <v>336693680</v>
      </c>
      <c r="AU131" s="199">
        <f t="shared" si="20"/>
        <v>0.4081135515151515</v>
      </c>
      <c r="AV131" s="198">
        <f t="shared" si="20"/>
        <v>119567840</v>
      </c>
      <c r="AW131" s="200">
        <f t="shared" si="20"/>
        <v>0.14493071515151515</v>
      </c>
      <c r="AX131" s="201">
        <f t="shared" si="20"/>
        <v>0</v>
      </c>
      <c r="AY131" s="201">
        <f t="shared" si="20"/>
        <v>0</v>
      </c>
      <c r="AZ131" s="201">
        <f t="shared" si="20"/>
        <v>0</v>
      </c>
      <c r="BA131" s="201">
        <f t="shared" si="20"/>
        <v>0</v>
      </c>
      <c r="BB131" s="202">
        <f t="shared" si="20"/>
        <v>754017099</v>
      </c>
      <c r="BC131" s="203">
        <f t="shared" si="20"/>
        <v>0.97681960776440313</v>
      </c>
      <c r="BD131" s="202">
        <f t="shared" si="20"/>
        <v>612393179</v>
      </c>
      <c r="BE131" s="204">
        <f t="shared" si="20"/>
        <v>0.79334761201267656</v>
      </c>
      <c r="BF131" s="225"/>
    </row>
    <row r="132" spans="1:58" ht="54">
      <c r="A132" s="736"/>
      <c r="B132" s="736" t="s">
        <v>359</v>
      </c>
      <c r="C132" s="736" t="s">
        <v>360</v>
      </c>
      <c r="D132" s="525" t="s">
        <v>362</v>
      </c>
      <c r="E132" s="519" t="s">
        <v>996</v>
      </c>
      <c r="F132" s="617">
        <v>2024130010159</v>
      </c>
      <c r="G132" s="488" t="s">
        <v>997</v>
      </c>
      <c r="H132" s="488" t="s">
        <v>998</v>
      </c>
      <c r="I132" s="488" t="s">
        <v>999</v>
      </c>
      <c r="J132" s="218">
        <v>0.05</v>
      </c>
      <c r="K132" s="216" t="s">
        <v>1000</v>
      </c>
      <c r="L132" s="223"/>
      <c r="M132" s="216" t="s">
        <v>1001</v>
      </c>
      <c r="N132" s="216">
        <v>1</v>
      </c>
      <c r="O132" s="216">
        <v>0</v>
      </c>
      <c r="P132" s="216">
        <v>1</v>
      </c>
      <c r="Q132" s="216">
        <v>0</v>
      </c>
      <c r="R132" s="216">
        <v>0</v>
      </c>
      <c r="S132" s="216">
        <f t="shared" si="12"/>
        <v>1</v>
      </c>
      <c r="T132" s="247">
        <f t="shared" si="13"/>
        <v>1</v>
      </c>
      <c r="U132" s="273" t="s">
        <v>1002</v>
      </c>
      <c r="V132" s="216" t="s">
        <v>660</v>
      </c>
      <c r="W132" s="256">
        <f>11*30</f>
        <v>330</v>
      </c>
      <c r="X132" s="216" t="s">
        <v>661</v>
      </c>
      <c r="Y132" s="216" t="s">
        <v>707</v>
      </c>
      <c r="Z132" s="491" t="s">
        <v>1003</v>
      </c>
      <c r="AA132" s="491" t="s">
        <v>1004</v>
      </c>
      <c r="AB132" s="491" t="s">
        <v>1005</v>
      </c>
      <c r="AC132" s="491" t="s">
        <v>776</v>
      </c>
      <c r="AD132" s="491"/>
      <c r="AE132" s="491"/>
      <c r="AF132" s="491"/>
      <c r="AG132" s="491" t="s">
        <v>668</v>
      </c>
      <c r="AH132" s="491"/>
      <c r="AI132" s="359">
        <v>18150000</v>
      </c>
      <c r="AJ132" s="509">
        <v>1450000000</v>
      </c>
      <c r="AK132" s="509">
        <v>1450000000</v>
      </c>
      <c r="AL132" s="509">
        <v>1450000000</v>
      </c>
      <c r="AM132" s="511">
        <v>1450000000</v>
      </c>
      <c r="AN132" s="670" t="s">
        <v>1006</v>
      </c>
      <c r="AO132" s="670" t="s">
        <v>1007</v>
      </c>
      <c r="AP132" s="274"/>
      <c r="AQ132" s="274"/>
      <c r="AR132" s="274"/>
      <c r="AS132" s="274"/>
      <c r="AT132" s="509">
        <v>502273600</v>
      </c>
      <c r="AU132" s="701">
        <f>+AT132/AK132</f>
        <v>0.34639558620689653</v>
      </c>
      <c r="AV132" s="509">
        <v>188775800</v>
      </c>
      <c r="AW132" s="498">
        <f>+AV132/AK132</f>
        <v>0.13019020689655172</v>
      </c>
      <c r="AX132" s="275"/>
      <c r="AY132" s="275"/>
      <c r="AZ132" s="275"/>
      <c r="BA132" s="275"/>
      <c r="BB132" s="511">
        <v>1380731151.45</v>
      </c>
      <c r="BC132" s="502">
        <f>+BB132/AM132</f>
        <v>0.95222838031034485</v>
      </c>
      <c r="BD132" s="511">
        <v>1200841631</v>
      </c>
      <c r="BE132" s="502">
        <f>+BD132/AM132</f>
        <v>0.82816664206896551</v>
      </c>
      <c r="BF132" s="225"/>
    </row>
    <row r="133" spans="1:58" ht="108">
      <c r="A133" s="626"/>
      <c r="B133" s="626"/>
      <c r="C133" s="626"/>
      <c r="D133" s="683"/>
      <c r="E133" s="520"/>
      <c r="F133" s="618"/>
      <c r="G133" s="489"/>
      <c r="H133" s="489"/>
      <c r="I133" s="489"/>
      <c r="J133" s="230">
        <v>0.05</v>
      </c>
      <c r="K133" s="228" t="s">
        <v>1008</v>
      </c>
      <c r="L133" s="233"/>
      <c r="M133" s="228" t="s">
        <v>1009</v>
      </c>
      <c r="N133" s="228">
        <v>4</v>
      </c>
      <c r="O133" s="228">
        <v>0</v>
      </c>
      <c r="P133" s="228">
        <v>2</v>
      </c>
      <c r="Q133" s="228">
        <v>0</v>
      </c>
      <c r="R133" s="228">
        <v>2</v>
      </c>
      <c r="S133" s="228">
        <f t="shared" si="12"/>
        <v>4</v>
      </c>
      <c r="T133" s="221">
        <f t="shared" si="13"/>
        <v>1</v>
      </c>
      <c r="U133" s="277" t="s">
        <v>1002</v>
      </c>
      <c r="V133" s="228" t="s">
        <v>660</v>
      </c>
      <c r="W133" s="262">
        <f t="shared" ref="W133:W143" si="21">11*30</f>
        <v>330</v>
      </c>
      <c r="X133" s="228" t="s">
        <v>661</v>
      </c>
      <c r="Y133" s="228" t="s">
        <v>707</v>
      </c>
      <c r="Z133" s="492"/>
      <c r="AA133" s="492"/>
      <c r="AB133" s="492"/>
      <c r="AC133" s="492"/>
      <c r="AD133" s="492"/>
      <c r="AE133" s="492"/>
      <c r="AF133" s="492"/>
      <c r="AG133" s="492"/>
      <c r="AH133" s="492"/>
      <c r="AI133" s="360">
        <v>164350000</v>
      </c>
      <c r="AJ133" s="510"/>
      <c r="AK133" s="510"/>
      <c r="AL133" s="510"/>
      <c r="AM133" s="512"/>
      <c r="AN133" s="496"/>
      <c r="AO133" s="496"/>
      <c r="AP133" s="278"/>
      <c r="AQ133" s="278"/>
      <c r="AR133" s="278"/>
      <c r="AS133" s="278"/>
      <c r="AT133" s="510"/>
      <c r="AU133" s="702"/>
      <c r="AV133" s="510"/>
      <c r="AW133" s="499"/>
      <c r="AX133" s="279"/>
      <c r="AY133" s="279"/>
      <c r="AZ133" s="279"/>
      <c r="BA133" s="279"/>
      <c r="BB133" s="512"/>
      <c r="BC133" s="503"/>
      <c r="BD133" s="512"/>
      <c r="BE133" s="503"/>
      <c r="BF133" s="225"/>
    </row>
    <row r="134" spans="1:58" ht="54">
      <c r="A134" s="626"/>
      <c r="B134" s="626"/>
      <c r="C134" s="626"/>
      <c r="D134" s="683"/>
      <c r="E134" s="520"/>
      <c r="F134" s="618"/>
      <c r="G134" s="489"/>
      <c r="H134" s="489"/>
      <c r="I134" s="489"/>
      <c r="J134" s="230">
        <v>0.05</v>
      </c>
      <c r="K134" s="228" t="s">
        <v>1010</v>
      </c>
      <c r="L134" s="233"/>
      <c r="M134" s="228" t="s">
        <v>1011</v>
      </c>
      <c r="N134" s="228">
        <v>8</v>
      </c>
      <c r="O134" s="228">
        <v>2</v>
      </c>
      <c r="P134" s="228">
        <v>2</v>
      </c>
      <c r="Q134" s="228">
        <v>2</v>
      </c>
      <c r="R134" s="228">
        <v>2</v>
      </c>
      <c r="S134" s="228">
        <f t="shared" si="12"/>
        <v>8</v>
      </c>
      <c r="T134" s="221">
        <f t="shared" si="13"/>
        <v>1</v>
      </c>
      <c r="U134" s="277" t="s">
        <v>1002</v>
      </c>
      <c r="V134" s="228" t="s">
        <v>660</v>
      </c>
      <c r="W134" s="262">
        <f t="shared" si="21"/>
        <v>330</v>
      </c>
      <c r="X134" s="228" t="s">
        <v>661</v>
      </c>
      <c r="Y134" s="228" t="s">
        <v>707</v>
      </c>
      <c r="Z134" s="492"/>
      <c r="AA134" s="492"/>
      <c r="AB134" s="494"/>
      <c r="AC134" s="494"/>
      <c r="AD134" s="494"/>
      <c r="AE134" s="494"/>
      <c r="AF134" s="494"/>
      <c r="AG134" s="492"/>
      <c r="AH134" s="494"/>
      <c r="AI134" s="360">
        <v>391490000</v>
      </c>
      <c r="AJ134" s="510"/>
      <c r="AK134" s="510"/>
      <c r="AL134" s="510"/>
      <c r="AM134" s="512"/>
      <c r="AN134" s="496"/>
      <c r="AO134" s="496"/>
      <c r="AP134" s="278"/>
      <c r="AQ134" s="278"/>
      <c r="AR134" s="278"/>
      <c r="AS134" s="278"/>
      <c r="AT134" s="510"/>
      <c r="AU134" s="702"/>
      <c r="AV134" s="510"/>
      <c r="AW134" s="499"/>
      <c r="AX134" s="279"/>
      <c r="AY134" s="279"/>
      <c r="AZ134" s="279"/>
      <c r="BA134" s="279"/>
      <c r="BB134" s="512"/>
      <c r="BC134" s="503"/>
      <c r="BD134" s="512"/>
      <c r="BE134" s="503"/>
      <c r="BF134" s="225"/>
    </row>
    <row r="135" spans="1:58" ht="81">
      <c r="A135" s="626"/>
      <c r="B135" s="626"/>
      <c r="C135" s="626"/>
      <c r="D135" s="683"/>
      <c r="E135" s="520"/>
      <c r="F135" s="618"/>
      <c r="G135" s="489"/>
      <c r="H135" s="489"/>
      <c r="I135" s="489"/>
      <c r="J135" s="230">
        <v>0.1</v>
      </c>
      <c r="K135" s="228" t="s">
        <v>1012</v>
      </c>
      <c r="L135" s="233"/>
      <c r="M135" s="233" t="s">
        <v>1013</v>
      </c>
      <c r="N135" s="228">
        <v>16</v>
      </c>
      <c r="O135" s="228">
        <v>3</v>
      </c>
      <c r="P135" s="228">
        <v>3</v>
      </c>
      <c r="Q135" s="228">
        <v>3</v>
      </c>
      <c r="R135" s="228">
        <v>7</v>
      </c>
      <c r="S135" s="228">
        <f t="shared" si="12"/>
        <v>16</v>
      </c>
      <c r="T135" s="221">
        <f t="shared" si="13"/>
        <v>1</v>
      </c>
      <c r="U135" s="277" t="s">
        <v>1002</v>
      </c>
      <c r="V135" s="228" t="s">
        <v>660</v>
      </c>
      <c r="W135" s="262">
        <f t="shared" si="21"/>
        <v>330</v>
      </c>
      <c r="X135" s="228" t="s">
        <v>661</v>
      </c>
      <c r="Y135" s="228" t="s">
        <v>707</v>
      </c>
      <c r="Z135" s="492"/>
      <c r="AA135" s="492"/>
      <c r="AB135" s="573" t="s">
        <v>1014</v>
      </c>
      <c r="AC135" s="573" t="s">
        <v>776</v>
      </c>
      <c r="AD135" s="573"/>
      <c r="AE135" s="573"/>
      <c r="AF135" s="573"/>
      <c r="AG135" s="492"/>
      <c r="AH135" s="573"/>
      <c r="AI135" s="360">
        <v>218500000</v>
      </c>
      <c r="AJ135" s="510"/>
      <c r="AK135" s="510"/>
      <c r="AL135" s="510"/>
      <c r="AM135" s="512"/>
      <c r="AN135" s="496"/>
      <c r="AO135" s="496"/>
      <c r="AP135" s="278"/>
      <c r="AQ135" s="278"/>
      <c r="AR135" s="278"/>
      <c r="AS135" s="278"/>
      <c r="AT135" s="510"/>
      <c r="AU135" s="702"/>
      <c r="AV135" s="510"/>
      <c r="AW135" s="499"/>
      <c r="AX135" s="279"/>
      <c r="AY135" s="279"/>
      <c r="AZ135" s="279"/>
      <c r="BA135" s="279"/>
      <c r="BB135" s="512"/>
      <c r="BC135" s="503"/>
      <c r="BD135" s="512"/>
      <c r="BE135" s="503"/>
      <c r="BF135" s="225"/>
    </row>
    <row r="136" spans="1:58" ht="54">
      <c r="A136" s="626"/>
      <c r="B136" s="626"/>
      <c r="C136" s="626"/>
      <c r="D136" s="683"/>
      <c r="E136" s="520"/>
      <c r="F136" s="618"/>
      <c r="G136" s="489"/>
      <c r="H136" s="489"/>
      <c r="I136" s="489"/>
      <c r="J136" s="230">
        <v>0.05</v>
      </c>
      <c r="K136" s="228" t="s">
        <v>1015</v>
      </c>
      <c r="L136" s="233"/>
      <c r="M136" s="233" t="s">
        <v>1016</v>
      </c>
      <c r="N136" s="228">
        <v>4</v>
      </c>
      <c r="O136" s="228">
        <v>1</v>
      </c>
      <c r="P136" s="228">
        <v>1</v>
      </c>
      <c r="Q136" s="228">
        <v>1</v>
      </c>
      <c r="R136" s="228">
        <v>1</v>
      </c>
      <c r="S136" s="228">
        <f t="shared" si="12"/>
        <v>4</v>
      </c>
      <c r="T136" s="221">
        <f t="shared" si="13"/>
        <v>1</v>
      </c>
      <c r="U136" s="277" t="s">
        <v>1002</v>
      </c>
      <c r="V136" s="228" t="s">
        <v>660</v>
      </c>
      <c r="W136" s="262">
        <f t="shared" si="21"/>
        <v>330</v>
      </c>
      <c r="X136" s="228" t="s">
        <v>661</v>
      </c>
      <c r="Y136" s="228" t="s">
        <v>707</v>
      </c>
      <c r="Z136" s="492"/>
      <c r="AA136" s="492"/>
      <c r="AB136" s="492"/>
      <c r="AC136" s="492" t="s">
        <v>776</v>
      </c>
      <c r="AD136" s="492"/>
      <c r="AE136" s="492"/>
      <c r="AF136" s="492"/>
      <c r="AG136" s="492"/>
      <c r="AH136" s="492"/>
      <c r="AI136" s="360">
        <v>60500000</v>
      </c>
      <c r="AJ136" s="510"/>
      <c r="AK136" s="510"/>
      <c r="AL136" s="510"/>
      <c r="AM136" s="512"/>
      <c r="AN136" s="496"/>
      <c r="AO136" s="496"/>
      <c r="AP136" s="278"/>
      <c r="AQ136" s="278"/>
      <c r="AR136" s="278"/>
      <c r="AS136" s="278"/>
      <c r="AT136" s="510"/>
      <c r="AU136" s="702"/>
      <c r="AV136" s="510"/>
      <c r="AW136" s="499"/>
      <c r="AX136" s="279"/>
      <c r="AY136" s="279"/>
      <c r="AZ136" s="279"/>
      <c r="BA136" s="279"/>
      <c r="BB136" s="512"/>
      <c r="BC136" s="503"/>
      <c r="BD136" s="512"/>
      <c r="BE136" s="503"/>
      <c r="BF136" s="225"/>
    </row>
    <row r="137" spans="1:58">
      <c r="A137" s="626"/>
      <c r="B137" s="626"/>
      <c r="C137" s="626"/>
      <c r="D137" s="683"/>
      <c r="E137" s="520"/>
      <c r="F137" s="618"/>
      <c r="G137" s="489"/>
      <c r="H137" s="489"/>
      <c r="I137" s="489"/>
      <c r="J137" s="230">
        <v>0.05</v>
      </c>
      <c r="K137" s="228" t="s">
        <v>1017</v>
      </c>
      <c r="L137" s="233"/>
      <c r="M137" s="233" t="s">
        <v>838</v>
      </c>
      <c r="N137" s="228">
        <v>1</v>
      </c>
      <c r="O137" s="228">
        <v>0</v>
      </c>
      <c r="P137" s="228">
        <v>0</v>
      </c>
      <c r="Q137" s="228"/>
      <c r="R137" s="228">
        <v>1</v>
      </c>
      <c r="S137" s="228">
        <f t="shared" si="12"/>
        <v>1</v>
      </c>
      <c r="T137" s="221">
        <f t="shared" si="13"/>
        <v>1</v>
      </c>
      <c r="U137" s="277"/>
      <c r="V137" s="228"/>
      <c r="W137" s="262"/>
      <c r="X137" s="228"/>
      <c r="Y137" s="228"/>
      <c r="Z137" s="492"/>
      <c r="AA137" s="492"/>
      <c r="AB137" s="494"/>
      <c r="AC137" s="494"/>
      <c r="AD137" s="494"/>
      <c r="AE137" s="494"/>
      <c r="AF137" s="494"/>
      <c r="AG137" s="492"/>
      <c r="AH137" s="494"/>
      <c r="AI137" s="360"/>
      <c r="AJ137" s="510"/>
      <c r="AK137" s="510"/>
      <c r="AL137" s="510"/>
      <c r="AM137" s="512"/>
      <c r="AN137" s="496"/>
      <c r="AO137" s="496"/>
      <c r="AP137" s="278"/>
      <c r="AQ137" s="278"/>
      <c r="AR137" s="278"/>
      <c r="AS137" s="278"/>
      <c r="AT137" s="510"/>
      <c r="AU137" s="702"/>
      <c r="AV137" s="510"/>
      <c r="AW137" s="499"/>
      <c r="AX137" s="279"/>
      <c r="AY137" s="279"/>
      <c r="AZ137" s="279"/>
      <c r="BA137" s="279"/>
      <c r="BB137" s="512"/>
      <c r="BC137" s="503"/>
      <c r="BD137" s="512"/>
      <c r="BE137" s="503"/>
      <c r="BF137" s="225"/>
    </row>
    <row r="138" spans="1:58" ht="85.5">
      <c r="A138" s="626"/>
      <c r="B138" s="626"/>
      <c r="C138" s="626"/>
      <c r="D138" s="683" t="s">
        <v>365</v>
      </c>
      <c r="E138" s="520"/>
      <c r="F138" s="618"/>
      <c r="G138" s="489"/>
      <c r="H138" s="489" t="s">
        <v>1018</v>
      </c>
      <c r="I138" s="489" t="s">
        <v>1019</v>
      </c>
      <c r="J138" s="230">
        <v>0.2</v>
      </c>
      <c r="K138" s="228" t="s">
        <v>1020</v>
      </c>
      <c r="L138" s="233"/>
      <c r="M138" s="233" t="s">
        <v>1021</v>
      </c>
      <c r="N138" s="228">
        <v>1</v>
      </c>
      <c r="O138" s="228">
        <v>1</v>
      </c>
      <c r="P138" s="228">
        <v>0</v>
      </c>
      <c r="Q138" s="228">
        <v>0</v>
      </c>
      <c r="R138" s="228">
        <v>0</v>
      </c>
      <c r="S138" s="228">
        <f t="shared" si="12"/>
        <v>1</v>
      </c>
      <c r="T138" s="221">
        <f t="shared" si="13"/>
        <v>1</v>
      </c>
      <c r="U138" s="277" t="s">
        <v>1002</v>
      </c>
      <c r="V138" s="228" t="s">
        <v>660</v>
      </c>
      <c r="W138" s="262">
        <f t="shared" si="21"/>
        <v>330</v>
      </c>
      <c r="X138" s="228" t="s">
        <v>661</v>
      </c>
      <c r="Y138" s="228" t="s">
        <v>707</v>
      </c>
      <c r="Z138" s="492"/>
      <c r="AA138" s="492"/>
      <c r="AB138" s="573" t="s">
        <v>1005</v>
      </c>
      <c r="AC138" s="573" t="s">
        <v>776</v>
      </c>
      <c r="AD138" s="573"/>
      <c r="AE138" s="573"/>
      <c r="AF138" s="573"/>
      <c r="AG138" s="492"/>
      <c r="AH138" s="573"/>
      <c r="AI138" s="360">
        <v>452360000</v>
      </c>
      <c r="AJ138" s="510"/>
      <c r="AK138" s="510"/>
      <c r="AL138" s="510"/>
      <c r="AM138" s="512"/>
      <c r="AN138" s="496"/>
      <c r="AO138" s="496"/>
      <c r="AP138" s="278"/>
      <c r="AQ138" s="278"/>
      <c r="AR138" s="278"/>
      <c r="AS138" s="278"/>
      <c r="AT138" s="510"/>
      <c r="AU138" s="702"/>
      <c r="AV138" s="510"/>
      <c r="AW138" s="499"/>
      <c r="AX138" s="279"/>
      <c r="AY138" s="279"/>
      <c r="AZ138" s="279"/>
      <c r="BA138" s="279"/>
      <c r="BB138" s="512"/>
      <c r="BC138" s="503"/>
      <c r="BD138" s="512"/>
      <c r="BE138" s="503"/>
      <c r="BF138" s="225"/>
    </row>
    <row r="139" spans="1:58" ht="285">
      <c r="A139" s="626"/>
      <c r="B139" s="626"/>
      <c r="C139" s="626"/>
      <c r="D139" s="683"/>
      <c r="E139" s="520"/>
      <c r="F139" s="618"/>
      <c r="G139" s="489"/>
      <c r="H139" s="489"/>
      <c r="I139" s="489"/>
      <c r="J139" s="230">
        <v>0.1</v>
      </c>
      <c r="K139" s="228" t="s">
        <v>1022</v>
      </c>
      <c r="L139" s="233"/>
      <c r="M139" s="233" t="s">
        <v>1023</v>
      </c>
      <c r="N139" s="228">
        <v>19</v>
      </c>
      <c r="O139" s="228">
        <v>5</v>
      </c>
      <c r="P139" s="228">
        <v>5</v>
      </c>
      <c r="Q139" s="228">
        <v>4</v>
      </c>
      <c r="R139" s="228">
        <v>5</v>
      </c>
      <c r="S139" s="228">
        <f t="shared" si="12"/>
        <v>19</v>
      </c>
      <c r="T139" s="221">
        <f t="shared" si="13"/>
        <v>1</v>
      </c>
      <c r="U139" s="277" t="s">
        <v>1002</v>
      </c>
      <c r="V139" s="228" t="s">
        <v>660</v>
      </c>
      <c r="W139" s="262">
        <f t="shared" si="21"/>
        <v>330</v>
      </c>
      <c r="X139" s="228" t="s">
        <v>661</v>
      </c>
      <c r="Y139" s="228" t="s">
        <v>707</v>
      </c>
      <c r="Z139" s="492"/>
      <c r="AA139" s="492"/>
      <c r="AB139" s="494"/>
      <c r="AC139" s="494" t="s">
        <v>776</v>
      </c>
      <c r="AD139" s="494"/>
      <c r="AE139" s="494"/>
      <c r="AF139" s="494"/>
      <c r="AG139" s="492"/>
      <c r="AH139" s="494"/>
      <c r="AI139" s="360">
        <v>30250000</v>
      </c>
      <c r="AJ139" s="510"/>
      <c r="AK139" s="510"/>
      <c r="AL139" s="510"/>
      <c r="AM139" s="512"/>
      <c r="AN139" s="496"/>
      <c r="AO139" s="496"/>
      <c r="AP139" s="278"/>
      <c r="AQ139" s="278"/>
      <c r="AR139" s="278"/>
      <c r="AS139" s="278"/>
      <c r="AT139" s="510"/>
      <c r="AU139" s="702"/>
      <c r="AV139" s="510"/>
      <c r="AW139" s="499"/>
      <c r="AX139" s="279"/>
      <c r="AY139" s="279"/>
      <c r="AZ139" s="279"/>
      <c r="BA139" s="279"/>
      <c r="BB139" s="512"/>
      <c r="BC139" s="503"/>
      <c r="BD139" s="512"/>
      <c r="BE139" s="503"/>
      <c r="BF139" s="225"/>
    </row>
    <row r="140" spans="1:58" ht="171">
      <c r="A140" s="626"/>
      <c r="B140" s="626"/>
      <c r="C140" s="626"/>
      <c r="D140" s="683"/>
      <c r="E140" s="520"/>
      <c r="F140" s="618"/>
      <c r="G140" s="489"/>
      <c r="H140" s="489"/>
      <c r="I140" s="489"/>
      <c r="J140" s="230">
        <v>0.15</v>
      </c>
      <c r="K140" s="228" t="s">
        <v>1024</v>
      </c>
      <c r="L140" s="233"/>
      <c r="M140" s="233" t="s">
        <v>1025</v>
      </c>
      <c r="N140" s="228">
        <v>5</v>
      </c>
      <c r="O140" s="228">
        <v>1</v>
      </c>
      <c r="P140" s="228">
        <v>2</v>
      </c>
      <c r="Q140" s="228">
        <v>0</v>
      </c>
      <c r="R140" s="228">
        <v>2</v>
      </c>
      <c r="S140" s="228">
        <f t="shared" si="12"/>
        <v>5</v>
      </c>
      <c r="T140" s="221">
        <f t="shared" si="13"/>
        <v>1</v>
      </c>
      <c r="U140" s="277" t="s">
        <v>1002</v>
      </c>
      <c r="V140" s="228" t="s">
        <v>660</v>
      </c>
      <c r="W140" s="262">
        <f t="shared" si="21"/>
        <v>330</v>
      </c>
      <c r="X140" s="228" t="s">
        <v>661</v>
      </c>
      <c r="Y140" s="228" t="s">
        <v>707</v>
      </c>
      <c r="Z140" s="492"/>
      <c r="AA140" s="492"/>
      <c r="AB140" s="573" t="s">
        <v>1014</v>
      </c>
      <c r="AC140" s="573" t="s">
        <v>776</v>
      </c>
      <c r="AD140" s="573"/>
      <c r="AE140" s="573"/>
      <c r="AF140" s="573"/>
      <c r="AG140" s="492"/>
      <c r="AH140" s="573"/>
      <c r="AI140" s="360">
        <v>62700000</v>
      </c>
      <c r="AJ140" s="510"/>
      <c r="AK140" s="510"/>
      <c r="AL140" s="510"/>
      <c r="AM140" s="512"/>
      <c r="AN140" s="496"/>
      <c r="AO140" s="496"/>
      <c r="AP140" s="278"/>
      <c r="AQ140" s="278"/>
      <c r="AR140" s="278"/>
      <c r="AS140" s="278"/>
      <c r="AT140" s="510"/>
      <c r="AU140" s="702"/>
      <c r="AV140" s="510"/>
      <c r="AW140" s="499"/>
      <c r="AX140" s="279"/>
      <c r="AY140" s="279"/>
      <c r="AZ140" s="279"/>
      <c r="BA140" s="279"/>
      <c r="BB140" s="512"/>
      <c r="BC140" s="503"/>
      <c r="BD140" s="512"/>
      <c r="BE140" s="503"/>
      <c r="BF140" s="225"/>
    </row>
    <row r="141" spans="1:58" ht="199.5">
      <c r="A141" s="626"/>
      <c r="B141" s="626"/>
      <c r="C141" s="626"/>
      <c r="D141" s="683" t="s">
        <v>371</v>
      </c>
      <c r="E141" s="520"/>
      <c r="F141" s="618"/>
      <c r="G141" s="489"/>
      <c r="H141" s="489" t="s">
        <v>1026</v>
      </c>
      <c r="I141" s="489" t="s">
        <v>1027</v>
      </c>
      <c r="J141" s="230">
        <v>0.1</v>
      </c>
      <c r="K141" s="228" t="s">
        <v>1028</v>
      </c>
      <c r="L141" s="233"/>
      <c r="M141" s="233" t="s">
        <v>1029</v>
      </c>
      <c r="N141" s="228">
        <v>6</v>
      </c>
      <c r="O141" s="228">
        <v>1</v>
      </c>
      <c r="P141" s="228">
        <v>1</v>
      </c>
      <c r="Q141" s="228">
        <v>1</v>
      </c>
      <c r="R141" s="228">
        <v>3</v>
      </c>
      <c r="S141" s="228">
        <f t="shared" si="12"/>
        <v>6</v>
      </c>
      <c r="T141" s="221">
        <f t="shared" si="13"/>
        <v>1</v>
      </c>
      <c r="U141" s="277" t="s">
        <v>1002</v>
      </c>
      <c r="V141" s="228" t="s">
        <v>660</v>
      </c>
      <c r="W141" s="262">
        <f t="shared" si="21"/>
        <v>330</v>
      </c>
      <c r="X141" s="228" t="s">
        <v>661</v>
      </c>
      <c r="Y141" s="228" t="s">
        <v>707</v>
      </c>
      <c r="Z141" s="492"/>
      <c r="AA141" s="492"/>
      <c r="AB141" s="492"/>
      <c r="AC141" s="492"/>
      <c r="AD141" s="492"/>
      <c r="AE141" s="492"/>
      <c r="AF141" s="492"/>
      <c r="AG141" s="492"/>
      <c r="AH141" s="492"/>
      <c r="AI141" s="360">
        <v>18150000</v>
      </c>
      <c r="AJ141" s="510"/>
      <c r="AK141" s="510"/>
      <c r="AL141" s="510"/>
      <c r="AM141" s="512"/>
      <c r="AN141" s="496"/>
      <c r="AO141" s="496"/>
      <c r="AP141" s="278"/>
      <c r="AQ141" s="278"/>
      <c r="AR141" s="278"/>
      <c r="AS141" s="278"/>
      <c r="AT141" s="510"/>
      <c r="AU141" s="702"/>
      <c r="AV141" s="510"/>
      <c r="AW141" s="499"/>
      <c r="AX141" s="279"/>
      <c r="AY141" s="279"/>
      <c r="AZ141" s="279"/>
      <c r="BA141" s="279"/>
      <c r="BB141" s="512"/>
      <c r="BC141" s="503"/>
      <c r="BD141" s="512"/>
      <c r="BE141" s="503"/>
      <c r="BF141" s="225"/>
    </row>
    <row r="142" spans="1:58" ht="57">
      <c r="A142" s="626"/>
      <c r="B142" s="626"/>
      <c r="C142" s="626"/>
      <c r="D142" s="683"/>
      <c r="E142" s="520"/>
      <c r="F142" s="618"/>
      <c r="G142" s="489"/>
      <c r="H142" s="489"/>
      <c r="I142" s="489"/>
      <c r="J142" s="230">
        <v>0.05</v>
      </c>
      <c r="K142" s="228" t="s">
        <v>1030</v>
      </c>
      <c r="L142" s="233"/>
      <c r="M142" s="233" t="s">
        <v>1031</v>
      </c>
      <c r="N142" s="228">
        <v>6</v>
      </c>
      <c r="O142" s="228">
        <v>1</v>
      </c>
      <c r="P142" s="228">
        <v>1</v>
      </c>
      <c r="Q142" s="228">
        <v>1</v>
      </c>
      <c r="R142" s="228">
        <v>3</v>
      </c>
      <c r="S142" s="228">
        <f t="shared" si="12"/>
        <v>6</v>
      </c>
      <c r="T142" s="221">
        <f t="shared" si="13"/>
        <v>1</v>
      </c>
      <c r="U142" s="277" t="s">
        <v>1002</v>
      </c>
      <c r="V142" s="228" t="s">
        <v>660</v>
      </c>
      <c r="W142" s="262">
        <f t="shared" si="21"/>
        <v>330</v>
      </c>
      <c r="X142" s="228" t="s">
        <v>661</v>
      </c>
      <c r="Y142" s="228" t="s">
        <v>707</v>
      </c>
      <c r="Z142" s="492"/>
      <c r="AA142" s="492"/>
      <c r="AB142" s="492"/>
      <c r="AC142" s="492"/>
      <c r="AD142" s="492"/>
      <c r="AE142" s="492"/>
      <c r="AF142" s="492"/>
      <c r="AG142" s="492"/>
      <c r="AH142" s="492"/>
      <c r="AI142" s="360">
        <v>15400000</v>
      </c>
      <c r="AJ142" s="510"/>
      <c r="AK142" s="510"/>
      <c r="AL142" s="510"/>
      <c r="AM142" s="512"/>
      <c r="AN142" s="496"/>
      <c r="AO142" s="496"/>
      <c r="AP142" s="278"/>
      <c r="AQ142" s="278"/>
      <c r="AR142" s="278"/>
      <c r="AS142" s="278"/>
      <c r="AT142" s="510"/>
      <c r="AU142" s="702"/>
      <c r="AV142" s="510"/>
      <c r="AW142" s="499"/>
      <c r="AX142" s="279"/>
      <c r="AY142" s="279"/>
      <c r="AZ142" s="279"/>
      <c r="BA142" s="279"/>
      <c r="BB142" s="512"/>
      <c r="BC142" s="503"/>
      <c r="BD142" s="512"/>
      <c r="BE142" s="503"/>
      <c r="BF142" s="225"/>
    </row>
    <row r="143" spans="1:58" ht="57.75" thickBot="1">
      <c r="A143" s="626"/>
      <c r="B143" s="626"/>
      <c r="C143" s="626"/>
      <c r="D143" s="683"/>
      <c r="E143" s="520"/>
      <c r="F143" s="619"/>
      <c r="G143" s="490"/>
      <c r="H143" s="490"/>
      <c r="I143" s="490"/>
      <c r="J143" s="235">
        <v>0.05</v>
      </c>
      <c r="K143" s="234" t="s">
        <v>1032</v>
      </c>
      <c r="L143" s="241"/>
      <c r="M143" s="241" t="s">
        <v>1033</v>
      </c>
      <c r="N143" s="234">
        <v>1</v>
      </c>
      <c r="O143" s="234">
        <v>1</v>
      </c>
      <c r="P143" s="234">
        <v>0</v>
      </c>
      <c r="Q143" s="234">
        <v>0</v>
      </c>
      <c r="R143" s="234">
        <v>0</v>
      </c>
      <c r="S143" s="234">
        <f t="shared" si="12"/>
        <v>1</v>
      </c>
      <c r="T143" s="238">
        <f t="shared" si="13"/>
        <v>1</v>
      </c>
      <c r="U143" s="356" t="s">
        <v>1002</v>
      </c>
      <c r="V143" s="234" t="s">
        <v>660</v>
      </c>
      <c r="W143" s="328">
        <f t="shared" si="21"/>
        <v>330</v>
      </c>
      <c r="X143" s="234" t="s">
        <v>661</v>
      </c>
      <c r="Y143" s="234" t="s">
        <v>707</v>
      </c>
      <c r="Z143" s="493"/>
      <c r="AA143" s="493"/>
      <c r="AB143" s="493"/>
      <c r="AC143" s="493"/>
      <c r="AD143" s="493"/>
      <c r="AE143" s="493"/>
      <c r="AF143" s="493"/>
      <c r="AG143" s="493"/>
      <c r="AH143" s="493"/>
      <c r="AI143" s="362">
        <v>18150000</v>
      </c>
      <c r="AJ143" s="522"/>
      <c r="AK143" s="522"/>
      <c r="AL143" s="522"/>
      <c r="AM143" s="517"/>
      <c r="AN143" s="497"/>
      <c r="AO143" s="497"/>
      <c r="AP143" s="286"/>
      <c r="AQ143" s="286"/>
      <c r="AR143" s="286"/>
      <c r="AS143" s="286"/>
      <c r="AT143" s="522"/>
      <c r="AU143" s="703"/>
      <c r="AV143" s="522"/>
      <c r="AW143" s="518"/>
      <c r="AX143" s="287"/>
      <c r="AY143" s="287"/>
      <c r="AZ143" s="287"/>
      <c r="BA143" s="287"/>
      <c r="BB143" s="517"/>
      <c r="BC143" s="516"/>
      <c r="BD143" s="517"/>
      <c r="BE143" s="516"/>
      <c r="BF143" s="225"/>
    </row>
    <row r="144" spans="1:58" ht="300.75" thickBot="1">
      <c r="A144" s="626"/>
      <c r="B144" s="626"/>
      <c r="C144" s="626"/>
      <c r="D144" s="311"/>
      <c r="E144" s="521"/>
      <c r="F144" s="508"/>
      <c r="G144" s="474"/>
      <c r="H144" s="474"/>
      <c r="I144" s="474"/>
      <c r="J144" s="474"/>
      <c r="K144" s="474"/>
      <c r="L144" s="474"/>
      <c r="M144" s="474"/>
      <c r="N144" s="475"/>
      <c r="O144" s="476" t="s">
        <v>1034</v>
      </c>
      <c r="P144" s="477"/>
      <c r="Q144" s="477"/>
      <c r="R144" s="477"/>
      <c r="S144" s="478"/>
      <c r="T144" s="242">
        <f>AVERAGE(T132:T143)</f>
        <v>1</v>
      </c>
      <c r="U144" s="463"/>
      <c r="V144" s="464"/>
      <c r="W144" s="464"/>
      <c r="X144" s="464"/>
      <c r="Y144" s="464"/>
      <c r="Z144" s="464"/>
      <c r="AA144" s="464"/>
      <c r="AB144" s="464"/>
      <c r="AC144" s="464"/>
      <c r="AD144" s="464"/>
      <c r="AE144" s="464"/>
      <c r="AF144" s="464"/>
      <c r="AG144" s="464"/>
      <c r="AH144" s="465"/>
      <c r="AI144" s="479" t="s">
        <v>1035</v>
      </c>
      <c r="AJ144" s="480"/>
      <c r="AK144" s="480"/>
      <c r="AL144" s="481"/>
      <c r="AM144" s="197">
        <f>+AM132</f>
        <v>1450000000</v>
      </c>
      <c r="AN144" s="290" t="str">
        <f t="shared" ref="AN144:BE144" si="22">+AN132</f>
        <v>Ingresos corrientes de Libre Destinación</v>
      </c>
      <c r="AO144" s="291" t="str">
        <f t="shared" si="22"/>
        <v>2024130010159 IMPLEMENTACION DEL SISTEMA DE INFORMACION GEOGRAFICA, ESTADISTICO Y SOCIAL CON INFRAESTRUCTURA DE DATOS ESPACIALES, PARA LA TOMA DE DECISIONES EN EL DISTRITO DE   CARTAGENA DE INDIAS</v>
      </c>
      <c r="AP144" s="198">
        <f t="shared" si="22"/>
        <v>0</v>
      </c>
      <c r="AQ144" s="198">
        <f t="shared" si="22"/>
        <v>0</v>
      </c>
      <c r="AR144" s="198">
        <f t="shared" si="22"/>
        <v>0</v>
      </c>
      <c r="AS144" s="198">
        <f t="shared" si="22"/>
        <v>0</v>
      </c>
      <c r="AT144" s="198">
        <f t="shared" si="22"/>
        <v>502273600</v>
      </c>
      <c r="AU144" s="199">
        <f t="shared" si="22"/>
        <v>0.34639558620689653</v>
      </c>
      <c r="AV144" s="198">
        <f t="shared" si="22"/>
        <v>188775800</v>
      </c>
      <c r="AW144" s="200">
        <f t="shared" si="22"/>
        <v>0.13019020689655172</v>
      </c>
      <c r="AX144" s="201">
        <f t="shared" si="22"/>
        <v>0</v>
      </c>
      <c r="AY144" s="201">
        <f t="shared" si="22"/>
        <v>0</v>
      </c>
      <c r="AZ144" s="201">
        <f t="shared" si="22"/>
        <v>0</v>
      </c>
      <c r="BA144" s="201">
        <f t="shared" si="22"/>
        <v>0</v>
      </c>
      <c r="BB144" s="202">
        <f t="shared" si="22"/>
        <v>1380731151.45</v>
      </c>
      <c r="BC144" s="203">
        <f t="shared" si="22"/>
        <v>0.95222838031034485</v>
      </c>
      <c r="BD144" s="202">
        <f t="shared" si="22"/>
        <v>1200841631</v>
      </c>
      <c r="BE144" s="204">
        <f t="shared" si="22"/>
        <v>0.82816664206896551</v>
      </c>
      <c r="BF144" s="225"/>
    </row>
    <row r="145" spans="1:58" ht="135">
      <c r="A145" s="626"/>
      <c r="B145" s="626"/>
      <c r="C145" s="626"/>
      <c r="D145" s="737" t="s">
        <v>369</v>
      </c>
      <c r="E145" s="519" t="s">
        <v>1036</v>
      </c>
      <c r="F145" s="617">
        <v>2024130010203</v>
      </c>
      <c r="G145" s="488" t="s">
        <v>1037</v>
      </c>
      <c r="H145" s="488" t="s">
        <v>1038</v>
      </c>
      <c r="I145" s="488" t="s">
        <v>1039</v>
      </c>
      <c r="J145" s="218"/>
      <c r="K145" s="216" t="s">
        <v>1040</v>
      </c>
      <c r="L145" s="223"/>
      <c r="M145" s="223" t="s">
        <v>1041</v>
      </c>
      <c r="N145" s="216">
        <v>4</v>
      </c>
      <c r="O145" s="216">
        <v>1</v>
      </c>
      <c r="P145" s="216">
        <v>1</v>
      </c>
      <c r="Q145" s="216">
        <v>1</v>
      </c>
      <c r="R145" s="216">
        <v>1</v>
      </c>
      <c r="S145" s="216">
        <f t="shared" si="12"/>
        <v>4</v>
      </c>
      <c r="T145" s="247">
        <f t="shared" si="13"/>
        <v>1</v>
      </c>
      <c r="U145" s="273" t="s">
        <v>750</v>
      </c>
      <c r="V145" s="216" t="s">
        <v>705</v>
      </c>
      <c r="W145" s="256">
        <v>364</v>
      </c>
      <c r="X145" s="216" t="s">
        <v>661</v>
      </c>
      <c r="Y145" s="216" t="s">
        <v>707</v>
      </c>
      <c r="Z145" s="670" t="s">
        <v>1042</v>
      </c>
      <c r="AA145" s="670" t="s">
        <v>1004</v>
      </c>
      <c r="AB145" s="670" t="s">
        <v>1005</v>
      </c>
      <c r="AC145" s="670" t="s">
        <v>776</v>
      </c>
      <c r="AD145" s="670" t="s">
        <v>978</v>
      </c>
      <c r="AE145" s="719">
        <v>1680525139</v>
      </c>
      <c r="AF145" s="670" t="s">
        <v>667</v>
      </c>
      <c r="AG145" s="670" t="s">
        <v>668</v>
      </c>
      <c r="AH145" s="670"/>
      <c r="AI145" s="359">
        <v>277252176</v>
      </c>
      <c r="AJ145" s="509">
        <v>1680525139</v>
      </c>
      <c r="AK145" s="509">
        <v>1680525139</v>
      </c>
      <c r="AL145" s="509">
        <v>1680525139</v>
      </c>
      <c r="AM145" s="529">
        <v>1778713593.7600002</v>
      </c>
      <c r="AN145" s="670" t="s">
        <v>668</v>
      </c>
      <c r="AO145" s="670" t="s">
        <v>1043</v>
      </c>
      <c r="AP145" s="274"/>
      <c r="AQ145" s="274"/>
      <c r="AR145" s="274"/>
      <c r="AS145" s="274"/>
      <c r="AT145" s="719">
        <v>325374400</v>
      </c>
      <c r="AU145" s="701">
        <f>+AT145/AK145</f>
        <v>0.19361471747671369</v>
      </c>
      <c r="AV145" s="719">
        <v>136847800</v>
      </c>
      <c r="AW145" s="498">
        <f>+AV145/AK145</f>
        <v>8.1431569706497564E-2</v>
      </c>
      <c r="AX145" s="275"/>
      <c r="AY145" s="275"/>
      <c r="AZ145" s="275"/>
      <c r="BA145" s="275"/>
      <c r="BB145" s="529">
        <v>691953322</v>
      </c>
      <c r="BC145" s="526">
        <f>+BB145/AM145</f>
        <v>0.38901896540706626</v>
      </c>
      <c r="BD145" s="529">
        <v>672580122</v>
      </c>
      <c r="BE145" s="526">
        <f>+BD145/AM145</f>
        <v>0.3781272737553219</v>
      </c>
      <c r="BF145" s="225"/>
    </row>
    <row r="146" spans="1:58" ht="108">
      <c r="A146" s="626"/>
      <c r="B146" s="626"/>
      <c r="C146" s="626"/>
      <c r="D146" s="738"/>
      <c r="E146" s="520"/>
      <c r="F146" s="618"/>
      <c r="G146" s="489"/>
      <c r="H146" s="489"/>
      <c r="I146" s="489"/>
      <c r="J146" s="230"/>
      <c r="K146" s="228" t="s">
        <v>1044</v>
      </c>
      <c r="L146" s="233"/>
      <c r="M146" s="233" t="s">
        <v>1045</v>
      </c>
      <c r="N146" s="228">
        <v>7</v>
      </c>
      <c r="O146" s="228">
        <v>2</v>
      </c>
      <c r="P146" s="228">
        <v>1</v>
      </c>
      <c r="Q146" s="228">
        <v>3</v>
      </c>
      <c r="R146" s="228">
        <v>2</v>
      </c>
      <c r="S146" s="228">
        <f t="shared" si="12"/>
        <v>8</v>
      </c>
      <c r="T146" s="221">
        <v>1</v>
      </c>
      <c r="U146" s="277" t="s">
        <v>750</v>
      </c>
      <c r="V146" s="228" t="s">
        <v>705</v>
      </c>
      <c r="W146" s="262">
        <v>364</v>
      </c>
      <c r="X146" s="228" t="s">
        <v>661</v>
      </c>
      <c r="Y146" s="228" t="s">
        <v>707</v>
      </c>
      <c r="Z146" s="496"/>
      <c r="AA146" s="496"/>
      <c r="AB146" s="496"/>
      <c r="AC146" s="496"/>
      <c r="AD146" s="496"/>
      <c r="AE146" s="720"/>
      <c r="AF146" s="496"/>
      <c r="AG146" s="496"/>
      <c r="AH146" s="496"/>
      <c r="AI146" s="360">
        <v>350480485.44</v>
      </c>
      <c r="AJ146" s="510"/>
      <c r="AK146" s="510"/>
      <c r="AL146" s="510"/>
      <c r="AM146" s="530"/>
      <c r="AN146" s="496"/>
      <c r="AO146" s="496"/>
      <c r="AP146" s="278"/>
      <c r="AQ146" s="278"/>
      <c r="AR146" s="278"/>
      <c r="AS146" s="278"/>
      <c r="AT146" s="720"/>
      <c r="AU146" s="702"/>
      <c r="AV146" s="720"/>
      <c r="AW146" s="499"/>
      <c r="AX146" s="279"/>
      <c r="AY146" s="279"/>
      <c r="AZ146" s="279"/>
      <c r="BA146" s="279"/>
      <c r="BB146" s="530"/>
      <c r="BC146" s="527"/>
      <c r="BD146" s="530"/>
      <c r="BE146" s="527"/>
      <c r="BF146" s="225"/>
    </row>
    <row r="147" spans="1:58">
      <c r="A147" s="626"/>
      <c r="B147" s="626"/>
      <c r="C147" s="626"/>
      <c r="D147" s="738"/>
      <c r="E147" s="520"/>
      <c r="F147" s="618"/>
      <c r="G147" s="489"/>
      <c r="H147" s="489"/>
      <c r="I147" s="489"/>
      <c r="J147" s="230"/>
      <c r="K147" s="228" t="s">
        <v>1046</v>
      </c>
      <c r="L147" s="233"/>
      <c r="M147" s="233" t="s">
        <v>1047</v>
      </c>
      <c r="N147" s="228">
        <v>12</v>
      </c>
      <c r="O147" s="228">
        <v>2</v>
      </c>
      <c r="P147" s="228">
        <v>3</v>
      </c>
      <c r="Q147" s="228">
        <v>0</v>
      </c>
      <c r="R147" s="228">
        <v>6</v>
      </c>
      <c r="S147" s="228">
        <f t="shared" si="12"/>
        <v>11</v>
      </c>
      <c r="T147" s="221">
        <f t="shared" si="13"/>
        <v>0.91666666666666663</v>
      </c>
      <c r="U147" s="277" t="s">
        <v>750</v>
      </c>
      <c r="V147" s="228" t="s">
        <v>705</v>
      </c>
      <c r="W147" s="262">
        <v>364</v>
      </c>
      <c r="X147" s="228" t="s">
        <v>661</v>
      </c>
      <c r="Y147" s="228" t="s">
        <v>707</v>
      </c>
      <c r="Z147" s="496"/>
      <c r="AA147" s="496"/>
      <c r="AB147" s="496"/>
      <c r="AC147" s="496"/>
      <c r="AD147" s="496"/>
      <c r="AE147" s="720"/>
      <c r="AF147" s="496"/>
      <c r="AG147" s="496"/>
      <c r="AH147" s="496"/>
      <c r="AI147" s="360">
        <v>94050365</v>
      </c>
      <c r="AJ147" s="510"/>
      <c r="AK147" s="510"/>
      <c r="AL147" s="510"/>
      <c r="AM147" s="530"/>
      <c r="AN147" s="496"/>
      <c r="AO147" s="496"/>
      <c r="AP147" s="278"/>
      <c r="AQ147" s="278"/>
      <c r="AR147" s="278"/>
      <c r="AS147" s="278"/>
      <c r="AT147" s="720"/>
      <c r="AU147" s="702"/>
      <c r="AV147" s="720"/>
      <c r="AW147" s="499"/>
      <c r="AX147" s="279"/>
      <c r="AY147" s="279"/>
      <c r="AZ147" s="279"/>
      <c r="BA147" s="279"/>
      <c r="BB147" s="530"/>
      <c r="BC147" s="527"/>
      <c r="BD147" s="530"/>
      <c r="BE147" s="527"/>
      <c r="BF147" s="225"/>
    </row>
    <row r="148" spans="1:58" ht="81">
      <c r="A148" s="626"/>
      <c r="B148" s="626"/>
      <c r="C148" s="626"/>
      <c r="D148" s="738"/>
      <c r="E148" s="520"/>
      <c r="F148" s="618"/>
      <c r="G148" s="489"/>
      <c r="H148" s="489"/>
      <c r="I148" s="489"/>
      <c r="J148" s="230"/>
      <c r="K148" s="228" t="s">
        <v>1048</v>
      </c>
      <c r="L148" s="233"/>
      <c r="M148" s="233" t="s">
        <v>1041</v>
      </c>
      <c r="N148" s="228">
        <v>1</v>
      </c>
      <c r="O148" s="228">
        <v>0</v>
      </c>
      <c r="P148" s="228">
        <v>0</v>
      </c>
      <c r="Q148" s="228">
        <v>0</v>
      </c>
      <c r="R148" s="228">
        <v>0</v>
      </c>
      <c r="S148" s="228">
        <f t="shared" si="12"/>
        <v>0</v>
      </c>
      <c r="T148" s="221">
        <f t="shared" si="13"/>
        <v>0</v>
      </c>
      <c r="U148" s="277"/>
      <c r="V148" s="228"/>
      <c r="W148" s="262"/>
      <c r="X148" s="228"/>
      <c r="Y148" s="228"/>
      <c r="Z148" s="496"/>
      <c r="AA148" s="496"/>
      <c r="AB148" s="496"/>
      <c r="AC148" s="496"/>
      <c r="AD148" s="496"/>
      <c r="AE148" s="720"/>
      <c r="AF148" s="496"/>
      <c r="AG148" s="496"/>
      <c r="AH148" s="496"/>
      <c r="AI148" s="360"/>
      <c r="AJ148" s="510"/>
      <c r="AK148" s="510"/>
      <c r="AL148" s="510"/>
      <c r="AM148" s="530"/>
      <c r="AN148" s="496"/>
      <c r="AO148" s="496"/>
      <c r="AP148" s="278"/>
      <c r="AQ148" s="278"/>
      <c r="AR148" s="278"/>
      <c r="AS148" s="278"/>
      <c r="AT148" s="720"/>
      <c r="AU148" s="702"/>
      <c r="AV148" s="720"/>
      <c r="AW148" s="499"/>
      <c r="AX148" s="279"/>
      <c r="AY148" s="279"/>
      <c r="AZ148" s="279"/>
      <c r="BA148" s="279"/>
      <c r="BB148" s="530"/>
      <c r="BC148" s="527"/>
      <c r="BD148" s="530"/>
      <c r="BE148" s="527"/>
      <c r="BF148" s="225"/>
    </row>
    <row r="149" spans="1:58" ht="135">
      <c r="A149" s="626"/>
      <c r="B149" s="626"/>
      <c r="C149" s="626"/>
      <c r="D149" s="738"/>
      <c r="E149" s="520"/>
      <c r="F149" s="618"/>
      <c r="G149" s="489"/>
      <c r="H149" s="489"/>
      <c r="I149" s="489"/>
      <c r="J149" s="230"/>
      <c r="K149" s="228" t="s">
        <v>1049</v>
      </c>
      <c r="L149" s="233"/>
      <c r="M149" s="233" t="s">
        <v>1050</v>
      </c>
      <c r="N149" s="228">
        <v>1</v>
      </c>
      <c r="O149" s="228">
        <v>0</v>
      </c>
      <c r="P149" s="228">
        <v>0</v>
      </c>
      <c r="Q149" s="228">
        <v>0</v>
      </c>
      <c r="R149" s="228">
        <v>0</v>
      </c>
      <c r="S149" s="228">
        <f t="shared" si="12"/>
        <v>0</v>
      </c>
      <c r="T149" s="221">
        <f t="shared" si="13"/>
        <v>0</v>
      </c>
      <c r="U149" s="277"/>
      <c r="V149" s="228"/>
      <c r="W149" s="262"/>
      <c r="X149" s="228"/>
      <c r="Y149" s="228"/>
      <c r="Z149" s="496"/>
      <c r="AA149" s="496"/>
      <c r="AB149" s="496"/>
      <c r="AC149" s="496"/>
      <c r="AD149" s="496"/>
      <c r="AE149" s="720"/>
      <c r="AF149" s="496"/>
      <c r="AG149" s="496"/>
      <c r="AH149" s="496"/>
      <c r="AI149" s="360"/>
      <c r="AJ149" s="510"/>
      <c r="AK149" s="510"/>
      <c r="AL149" s="510"/>
      <c r="AM149" s="530"/>
      <c r="AN149" s="496"/>
      <c r="AO149" s="496"/>
      <c r="AP149" s="278"/>
      <c r="AQ149" s="278"/>
      <c r="AR149" s="278"/>
      <c r="AS149" s="278"/>
      <c r="AT149" s="720"/>
      <c r="AU149" s="702"/>
      <c r="AV149" s="720"/>
      <c r="AW149" s="499"/>
      <c r="AX149" s="279"/>
      <c r="AY149" s="279"/>
      <c r="AZ149" s="279"/>
      <c r="BA149" s="279"/>
      <c r="BB149" s="530"/>
      <c r="BC149" s="527"/>
      <c r="BD149" s="530"/>
      <c r="BE149" s="527"/>
      <c r="BF149" s="225"/>
    </row>
    <row r="150" spans="1:58" ht="162">
      <c r="A150" s="626"/>
      <c r="B150" s="626"/>
      <c r="C150" s="626"/>
      <c r="D150" s="738"/>
      <c r="E150" s="520"/>
      <c r="F150" s="618"/>
      <c r="G150" s="489"/>
      <c r="H150" s="489"/>
      <c r="I150" s="489"/>
      <c r="J150" s="230"/>
      <c r="K150" s="228" t="s">
        <v>1051</v>
      </c>
      <c r="L150" s="233"/>
      <c r="M150" s="233" t="s">
        <v>1052</v>
      </c>
      <c r="N150" s="228">
        <v>2</v>
      </c>
      <c r="O150" s="228">
        <v>0</v>
      </c>
      <c r="P150" s="228">
        <v>1</v>
      </c>
      <c r="Q150" s="228">
        <v>1</v>
      </c>
      <c r="R150" s="228">
        <v>1</v>
      </c>
      <c r="S150" s="228">
        <f t="shared" si="12"/>
        <v>3</v>
      </c>
      <c r="T150" s="221">
        <v>1</v>
      </c>
      <c r="U150" s="277" t="s">
        <v>750</v>
      </c>
      <c r="V150" s="228" t="s">
        <v>705</v>
      </c>
      <c r="W150" s="262">
        <v>364</v>
      </c>
      <c r="X150" s="228" t="s">
        <v>661</v>
      </c>
      <c r="Y150" s="228" t="s">
        <v>707</v>
      </c>
      <c r="Z150" s="496"/>
      <c r="AA150" s="496"/>
      <c r="AB150" s="496"/>
      <c r="AC150" s="496"/>
      <c r="AD150" s="496"/>
      <c r="AE150" s="720"/>
      <c r="AF150" s="496"/>
      <c r="AG150" s="496"/>
      <c r="AH150" s="496"/>
      <c r="AI150" s="360">
        <v>112800000</v>
      </c>
      <c r="AJ150" s="510"/>
      <c r="AK150" s="510"/>
      <c r="AL150" s="510"/>
      <c r="AM150" s="530"/>
      <c r="AN150" s="496"/>
      <c r="AO150" s="496"/>
      <c r="AP150" s="278"/>
      <c r="AQ150" s="278"/>
      <c r="AR150" s="278"/>
      <c r="AS150" s="278"/>
      <c r="AT150" s="720"/>
      <c r="AU150" s="702"/>
      <c r="AV150" s="720"/>
      <c r="AW150" s="499"/>
      <c r="AX150" s="279"/>
      <c r="AY150" s="279"/>
      <c r="AZ150" s="279"/>
      <c r="BA150" s="279"/>
      <c r="BB150" s="530"/>
      <c r="BC150" s="527"/>
      <c r="BD150" s="530"/>
      <c r="BE150" s="527"/>
      <c r="BF150" s="225"/>
    </row>
    <row r="151" spans="1:58" ht="81.75" thickBot="1">
      <c r="A151" s="626"/>
      <c r="B151" s="626"/>
      <c r="C151" s="626"/>
      <c r="D151" s="738"/>
      <c r="E151" s="520"/>
      <c r="F151" s="619"/>
      <c r="G151" s="490"/>
      <c r="H151" s="490"/>
      <c r="I151" s="490"/>
      <c r="J151" s="235"/>
      <c r="K151" s="234" t="s">
        <v>1053</v>
      </c>
      <c r="L151" s="241"/>
      <c r="M151" s="241" t="s">
        <v>1054</v>
      </c>
      <c r="N151" s="234">
        <v>1</v>
      </c>
      <c r="O151" s="234">
        <v>0</v>
      </c>
      <c r="P151" s="234">
        <v>0</v>
      </c>
      <c r="Q151" s="234">
        <v>0</v>
      </c>
      <c r="R151" s="234" t="s">
        <v>212</v>
      </c>
      <c r="S151" s="234" t="s">
        <v>212</v>
      </c>
      <c r="T151" s="234" t="s">
        <v>212</v>
      </c>
      <c r="U151" s="356" t="s">
        <v>705</v>
      </c>
      <c r="V151" s="234" t="s">
        <v>1055</v>
      </c>
      <c r="W151" s="328">
        <v>182</v>
      </c>
      <c r="X151" s="234" t="s">
        <v>661</v>
      </c>
      <c r="Y151" s="234" t="s">
        <v>707</v>
      </c>
      <c r="Z151" s="497"/>
      <c r="AA151" s="497"/>
      <c r="AB151" s="497"/>
      <c r="AC151" s="497"/>
      <c r="AD151" s="497"/>
      <c r="AE151" s="721"/>
      <c r="AF151" s="497"/>
      <c r="AG151" s="497"/>
      <c r="AH151" s="497"/>
      <c r="AI151" s="362">
        <v>845942112.55999994</v>
      </c>
      <c r="AJ151" s="522"/>
      <c r="AK151" s="522"/>
      <c r="AL151" s="522"/>
      <c r="AM151" s="531"/>
      <c r="AN151" s="497"/>
      <c r="AO151" s="497"/>
      <c r="AP151" s="286"/>
      <c r="AQ151" s="286"/>
      <c r="AR151" s="286"/>
      <c r="AS151" s="286"/>
      <c r="AT151" s="721"/>
      <c r="AU151" s="703"/>
      <c r="AV151" s="721"/>
      <c r="AW151" s="518"/>
      <c r="AX151" s="287"/>
      <c r="AY151" s="287"/>
      <c r="AZ151" s="287"/>
      <c r="BA151" s="287"/>
      <c r="BB151" s="531"/>
      <c r="BC151" s="528"/>
      <c r="BD151" s="531"/>
      <c r="BE151" s="528"/>
      <c r="BF151" s="225"/>
    </row>
    <row r="152" spans="1:58" ht="180.75" thickBot="1">
      <c r="A152" s="626"/>
      <c r="B152" s="626"/>
      <c r="C152" s="626"/>
      <c r="D152" s="739"/>
      <c r="E152" s="521"/>
      <c r="F152" s="508"/>
      <c r="G152" s="474"/>
      <c r="H152" s="474"/>
      <c r="I152" s="474"/>
      <c r="J152" s="474"/>
      <c r="K152" s="474"/>
      <c r="L152" s="474"/>
      <c r="M152" s="474"/>
      <c r="N152" s="475"/>
      <c r="O152" s="476" t="s">
        <v>1056</v>
      </c>
      <c r="P152" s="477"/>
      <c r="Q152" s="477"/>
      <c r="R152" s="477"/>
      <c r="S152" s="478"/>
      <c r="T152" s="363">
        <f>AVERAGE(T145:T151)</f>
        <v>0.65277777777777779</v>
      </c>
      <c r="U152" s="463"/>
      <c r="V152" s="464"/>
      <c r="W152" s="464"/>
      <c r="X152" s="464"/>
      <c r="Y152" s="464"/>
      <c r="Z152" s="464"/>
      <c r="AA152" s="464"/>
      <c r="AB152" s="464"/>
      <c r="AC152" s="464"/>
      <c r="AD152" s="464"/>
      <c r="AE152" s="464"/>
      <c r="AF152" s="464"/>
      <c r="AG152" s="464"/>
      <c r="AH152" s="465"/>
      <c r="AI152" s="479" t="s">
        <v>1057</v>
      </c>
      <c r="AJ152" s="480"/>
      <c r="AK152" s="480"/>
      <c r="AL152" s="481"/>
      <c r="AM152" s="197">
        <f>+AM145</f>
        <v>1778713593.7600002</v>
      </c>
      <c r="AN152" s="290" t="str">
        <f t="shared" ref="AN152:BD152" si="23">+AN145</f>
        <v xml:space="preserve">Recursos propios </v>
      </c>
      <c r="AO152" s="291" t="str">
        <f t="shared" si="23"/>
        <v>2024130010203 ACTUALIZACION DE  LA ESTRATIFICACION SOCIOECONOMICA DEL DISTRITO DE  CARTAGENA DE INDIAS</v>
      </c>
      <c r="AP152" s="198">
        <f t="shared" si="23"/>
        <v>0</v>
      </c>
      <c r="AQ152" s="198">
        <f t="shared" si="23"/>
        <v>0</v>
      </c>
      <c r="AR152" s="198">
        <f t="shared" si="23"/>
        <v>0</v>
      </c>
      <c r="AS152" s="198">
        <f t="shared" si="23"/>
        <v>0</v>
      </c>
      <c r="AT152" s="198">
        <f t="shared" si="23"/>
        <v>325374400</v>
      </c>
      <c r="AU152" s="199">
        <f t="shared" si="23"/>
        <v>0.19361471747671369</v>
      </c>
      <c r="AV152" s="198">
        <f t="shared" si="23"/>
        <v>136847800</v>
      </c>
      <c r="AW152" s="200">
        <f t="shared" si="23"/>
        <v>8.1431569706497564E-2</v>
      </c>
      <c r="AX152" s="201">
        <f t="shared" si="23"/>
        <v>0</v>
      </c>
      <c r="AY152" s="201">
        <f t="shared" si="23"/>
        <v>0</v>
      </c>
      <c r="AZ152" s="201">
        <f t="shared" si="23"/>
        <v>0</v>
      </c>
      <c r="BA152" s="201">
        <f t="shared" si="23"/>
        <v>0</v>
      </c>
      <c r="BB152" s="202">
        <f t="shared" si="23"/>
        <v>691953322</v>
      </c>
      <c r="BC152" s="203">
        <f t="shared" si="23"/>
        <v>0.38901896540706626</v>
      </c>
      <c r="BD152" s="202">
        <f t="shared" si="23"/>
        <v>672580122</v>
      </c>
      <c r="BE152" s="204">
        <f>+BE145</f>
        <v>0.3781272737553219</v>
      </c>
      <c r="BF152" s="225"/>
    </row>
    <row r="153" spans="1:58" ht="324">
      <c r="A153" s="626"/>
      <c r="B153" s="626"/>
      <c r="C153" s="626"/>
      <c r="D153" s="683" t="s">
        <v>375</v>
      </c>
      <c r="E153" s="519" t="s">
        <v>1058</v>
      </c>
      <c r="F153" s="617">
        <v>2024130010200</v>
      </c>
      <c r="G153" s="488" t="s">
        <v>1059</v>
      </c>
      <c r="H153" s="488" t="s">
        <v>1060</v>
      </c>
      <c r="I153" s="488" t="s">
        <v>1061</v>
      </c>
      <c r="J153" s="218"/>
      <c r="K153" s="216" t="s">
        <v>1062</v>
      </c>
      <c r="L153" s="223"/>
      <c r="M153" s="223" t="s">
        <v>1063</v>
      </c>
      <c r="N153" s="216">
        <v>8000</v>
      </c>
      <c r="O153" s="255">
        <v>1015</v>
      </c>
      <c r="P153" s="255">
        <v>4871</v>
      </c>
      <c r="Q153" s="255">
        <v>4027</v>
      </c>
      <c r="R153" s="255">
        <v>3916</v>
      </c>
      <c r="S153" s="255">
        <f t="shared" ref="S153:S213" si="24">SUM(O153:R153)</f>
        <v>13829</v>
      </c>
      <c r="T153" s="247">
        <v>1</v>
      </c>
      <c r="U153" s="273" t="s">
        <v>750</v>
      </c>
      <c r="V153" s="216" t="s">
        <v>660</v>
      </c>
      <c r="W153" s="256">
        <v>365</v>
      </c>
      <c r="X153" s="216" t="s">
        <v>661</v>
      </c>
      <c r="Y153" s="216" t="s">
        <v>707</v>
      </c>
      <c r="Z153" s="491" t="s">
        <v>1064</v>
      </c>
      <c r="AA153" s="491" t="s">
        <v>1065</v>
      </c>
      <c r="AB153" s="491" t="s">
        <v>1066</v>
      </c>
      <c r="AC153" s="491" t="s">
        <v>776</v>
      </c>
      <c r="AD153" s="491" t="s">
        <v>978</v>
      </c>
      <c r="AE153" s="532">
        <v>2100000000</v>
      </c>
      <c r="AF153" s="491" t="s">
        <v>817</v>
      </c>
      <c r="AG153" s="491" t="s">
        <v>668</v>
      </c>
      <c r="AH153" s="491"/>
      <c r="AI153" s="359">
        <v>1170000000</v>
      </c>
      <c r="AJ153" s="509">
        <v>2100000000</v>
      </c>
      <c r="AK153" s="509">
        <v>2100000000</v>
      </c>
      <c r="AL153" s="509">
        <v>2100000000</v>
      </c>
      <c r="AM153" s="529">
        <v>2864873508</v>
      </c>
      <c r="AN153" s="670" t="s">
        <v>1006</v>
      </c>
      <c r="AO153" s="670" t="s">
        <v>1067</v>
      </c>
      <c r="AP153" s="274"/>
      <c r="AQ153" s="274"/>
      <c r="AR153" s="274"/>
      <c r="AS153" s="274"/>
      <c r="AT153" s="509">
        <v>1632726060.5</v>
      </c>
      <c r="AU153" s="701">
        <f>+AT153/AK153</f>
        <v>0.77748860023809518</v>
      </c>
      <c r="AV153" s="509">
        <v>556605660.5</v>
      </c>
      <c r="AW153" s="498">
        <f>+AV153/AK153</f>
        <v>0.2650503145238095</v>
      </c>
      <c r="AX153" s="275"/>
      <c r="AY153" s="275"/>
      <c r="AZ153" s="275"/>
      <c r="BA153" s="275"/>
      <c r="BB153" s="529">
        <v>2490778106.5900002</v>
      </c>
      <c r="BC153" s="526">
        <f>+BB153/AM153</f>
        <v>0.8694199236492085</v>
      </c>
      <c r="BD153" s="529">
        <v>2382542933.5</v>
      </c>
      <c r="BE153" s="526">
        <f>+BD153/AM153</f>
        <v>0.83163983570195377</v>
      </c>
      <c r="BF153" s="225"/>
    </row>
    <row r="154" spans="1:58" ht="135">
      <c r="A154" s="626"/>
      <c r="B154" s="626"/>
      <c r="C154" s="626"/>
      <c r="D154" s="683"/>
      <c r="E154" s="520"/>
      <c r="F154" s="618"/>
      <c r="G154" s="489"/>
      <c r="H154" s="489"/>
      <c r="I154" s="489"/>
      <c r="J154" s="230"/>
      <c r="K154" s="228" t="s">
        <v>1068</v>
      </c>
      <c r="L154" s="233"/>
      <c r="M154" s="233" t="s">
        <v>1069</v>
      </c>
      <c r="N154" s="228">
        <v>7000</v>
      </c>
      <c r="O154" s="228">
        <v>1246</v>
      </c>
      <c r="P154" s="228">
        <v>1358</v>
      </c>
      <c r="Q154" s="228">
        <v>3522</v>
      </c>
      <c r="R154" s="228">
        <v>3227</v>
      </c>
      <c r="S154" s="228">
        <f t="shared" si="24"/>
        <v>9353</v>
      </c>
      <c r="T154" s="247">
        <v>1</v>
      </c>
      <c r="U154" s="277" t="s">
        <v>705</v>
      </c>
      <c r="V154" s="228" t="s">
        <v>660</v>
      </c>
      <c r="W154" s="262">
        <v>330</v>
      </c>
      <c r="X154" s="228" t="s">
        <v>661</v>
      </c>
      <c r="Y154" s="228" t="s">
        <v>707</v>
      </c>
      <c r="Z154" s="492"/>
      <c r="AA154" s="492"/>
      <c r="AB154" s="492"/>
      <c r="AC154" s="492" t="s">
        <v>776</v>
      </c>
      <c r="AD154" s="492"/>
      <c r="AE154" s="587"/>
      <c r="AF154" s="492"/>
      <c r="AG154" s="492"/>
      <c r="AH154" s="492"/>
      <c r="AI154" s="360">
        <v>200000000</v>
      </c>
      <c r="AJ154" s="510"/>
      <c r="AK154" s="510"/>
      <c r="AL154" s="510"/>
      <c r="AM154" s="530"/>
      <c r="AN154" s="496"/>
      <c r="AO154" s="496"/>
      <c r="AP154" s="278"/>
      <c r="AQ154" s="278"/>
      <c r="AR154" s="278"/>
      <c r="AS154" s="278"/>
      <c r="AT154" s="510"/>
      <c r="AU154" s="702"/>
      <c r="AV154" s="510"/>
      <c r="AW154" s="499"/>
      <c r="AX154" s="279"/>
      <c r="AY154" s="279"/>
      <c r="AZ154" s="279"/>
      <c r="BA154" s="279"/>
      <c r="BB154" s="530"/>
      <c r="BC154" s="527"/>
      <c r="BD154" s="530"/>
      <c r="BE154" s="527"/>
      <c r="BF154" s="225"/>
    </row>
    <row r="155" spans="1:58" ht="108">
      <c r="A155" s="626"/>
      <c r="B155" s="626"/>
      <c r="C155" s="626"/>
      <c r="D155" s="683"/>
      <c r="E155" s="520"/>
      <c r="F155" s="618"/>
      <c r="G155" s="489"/>
      <c r="H155" s="489"/>
      <c r="I155" s="489"/>
      <c r="J155" s="230"/>
      <c r="K155" s="228" t="s">
        <v>1070</v>
      </c>
      <c r="L155" s="233"/>
      <c r="M155" s="233" t="s">
        <v>1071</v>
      </c>
      <c r="N155" s="228">
        <v>150</v>
      </c>
      <c r="O155" s="228">
        <v>5</v>
      </c>
      <c r="P155" s="228">
        <v>10</v>
      </c>
      <c r="Q155" s="228">
        <v>174</v>
      </c>
      <c r="R155" s="228">
        <v>13</v>
      </c>
      <c r="S155" s="228">
        <f t="shared" si="24"/>
        <v>202</v>
      </c>
      <c r="T155" s="247">
        <v>1</v>
      </c>
      <c r="U155" s="277" t="s">
        <v>706</v>
      </c>
      <c r="V155" s="228" t="s">
        <v>660</v>
      </c>
      <c r="W155" s="262">
        <v>300</v>
      </c>
      <c r="X155" s="228" t="s">
        <v>661</v>
      </c>
      <c r="Y155" s="228" t="s">
        <v>707</v>
      </c>
      <c r="Z155" s="492"/>
      <c r="AA155" s="492"/>
      <c r="AB155" s="492"/>
      <c r="AC155" s="492" t="s">
        <v>776</v>
      </c>
      <c r="AD155" s="492"/>
      <c r="AE155" s="587"/>
      <c r="AF155" s="492"/>
      <c r="AG155" s="492"/>
      <c r="AH155" s="492"/>
      <c r="AI155" s="360">
        <v>150000000</v>
      </c>
      <c r="AJ155" s="510"/>
      <c r="AK155" s="510"/>
      <c r="AL155" s="510"/>
      <c r="AM155" s="530"/>
      <c r="AN155" s="496"/>
      <c r="AO155" s="496"/>
      <c r="AP155" s="278"/>
      <c r="AQ155" s="278"/>
      <c r="AR155" s="278"/>
      <c r="AS155" s="278"/>
      <c r="AT155" s="510"/>
      <c r="AU155" s="702"/>
      <c r="AV155" s="510"/>
      <c r="AW155" s="499"/>
      <c r="AX155" s="279"/>
      <c r="AY155" s="279"/>
      <c r="AZ155" s="279"/>
      <c r="BA155" s="279"/>
      <c r="BB155" s="530"/>
      <c r="BC155" s="527"/>
      <c r="BD155" s="530"/>
      <c r="BE155" s="527"/>
      <c r="BF155" s="225"/>
    </row>
    <row r="156" spans="1:58" ht="162">
      <c r="A156" s="626"/>
      <c r="B156" s="626"/>
      <c r="C156" s="626"/>
      <c r="D156" s="683"/>
      <c r="E156" s="520"/>
      <c r="F156" s="618"/>
      <c r="G156" s="489"/>
      <c r="H156" s="489"/>
      <c r="I156" s="489"/>
      <c r="J156" s="230"/>
      <c r="K156" s="228" t="s">
        <v>1072</v>
      </c>
      <c r="L156" s="233"/>
      <c r="M156" s="233" t="s">
        <v>1073</v>
      </c>
      <c r="N156" s="228">
        <v>150</v>
      </c>
      <c r="O156" s="228">
        <v>22</v>
      </c>
      <c r="P156" s="228">
        <v>66</v>
      </c>
      <c r="Q156" s="228">
        <v>32</v>
      </c>
      <c r="R156" s="228">
        <v>35</v>
      </c>
      <c r="S156" s="228">
        <f t="shared" si="24"/>
        <v>155</v>
      </c>
      <c r="T156" s="247">
        <v>1</v>
      </c>
      <c r="U156" s="277" t="s">
        <v>705</v>
      </c>
      <c r="V156" s="228" t="s">
        <v>660</v>
      </c>
      <c r="W156" s="262">
        <v>330</v>
      </c>
      <c r="X156" s="228" t="s">
        <v>661</v>
      </c>
      <c r="Y156" s="228" t="s">
        <v>707</v>
      </c>
      <c r="Z156" s="492"/>
      <c r="AA156" s="492"/>
      <c r="AB156" s="492"/>
      <c r="AC156" s="492" t="s">
        <v>776</v>
      </c>
      <c r="AD156" s="492"/>
      <c r="AE156" s="587"/>
      <c r="AF156" s="492"/>
      <c r="AG156" s="492"/>
      <c r="AH156" s="492"/>
      <c r="AI156" s="360">
        <v>200000000</v>
      </c>
      <c r="AJ156" s="510"/>
      <c r="AK156" s="510"/>
      <c r="AL156" s="510"/>
      <c r="AM156" s="530"/>
      <c r="AN156" s="496"/>
      <c r="AO156" s="496"/>
      <c r="AP156" s="278"/>
      <c r="AQ156" s="278"/>
      <c r="AR156" s="278"/>
      <c r="AS156" s="278"/>
      <c r="AT156" s="510"/>
      <c r="AU156" s="702"/>
      <c r="AV156" s="510"/>
      <c r="AW156" s="499"/>
      <c r="AX156" s="279"/>
      <c r="AY156" s="279"/>
      <c r="AZ156" s="279"/>
      <c r="BA156" s="279"/>
      <c r="BB156" s="530"/>
      <c r="BC156" s="527"/>
      <c r="BD156" s="530"/>
      <c r="BE156" s="527"/>
      <c r="BF156" s="225"/>
    </row>
    <row r="157" spans="1:58" ht="162">
      <c r="A157" s="626"/>
      <c r="B157" s="626"/>
      <c r="C157" s="626"/>
      <c r="D157" s="683"/>
      <c r="E157" s="520"/>
      <c r="F157" s="618"/>
      <c r="G157" s="489"/>
      <c r="H157" s="489"/>
      <c r="I157" s="489"/>
      <c r="J157" s="230"/>
      <c r="K157" s="228" t="s">
        <v>1074</v>
      </c>
      <c r="L157" s="233"/>
      <c r="M157" s="233" t="s">
        <v>1075</v>
      </c>
      <c r="N157" s="228">
        <v>50</v>
      </c>
      <c r="O157" s="228">
        <v>10</v>
      </c>
      <c r="P157" s="228">
        <v>37</v>
      </c>
      <c r="Q157" s="228">
        <v>51</v>
      </c>
      <c r="R157" s="228">
        <v>15</v>
      </c>
      <c r="S157" s="228">
        <f t="shared" si="24"/>
        <v>113</v>
      </c>
      <c r="T157" s="247">
        <v>1</v>
      </c>
      <c r="U157" s="277" t="s">
        <v>705</v>
      </c>
      <c r="V157" s="228" t="s">
        <v>660</v>
      </c>
      <c r="W157" s="262">
        <v>330</v>
      </c>
      <c r="X157" s="228" t="s">
        <v>661</v>
      </c>
      <c r="Y157" s="228" t="s">
        <v>707</v>
      </c>
      <c r="Z157" s="492"/>
      <c r="AA157" s="492"/>
      <c r="AB157" s="492"/>
      <c r="AC157" s="492" t="s">
        <v>776</v>
      </c>
      <c r="AD157" s="492"/>
      <c r="AE157" s="587"/>
      <c r="AF157" s="492"/>
      <c r="AG157" s="492"/>
      <c r="AH157" s="492"/>
      <c r="AI157" s="360">
        <v>100000000</v>
      </c>
      <c r="AJ157" s="510"/>
      <c r="AK157" s="510"/>
      <c r="AL157" s="510"/>
      <c r="AM157" s="530"/>
      <c r="AN157" s="496"/>
      <c r="AO157" s="496"/>
      <c r="AP157" s="278"/>
      <c r="AQ157" s="278"/>
      <c r="AR157" s="278"/>
      <c r="AS157" s="278"/>
      <c r="AT157" s="510"/>
      <c r="AU157" s="702"/>
      <c r="AV157" s="510"/>
      <c r="AW157" s="499"/>
      <c r="AX157" s="279"/>
      <c r="AY157" s="279"/>
      <c r="AZ157" s="279"/>
      <c r="BA157" s="279"/>
      <c r="BB157" s="530"/>
      <c r="BC157" s="527"/>
      <c r="BD157" s="530"/>
      <c r="BE157" s="527"/>
      <c r="BF157" s="225"/>
    </row>
    <row r="158" spans="1:58" ht="108">
      <c r="A158" s="626"/>
      <c r="B158" s="626"/>
      <c r="C158" s="626"/>
      <c r="D158" s="683" t="s">
        <v>379</v>
      </c>
      <c r="E158" s="520"/>
      <c r="F158" s="618"/>
      <c r="G158" s="489"/>
      <c r="H158" s="489" t="s">
        <v>1076</v>
      </c>
      <c r="I158" s="489" t="s">
        <v>1077</v>
      </c>
      <c r="J158" s="230"/>
      <c r="K158" s="228" t="s">
        <v>1078</v>
      </c>
      <c r="L158" s="233"/>
      <c r="M158" s="233" t="s">
        <v>1079</v>
      </c>
      <c r="N158" s="228">
        <v>11</v>
      </c>
      <c r="O158" s="228">
        <v>5</v>
      </c>
      <c r="P158" s="228">
        <f>7-O158</f>
        <v>2</v>
      </c>
      <c r="Q158" s="228">
        <v>4</v>
      </c>
      <c r="R158" s="228">
        <v>5</v>
      </c>
      <c r="S158" s="228">
        <f t="shared" si="24"/>
        <v>16</v>
      </c>
      <c r="T158" s="247">
        <v>1</v>
      </c>
      <c r="U158" s="277" t="s">
        <v>706</v>
      </c>
      <c r="V158" s="228" t="s">
        <v>660</v>
      </c>
      <c r="W158" s="262">
        <v>300</v>
      </c>
      <c r="X158" s="228" t="s">
        <v>661</v>
      </c>
      <c r="Y158" s="228" t="s">
        <v>707</v>
      </c>
      <c r="Z158" s="492"/>
      <c r="AA158" s="492"/>
      <c r="AB158" s="492"/>
      <c r="AC158" s="492" t="s">
        <v>776</v>
      </c>
      <c r="AD158" s="492"/>
      <c r="AE158" s="587"/>
      <c r="AF158" s="492"/>
      <c r="AG158" s="492"/>
      <c r="AH158" s="492"/>
      <c r="AI158" s="360">
        <v>160000000</v>
      </c>
      <c r="AJ158" s="510"/>
      <c r="AK158" s="510"/>
      <c r="AL158" s="510"/>
      <c r="AM158" s="530"/>
      <c r="AN158" s="496"/>
      <c r="AO158" s="496"/>
      <c r="AP158" s="278"/>
      <c r="AQ158" s="278"/>
      <c r="AR158" s="278"/>
      <c r="AS158" s="278"/>
      <c r="AT158" s="510"/>
      <c r="AU158" s="702"/>
      <c r="AV158" s="510"/>
      <c r="AW158" s="499"/>
      <c r="AX158" s="279"/>
      <c r="AY158" s="279"/>
      <c r="AZ158" s="279"/>
      <c r="BA158" s="279"/>
      <c r="BB158" s="530"/>
      <c r="BC158" s="527"/>
      <c r="BD158" s="530"/>
      <c r="BE158" s="527"/>
      <c r="BF158" s="225"/>
    </row>
    <row r="159" spans="1:58" ht="81.75" thickBot="1">
      <c r="A159" s="626"/>
      <c r="B159" s="626"/>
      <c r="C159" s="626"/>
      <c r="D159" s="683"/>
      <c r="E159" s="520"/>
      <c r="F159" s="619"/>
      <c r="G159" s="490"/>
      <c r="H159" s="490"/>
      <c r="I159" s="490"/>
      <c r="J159" s="235"/>
      <c r="K159" s="234" t="s">
        <v>1080</v>
      </c>
      <c r="L159" s="241"/>
      <c r="M159" s="241" t="s">
        <v>1081</v>
      </c>
      <c r="N159" s="234">
        <v>1</v>
      </c>
      <c r="O159" s="234">
        <v>1</v>
      </c>
      <c r="P159" s="234">
        <v>0</v>
      </c>
      <c r="Q159" s="234">
        <v>1</v>
      </c>
      <c r="R159" s="234">
        <v>1</v>
      </c>
      <c r="S159" s="234">
        <f t="shared" si="24"/>
        <v>3</v>
      </c>
      <c r="T159" s="89">
        <v>1</v>
      </c>
      <c r="U159" s="356" t="s">
        <v>706</v>
      </c>
      <c r="V159" s="234" t="s">
        <v>660</v>
      </c>
      <c r="W159" s="328">
        <v>300</v>
      </c>
      <c r="X159" s="234" t="s">
        <v>661</v>
      </c>
      <c r="Y159" s="234" t="s">
        <v>707</v>
      </c>
      <c r="Z159" s="493"/>
      <c r="AA159" s="493"/>
      <c r="AB159" s="493"/>
      <c r="AC159" s="493" t="s">
        <v>776</v>
      </c>
      <c r="AD159" s="493"/>
      <c r="AE159" s="533"/>
      <c r="AF159" s="493"/>
      <c r="AG159" s="493"/>
      <c r="AH159" s="493"/>
      <c r="AI159" s="362">
        <v>120000000</v>
      </c>
      <c r="AJ159" s="522"/>
      <c r="AK159" s="522"/>
      <c r="AL159" s="522"/>
      <c r="AM159" s="531"/>
      <c r="AN159" s="497"/>
      <c r="AO159" s="497"/>
      <c r="AP159" s="286"/>
      <c r="AQ159" s="286"/>
      <c r="AR159" s="286"/>
      <c r="AS159" s="286"/>
      <c r="AT159" s="522"/>
      <c r="AU159" s="703"/>
      <c r="AV159" s="522"/>
      <c r="AW159" s="518"/>
      <c r="AX159" s="287"/>
      <c r="AY159" s="287"/>
      <c r="AZ159" s="287"/>
      <c r="BA159" s="287"/>
      <c r="BB159" s="531"/>
      <c r="BC159" s="528"/>
      <c r="BD159" s="531"/>
      <c r="BE159" s="528"/>
      <c r="BF159" s="225"/>
    </row>
    <row r="160" spans="1:58" ht="120.75" thickBot="1">
      <c r="A160" s="463"/>
      <c r="B160" s="464"/>
      <c r="C160" s="464"/>
      <c r="D160" s="504"/>
      <c r="E160" s="521"/>
      <c r="F160" s="508"/>
      <c r="G160" s="474"/>
      <c r="H160" s="474"/>
      <c r="I160" s="474"/>
      <c r="J160" s="474"/>
      <c r="K160" s="474"/>
      <c r="L160" s="474"/>
      <c r="M160" s="474"/>
      <c r="N160" s="475"/>
      <c r="O160" s="476" t="s">
        <v>1082</v>
      </c>
      <c r="P160" s="477"/>
      <c r="Q160" s="477"/>
      <c r="R160" s="477"/>
      <c r="S160" s="478"/>
      <c r="T160" s="242">
        <f>AVERAGE(T153:T159)</f>
        <v>1</v>
      </c>
      <c r="U160" s="463"/>
      <c r="V160" s="464"/>
      <c r="W160" s="464"/>
      <c r="X160" s="464"/>
      <c r="Y160" s="464"/>
      <c r="Z160" s="464"/>
      <c r="AA160" s="464"/>
      <c r="AB160" s="464"/>
      <c r="AC160" s="464"/>
      <c r="AD160" s="464"/>
      <c r="AE160" s="464"/>
      <c r="AF160" s="464"/>
      <c r="AG160" s="464"/>
      <c r="AH160" s="465"/>
      <c r="AI160" s="479" t="s">
        <v>1057</v>
      </c>
      <c r="AJ160" s="480"/>
      <c r="AK160" s="480"/>
      <c r="AL160" s="481"/>
      <c r="AM160" s="197">
        <f>+AM153</f>
        <v>2864873508</v>
      </c>
      <c r="AN160" s="290" t="str">
        <f t="shared" ref="AN160:BE160" si="25">+AN153</f>
        <v>Ingresos corrientes de Libre Destinación</v>
      </c>
      <c r="AO160" s="291" t="str">
        <f t="shared" si="25"/>
        <v>2024130010200 ACTUALIZACION DE LA METODOLOGIA SISBEN IV EN   CARTAGENA DE INDIAS</v>
      </c>
      <c r="AP160" s="198">
        <f t="shared" si="25"/>
        <v>0</v>
      </c>
      <c r="AQ160" s="198">
        <f t="shared" si="25"/>
        <v>0</v>
      </c>
      <c r="AR160" s="198">
        <f t="shared" si="25"/>
        <v>0</v>
      </c>
      <c r="AS160" s="198">
        <f t="shared" si="25"/>
        <v>0</v>
      </c>
      <c r="AT160" s="198">
        <f t="shared" si="25"/>
        <v>1632726060.5</v>
      </c>
      <c r="AU160" s="199">
        <f t="shared" si="25"/>
        <v>0.77748860023809518</v>
      </c>
      <c r="AV160" s="198">
        <f t="shared" si="25"/>
        <v>556605660.5</v>
      </c>
      <c r="AW160" s="200">
        <f t="shared" si="25"/>
        <v>0.2650503145238095</v>
      </c>
      <c r="AX160" s="201">
        <f t="shared" si="25"/>
        <v>0</v>
      </c>
      <c r="AY160" s="201">
        <f t="shared" si="25"/>
        <v>0</v>
      </c>
      <c r="AZ160" s="201">
        <f t="shared" si="25"/>
        <v>0</v>
      </c>
      <c r="BA160" s="201">
        <f t="shared" si="25"/>
        <v>0</v>
      </c>
      <c r="BB160" s="202">
        <f t="shared" si="25"/>
        <v>2490778106.5900002</v>
      </c>
      <c r="BC160" s="203">
        <f t="shared" si="25"/>
        <v>0.8694199236492085</v>
      </c>
      <c r="BD160" s="202">
        <f t="shared" si="25"/>
        <v>2382542933.5</v>
      </c>
      <c r="BE160" s="204">
        <f t="shared" si="25"/>
        <v>0.83163983570195377</v>
      </c>
      <c r="BF160" s="225"/>
    </row>
    <row r="161" spans="1:58" ht="108">
      <c r="A161" s="740"/>
      <c r="B161" s="641" t="s">
        <v>383</v>
      </c>
      <c r="C161" s="641"/>
      <c r="D161" s="524" t="s">
        <v>390</v>
      </c>
      <c r="E161" s="749" t="s">
        <v>1083</v>
      </c>
      <c r="F161" s="588">
        <v>2024130010011</v>
      </c>
      <c r="G161" s="491" t="s">
        <v>1084</v>
      </c>
      <c r="H161" s="491" t="s">
        <v>1085</v>
      </c>
      <c r="I161" s="491" t="s">
        <v>1086</v>
      </c>
      <c r="J161" s="746">
        <v>0.15</v>
      </c>
      <c r="K161" s="216" t="s">
        <v>1087</v>
      </c>
      <c r="L161" s="223"/>
      <c r="M161" s="223" t="s">
        <v>1088</v>
      </c>
      <c r="N161" s="216">
        <v>23</v>
      </c>
      <c r="O161" s="216">
        <v>20</v>
      </c>
      <c r="P161" s="216">
        <v>23</v>
      </c>
      <c r="Q161" s="216">
        <v>23</v>
      </c>
      <c r="R161" s="216">
        <v>23</v>
      </c>
      <c r="S161" s="216">
        <f t="shared" si="24"/>
        <v>89</v>
      </c>
      <c r="T161" s="247">
        <v>1</v>
      </c>
      <c r="U161" s="216" t="s">
        <v>750</v>
      </c>
      <c r="V161" s="216" t="s">
        <v>660</v>
      </c>
      <c r="W161" s="256">
        <v>365</v>
      </c>
      <c r="X161" s="216" t="s">
        <v>661</v>
      </c>
      <c r="Y161" s="216" t="s">
        <v>707</v>
      </c>
      <c r="Z161" s="491" t="s">
        <v>1089</v>
      </c>
      <c r="AA161" s="491" t="s">
        <v>1090</v>
      </c>
      <c r="AB161" s="491" t="s">
        <v>1091</v>
      </c>
      <c r="AC161" s="491" t="s">
        <v>806</v>
      </c>
      <c r="AD161" s="223" t="s">
        <v>1092</v>
      </c>
      <c r="AE161" s="223">
        <v>23250000</v>
      </c>
      <c r="AF161" s="223" t="s">
        <v>1093</v>
      </c>
      <c r="AG161" s="223" t="s">
        <v>1094</v>
      </c>
      <c r="AH161" s="317">
        <v>45717</v>
      </c>
      <c r="AI161" s="359">
        <v>55000000</v>
      </c>
      <c r="AJ161" s="743">
        <v>800000000</v>
      </c>
      <c r="AK161" s="743">
        <v>800000000</v>
      </c>
      <c r="AL161" s="743">
        <v>800000000</v>
      </c>
      <c r="AM161" s="513">
        <v>685000000</v>
      </c>
      <c r="AN161" s="223" t="s">
        <v>1094</v>
      </c>
      <c r="AO161" s="670" t="s">
        <v>1095</v>
      </c>
      <c r="AP161" s="274"/>
      <c r="AQ161" s="274"/>
      <c r="AR161" s="274"/>
      <c r="AS161" s="274"/>
      <c r="AT161" s="743">
        <v>459349600</v>
      </c>
      <c r="AU161" s="701">
        <f>+AT161/AK161</f>
        <v>0.574187</v>
      </c>
      <c r="AV161" s="743">
        <v>202865100</v>
      </c>
      <c r="AW161" s="498">
        <f>+AV161/AK161</f>
        <v>0.253581375</v>
      </c>
      <c r="AX161" s="275"/>
      <c r="AY161" s="275"/>
      <c r="AZ161" s="275"/>
      <c r="BA161" s="275"/>
      <c r="BB161" s="513">
        <v>648767132</v>
      </c>
      <c r="BC161" s="502">
        <f>+BB161/AM161</f>
        <v>0.94710530218978106</v>
      </c>
      <c r="BD161" s="513">
        <v>648767132</v>
      </c>
      <c r="BE161" s="502">
        <f>+BD161/AM161</f>
        <v>0.94710530218978106</v>
      </c>
      <c r="BF161" s="513"/>
    </row>
    <row r="162" spans="1:58" ht="108">
      <c r="A162" s="741"/>
      <c r="B162" s="742"/>
      <c r="C162" s="742"/>
      <c r="D162" s="524"/>
      <c r="E162" s="750"/>
      <c r="F162" s="589"/>
      <c r="G162" s="492"/>
      <c r="H162" s="492"/>
      <c r="I162" s="492"/>
      <c r="J162" s="746">
        <v>0.15</v>
      </c>
      <c r="K162" s="228" t="s">
        <v>1096</v>
      </c>
      <c r="L162" s="233"/>
      <c r="M162" s="233" t="s">
        <v>1097</v>
      </c>
      <c r="N162" s="228">
        <v>1</v>
      </c>
      <c r="O162" s="228">
        <v>1</v>
      </c>
      <c r="P162" s="228">
        <v>1</v>
      </c>
      <c r="Q162" s="228">
        <v>0</v>
      </c>
      <c r="R162" s="228">
        <v>1</v>
      </c>
      <c r="S162" s="228">
        <f t="shared" si="24"/>
        <v>3</v>
      </c>
      <c r="T162" s="247">
        <v>1</v>
      </c>
      <c r="U162" s="228" t="s">
        <v>750</v>
      </c>
      <c r="V162" s="228" t="s">
        <v>660</v>
      </c>
      <c r="W162" s="262">
        <v>365</v>
      </c>
      <c r="X162" s="228" t="s">
        <v>661</v>
      </c>
      <c r="Y162" s="228" t="s">
        <v>707</v>
      </c>
      <c r="Z162" s="492"/>
      <c r="AA162" s="492"/>
      <c r="AB162" s="492" t="s">
        <v>1091</v>
      </c>
      <c r="AC162" s="492" t="s">
        <v>806</v>
      </c>
      <c r="AD162" s="233" t="s">
        <v>978</v>
      </c>
      <c r="AE162" s="233">
        <v>57961538.461538464</v>
      </c>
      <c r="AF162" s="233" t="s">
        <v>1098</v>
      </c>
      <c r="AG162" s="233" t="s">
        <v>1094</v>
      </c>
      <c r="AH162" s="323">
        <v>45658</v>
      </c>
      <c r="AI162" s="360">
        <v>60500000</v>
      </c>
      <c r="AJ162" s="744"/>
      <c r="AK162" s="744"/>
      <c r="AL162" s="744"/>
      <c r="AM162" s="514"/>
      <c r="AN162" s="233" t="s">
        <v>1094</v>
      </c>
      <c r="AO162" s="496"/>
      <c r="AP162" s="278"/>
      <c r="AQ162" s="278"/>
      <c r="AR162" s="278"/>
      <c r="AS162" s="278"/>
      <c r="AT162" s="744"/>
      <c r="AU162" s="702"/>
      <c r="AV162" s="744"/>
      <c r="AW162" s="499"/>
      <c r="AX162" s="279"/>
      <c r="AY162" s="279"/>
      <c r="AZ162" s="279"/>
      <c r="BA162" s="279"/>
      <c r="BB162" s="514"/>
      <c r="BC162" s="503"/>
      <c r="BD162" s="514"/>
      <c r="BE162" s="503"/>
      <c r="BF162" s="514"/>
    </row>
    <row r="163" spans="1:58" ht="81">
      <c r="A163" s="741"/>
      <c r="B163" s="742"/>
      <c r="C163" s="742"/>
      <c r="D163" s="524"/>
      <c r="E163" s="750"/>
      <c r="F163" s="589"/>
      <c r="G163" s="492"/>
      <c r="H163" s="492"/>
      <c r="I163" s="492"/>
      <c r="J163" s="746">
        <v>0.15</v>
      </c>
      <c r="K163" s="228" t="s">
        <v>1099</v>
      </c>
      <c r="L163" s="233"/>
      <c r="M163" s="233" t="s">
        <v>1100</v>
      </c>
      <c r="N163" s="228">
        <v>12</v>
      </c>
      <c r="O163" s="228">
        <v>3</v>
      </c>
      <c r="P163" s="228">
        <v>6</v>
      </c>
      <c r="Q163" s="228">
        <v>9</v>
      </c>
      <c r="R163" s="228">
        <v>12</v>
      </c>
      <c r="S163" s="228">
        <f t="shared" si="24"/>
        <v>30</v>
      </c>
      <c r="T163" s="247">
        <v>1</v>
      </c>
      <c r="U163" s="228" t="s">
        <v>750</v>
      </c>
      <c r="V163" s="228" t="s">
        <v>660</v>
      </c>
      <c r="W163" s="262">
        <v>365</v>
      </c>
      <c r="X163" s="228" t="s">
        <v>661</v>
      </c>
      <c r="Y163" s="228" t="s">
        <v>707</v>
      </c>
      <c r="Z163" s="492"/>
      <c r="AA163" s="492"/>
      <c r="AB163" s="492" t="s">
        <v>1101</v>
      </c>
      <c r="AC163" s="492" t="s">
        <v>806</v>
      </c>
      <c r="AD163" s="233" t="s">
        <v>978</v>
      </c>
      <c r="AE163" s="233">
        <v>57961538.461538464</v>
      </c>
      <c r="AF163" s="233" t="s">
        <v>1098</v>
      </c>
      <c r="AG163" s="233" t="s">
        <v>1094</v>
      </c>
      <c r="AH163" s="323">
        <v>45658</v>
      </c>
      <c r="AI163" s="360">
        <v>49500000</v>
      </c>
      <c r="AJ163" s="744"/>
      <c r="AK163" s="744"/>
      <c r="AL163" s="744"/>
      <c r="AM163" s="514"/>
      <c r="AN163" s="233" t="s">
        <v>1094</v>
      </c>
      <c r="AO163" s="496"/>
      <c r="AP163" s="278"/>
      <c r="AQ163" s="278"/>
      <c r="AR163" s="278"/>
      <c r="AS163" s="278"/>
      <c r="AT163" s="744"/>
      <c r="AU163" s="702"/>
      <c r="AV163" s="744"/>
      <c r="AW163" s="499"/>
      <c r="AX163" s="279"/>
      <c r="AY163" s="279"/>
      <c r="AZ163" s="279"/>
      <c r="BA163" s="279"/>
      <c r="BB163" s="514"/>
      <c r="BC163" s="503"/>
      <c r="BD163" s="514"/>
      <c r="BE163" s="503"/>
      <c r="BF163" s="514"/>
    </row>
    <row r="164" spans="1:58" ht="108">
      <c r="A164" s="741"/>
      <c r="B164" s="742"/>
      <c r="C164" s="742"/>
      <c r="D164" s="524"/>
      <c r="E164" s="750"/>
      <c r="F164" s="589"/>
      <c r="G164" s="492"/>
      <c r="H164" s="492"/>
      <c r="I164" s="492"/>
      <c r="J164" s="746">
        <v>0.1</v>
      </c>
      <c r="K164" s="228" t="s">
        <v>1102</v>
      </c>
      <c r="L164" s="233"/>
      <c r="M164" s="233" t="s">
        <v>1103</v>
      </c>
      <c r="N164" s="228">
        <v>1</v>
      </c>
      <c r="O164" s="228">
        <v>1</v>
      </c>
      <c r="P164" s="228">
        <v>1</v>
      </c>
      <c r="Q164" s="228">
        <v>1</v>
      </c>
      <c r="R164" s="228">
        <v>1</v>
      </c>
      <c r="S164" s="228">
        <f t="shared" si="24"/>
        <v>4</v>
      </c>
      <c r="T164" s="247">
        <v>1</v>
      </c>
      <c r="U164" s="228" t="s">
        <v>750</v>
      </c>
      <c r="V164" s="228" t="s">
        <v>660</v>
      </c>
      <c r="W164" s="262">
        <v>365</v>
      </c>
      <c r="X164" s="228" t="s">
        <v>661</v>
      </c>
      <c r="Y164" s="228" t="s">
        <v>707</v>
      </c>
      <c r="Z164" s="492"/>
      <c r="AA164" s="492"/>
      <c r="AB164" s="492" t="s">
        <v>1104</v>
      </c>
      <c r="AC164" s="492" t="s">
        <v>806</v>
      </c>
      <c r="AD164" s="233" t="s">
        <v>978</v>
      </c>
      <c r="AE164" s="233">
        <v>57961538.461538464</v>
      </c>
      <c r="AF164" s="233" t="s">
        <v>1098</v>
      </c>
      <c r="AG164" s="233" t="s">
        <v>1094</v>
      </c>
      <c r="AH164" s="323">
        <v>45658</v>
      </c>
      <c r="AI164" s="360">
        <v>30250000</v>
      </c>
      <c r="AJ164" s="744"/>
      <c r="AK164" s="744"/>
      <c r="AL164" s="744"/>
      <c r="AM164" s="514"/>
      <c r="AN164" s="233" t="s">
        <v>1094</v>
      </c>
      <c r="AO164" s="496"/>
      <c r="AP164" s="278"/>
      <c r="AQ164" s="278"/>
      <c r="AR164" s="278"/>
      <c r="AS164" s="278"/>
      <c r="AT164" s="744"/>
      <c r="AU164" s="702"/>
      <c r="AV164" s="744"/>
      <c r="AW164" s="499"/>
      <c r="AX164" s="279"/>
      <c r="AY164" s="279"/>
      <c r="AZ164" s="279"/>
      <c r="BA164" s="279"/>
      <c r="BB164" s="514"/>
      <c r="BC164" s="503"/>
      <c r="BD164" s="514"/>
      <c r="BE164" s="503"/>
      <c r="BF164" s="514"/>
    </row>
    <row r="165" spans="1:58" ht="108">
      <c r="A165" s="741"/>
      <c r="B165" s="742"/>
      <c r="C165" s="742"/>
      <c r="D165" s="524"/>
      <c r="E165" s="750"/>
      <c r="F165" s="589"/>
      <c r="G165" s="492"/>
      <c r="H165" s="492"/>
      <c r="I165" s="492"/>
      <c r="J165" s="746">
        <v>0.1</v>
      </c>
      <c r="K165" s="228" t="s">
        <v>1105</v>
      </c>
      <c r="L165" s="233"/>
      <c r="M165" s="233" t="s">
        <v>1100</v>
      </c>
      <c r="N165" s="228">
        <v>1</v>
      </c>
      <c r="O165" s="228">
        <v>1</v>
      </c>
      <c r="P165" s="228">
        <v>1</v>
      </c>
      <c r="Q165" s="228">
        <v>1</v>
      </c>
      <c r="R165" s="228">
        <v>1</v>
      </c>
      <c r="S165" s="228">
        <f t="shared" si="24"/>
        <v>4</v>
      </c>
      <c r="T165" s="247">
        <v>1</v>
      </c>
      <c r="U165" s="228" t="s">
        <v>750</v>
      </c>
      <c r="V165" s="228" t="s">
        <v>660</v>
      </c>
      <c r="W165" s="262">
        <v>365</v>
      </c>
      <c r="X165" s="228" t="s">
        <v>661</v>
      </c>
      <c r="Y165" s="228" t="s">
        <v>707</v>
      </c>
      <c r="Z165" s="492"/>
      <c r="AA165" s="492"/>
      <c r="AB165" s="492" t="s">
        <v>1101</v>
      </c>
      <c r="AC165" s="492" t="s">
        <v>806</v>
      </c>
      <c r="AD165" s="233" t="s">
        <v>978</v>
      </c>
      <c r="AE165" s="233">
        <v>57961538.461538464</v>
      </c>
      <c r="AF165" s="233" t="s">
        <v>1098</v>
      </c>
      <c r="AG165" s="233" t="s">
        <v>1094</v>
      </c>
      <c r="AH165" s="323">
        <v>45658</v>
      </c>
      <c r="AI165" s="360">
        <v>60500000</v>
      </c>
      <c r="AJ165" s="744"/>
      <c r="AK165" s="744"/>
      <c r="AL165" s="744"/>
      <c r="AM165" s="514"/>
      <c r="AN165" s="233" t="s">
        <v>1094</v>
      </c>
      <c r="AO165" s="496"/>
      <c r="AP165" s="278"/>
      <c r="AQ165" s="278"/>
      <c r="AR165" s="278"/>
      <c r="AS165" s="278"/>
      <c r="AT165" s="744"/>
      <c r="AU165" s="702"/>
      <c r="AV165" s="744"/>
      <c r="AW165" s="499"/>
      <c r="AX165" s="279"/>
      <c r="AY165" s="279"/>
      <c r="AZ165" s="279"/>
      <c r="BA165" s="279"/>
      <c r="BB165" s="514"/>
      <c r="BC165" s="503"/>
      <c r="BD165" s="514"/>
      <c r="BE165" s="503"/>
      <c r="BF165" s="514"/>
    </row>
    <row r="166" spans="1:58" ht="108">
      <c r="A166" s="741"/>
      <c r="B166" s="742"/>
      <c r="C166" s="742"/>
      <c r="D166" s="524"/>
      <c r="E166" s="750"/>
      <c r="F166" s="589"/>
      <c r="G166" s="492"/>
      <c r="H166" s="492"/>
      <c r="I166" s="492"/>
      <c r="J166" s="746">
        <v>0.3</v>
      </c>
      <c r="K166" s="228" t="s">
        <v>1106</v>
      </c>
      <c r="L166" s="233"/>
      <c r="M166" s="233" t="s">
        <v>1100</v>
      </c>
      <c r="N166" s="228">
        <v>1</v>
      </c>
      <c r="O166" s="228">
        <v>0</v>
      </c>
      <c r="P166" s="228">
        <v>0</v>
      </c>
      <c r="Q166" s="228">
        <v>1</v>
      </c>
      <c r="R166" s="228">
        <v>1</v>
      </c>
      <c r="S166" s="228">
        <f t="shared" si="24"/>
        <v>2</v>
      </c>
      <c r="T166" s="247">
        <v>1</v>
      </c>
      <c r="U166" s="228" t="s">
        <v>750</v>
      </c>
      <c r="V166" s="228" t="s">
        <v>660</v>
      </c>
      <c r="W166" s="262">
        <v>365</v>
      </c>
      <c r="X166" s="228" t="s">
        <v>661</v>
      </c>
      <c r="Y166" s="228" t="s">
        <v>707</v>
      </c>
      <c r="Z166" s="492"/>
      <c r="AA166" s="492"/>
      <c r="AB166" s="492" t="s">
        <v>1104</v>
      </c>
      <c r="AC166" s="492" t="s">
        <v>806</v>
      </c>
      <c r="AD166" s="233" t="s">
        <v>978</v>
      </c>
      <c r="AE166" s="233">
        <v>57961538.461538464</v>
      </c>
      <c r="AF166" s="233" t="s">
        <v>1098</v>
      </c>
      <c r="AG166" s="233" t="s">
        <v>1094</v>
      </c>
      <c r="AH166" s="323">
        <v>45658</v>
      </c>
      <c r="AI166" s="360">
        <v>60500000</v>
      </c>
      <c r="AJ166" s="744"/>
      <c r="AK166" s="744"/>
      <c r="AL166" s="744"/>
      <c r="AM166" s="514"/>
      <c r="AN166" s="233" t="s">
        <v>1094</v>
      </c>
      <c r="AO166" s="496"/>
      <c r="AP166" s="278"/>
      <c r="AQ166" s="278"/>
      <c r="AR166" s="278"/>
      <c r="AS166" s="278"/>
      <c r="AT166" s="744"/>
      <c r="AU166" s="702"/>
      <c r="AV166" s="744"/>
      <c r="AW166" s="499"/>
      <c r="AX166" s="279"/>
      <c r="AY166" s="279"/>
      <c r="AZ166" s="279"/>
      <c r="BA166" s="279"/>
      <c r="BB166" s="514"/>
      <c r="BC166" s="503"/>
      <c r="BD166" s="514"/>
      <c r="BE166" s="503"/>
      <c r="BF166" s="514"/>
    </row>
    <row r="167" spans="1:58" ht="108">
      <c r="A167" s="741"/>
      <c r="B167" s="742"/>
      <c r="C167" s="742"/>
      <c r="D167" s="524"/>
      <c r="E167" s="750"/>
      <c r="F167" s="589"/>
      <c r="G167" s="492"/>
      <c r="H167" s="492"/>
      <c r="I167" s="492"/>
      <c r="J167" s="746">
        <v>0.1</v>
      </c>
      <c r="K167" s="228" t="s">
        <v>1107</v>
      </c>
      <c r="L167" s="233"/>
      <c r="M167" s="233" t="s">
        <v>1108</v>
      </c>
      <c r="N167" s="228">
        <v>1</v>
      </c>
      <c r="O167" s="228">
        <v>0</v>
      </c>
      <c r="P167" s="228">
        <v>0</v>
      </c>
      <c r="Q167" s="228">
        <v>1</v>
      </c>
      <c r="R167" s="228">
        <v>1</v>
      </c>
      <c r="S167" s="228">
        <f t="shared" si="24"/>
        <v>2</v>
      </c>
      <c r="T167" s="247">
        <v>1</v>
      </c>
      <c r="U167" s="228" t="s">
        <v>750</v>
      </c>
      <c r="V167" s="228" t="s">
        <v>660</v>
      </c>
      <c r="W167" s="262">
        <v>365</v>
      </c>
      <c r="X167" s="228" t="s">
        <v>661</v>
      </c>
      <c r="Y167" s="228" t="s">
        <v>707</v>
      </c>
      <c r="Z167" s="492"/>
      <c r="AA167" s="492"/>
      <c r="AB167" s="492" t="s">
        <v>1104</v>
      </c>
      <c r="AC167" s="492" t="s">
        <v>806</v>
      </c>
      <c r="AD167" s="233" t="s">
        <v>978</v>
      </c>
      <c r="AE167" s="233">
        <v>57961538.461538464</v>
      </c>
      <c r="AF167" s="233" t="s">
        <v>1098</v>
      </c>
      <c r="AG167" s="233" t="s">
        <v>1094</v>
      </c>
      <c r="AH167" s="323">
        <v>45658</v>
      </c>
      <c r="AI167" s="360">
        <v>0</v>
      </c>
      <c r="AJ167" s="744"/>
      <c r="AK167" s="744"/>
      <c r="AL167" s="744"/>
      <c r="AM167" s="514"/>
      <c r="AN167" s="233" t="s">
        <v>1094</v>
      </c>
      <c r="AO167" s="496"/>
      <c r="AP167" s="278"/>
      <c r="AQ167" s="278"/>
      <c r="AR167" s="278"/>
      <c r="AS167" s="278"/>
      <c r="AT167" s="744"/>
      <c r="AU167" s="702"/>
      <c r="AV167" s="744"/>
      <c r="AW167" s="499"/>
      <c r="AX167" s="279"/>
      <c r="AY167" s="279"/>
      <c r="AZ167" s="279"/>
      <c r="BA167" s="279"/>
      <c r="BB167" s="514"/>
      <c r="BC167" s="503"/>
      <c r="BD167" s="514"/>
      <c r="BE167" s="503"/>
      <c r="BF167" s="514"/>
    </row>
    <row r="168" spans="1:58" ht="108">
      <c r="A168" s="741"/>
      <c r="B168" s="742"/>
      <c r="C168" s="742"/>
      <c r="D168" s="524"/>
      <c r="E168" s="750"/>
      <c r="F168" s="589"/>
      <c r="G168" s="492"/>
      <c r="H168" s="492"/>
      <c r="I168" s="492"/>
      <c r="J168" s="746"/>
      <c r="K168" s="228" t="s">
        <v>1109</v>
      </c>
      <c r="L168" s="233"/>
      <c r="M168" s="233" t="s">
        <v>1110</v>
      </c>
      <c r="N168" s="228">
        <v>1</v>
      </c>
      <c r="O168" s="228">
        <v>1</v>
      </c>
      <c r="P168" s="228">
        <v>1</v>
      </c>
      <c r="Q168" s="228">
        <v>1</v>
      </c>
      <c r="R168" s="228">
        <v>1</v>
      </c>
      <c r="S168" s="228">
        <f t="shared" si="24"/>
        <v>4</v>
      </c>
      <c r="T168" s="247">
        <v>1</v>
      </c>
      <c r="U168" s="228" t="s">
        <v>750</v>
      </c>
      <c r="V168" s="228" t="s">
        <v>660</v>
      </c>
      <c r="W168" s="262">
        <v>365</v>
      </c>
      <c r="X168" s="228" t="s">
        <v>661</v>
      </c>
      <c r="Y168" s="228" t="s">
        <v>707</v>
      </c>
      <c r="Z168" s="492"/>
      <c r="AA168" s="492"/>
      <c r="AB168" s="492" t="s">
        <v>1104</v>
      </c>
      <c r="AC168" s="492" t="s">
        <v>806</v>
      </c>
      <c r="AD168" s="233" t="s">
        <v>978</v>
      </c>
      <c r="AE168" s="233">
        <v>57961538.461538464</v>
      </c>
      <c r="AF168" s="233" t="s">
        <v>1098</v>
      </c>
      <c r="AG168" s="233" t="s">
        <v>1094</v>
      </c>
      <c r="AH168" s="323">
        <v>45658</v>
      </c>
      <c r="AI168" s="360">
        <v>52800000</v>
      </c>
      <c r="AJ168" s="744"/>
      <c r="AK168" s="744"/>
      <c r="AL168" s="744"/>
      <c r="AM168" s="514"/>
      <c r="AN168" s="233" t="s">
        <v>1094</v>
      </c>
      <c r="AO168" s="496"/>
      <c r="AP168" s="278"/>
      <c r="AQ168" s="278"/>
      <c r="AR168" s="278"/>
      <c r="AS168" s="278"/>
      <c r="AT168" s="744"/>
      <c r="AU168" s="702"/>
      <c r="AV168" s="744"/>
      <c r="AW168" s="499"/>
      <c r="AX168" s="279"/>
      <c r="AY168" s="279"/>
      <c r="AZ168" s="279"/>
      <c r="BA168" s="279"/>
      <c r="BB168" s="514"/>
      <c r="BC168" s="503"/>
      <c r="BD168" s="514"/>
      <c r="BE168" s="503"/>
      <c r="BF168" s="514"/>
    </row>
    <row r="169" spans="1:58" ht="142.5">
      <c r="A169" s="741"/>
      <c r="B169" s="742"/>
      <c r="C169" s="742"/>
      <c r="D169" s="524"/>
      <c r="E169" s="750"/>
      <c r="F169" s="589"/>
      <c r="G169" s="492"/>
      <c r="H169" s="492"/>
      <c r="I169" s="492"/>
      <c r="J169" s="746"/>
      <c r="K169" s="228" t="s">
        <v>1111</v>
      </c>
      <c r="L169" s="233"/>
      <c r="M169" s="233" t="s">
        <v>1112</v>
      </c>
      <c r="N169" s="228">
        <v>1</v>
      </c>
      <c r="O169" s="228">
        <v>1</v>
      </c>
      <c r="P169" s="228">
        <v>1</v>
      </c>
      <c r="Q169" s="228">
        <v>1</v>
      </c>
      <c r="R169" s="228">
        <v>1</v>
      </c>
      <c r="S169" s="228">
        <f t="shared" si="24"/>
        <v>4</v>
      </c>
      <c r="T169" s="247">
        <v>1</v>
      </c>
      <c r="U169" s="228" t="s">
        <v>750</v>
      </c>
      <c r="V169" s="228" t="s">
        <v>660</v>
      </c>
      <c r="W169" s="262">
        <v>365</v>
      </c>
      <c r="X169" s="228" t="s">
        <v>661</v>
      </c>
      <c r="Y169" s="228" t="s">
        <v>707</v>
      </c>
      <c r="Z169" s="492"/>
      <c r="AA169" s="492"/>
      <c r="AB169" s="492" t="s">
        <v>1104</v>
      </c>
      <c r="AC169" s="492" t="s">
        <v>806</v>
      </c>
      <c r="AD169" s="233" t="s">
        <v>978</v>
      </c>
      <c r="AE169" s="233">
        <v>57961538.461538464</v>
      </c>
      <c r="AF169" s="233" t="s">
        <v>1098</v>
      </c>
      <c r="AG169" s="233" t="s">
        <v>1094</v>
      </c>
      <c r="AH169" s="323">
        <v>45658</v>
      </c>
      <c r="AI169" s="360">
        <v>38500000</v>
      </c>
      <c r="AJ169" s="744"/>
      <c r="AK169" s="744"/>
      <c r="AL169" s="744"/>
      <c r="AM169" s="514"/>
      <c r="AN169" s="233" t="s">
        <v>1094</v>
      </c>
      <c r="AO169" s="496"/>
      <c r="AP169" s="278"/>
      <c r="AQ169" s="278"/>
      <c r="AR169" s="278"/>
      <c r="AS169" s="278"/>
      <c r="AT169" s="744"/>
      <c r="AU169" s="702"/>
      <c r="AV169" s="744"/>
      <c r="AW169" s="499"/>
      <c r="AX169" s="279"/>
      <c r="AY169" s="279"/>
      <c r="AZ169" s="279"/>
      <c r="BA169" s="279"/>
      <c r="BB169" s="514"/>
      <c r="BC169" s="503"/>
      <c r="BD169" s="514"/>
      <c r="BE169" s="503"/>
      <c r="BF169" s="514"/>
    </row>
    <row r="170" spans="1:58" ht="81">
      <c r="A170" s="741"/>
      <c r="B170" s="742"/>
      <c r="C170" s="742"/>
      <c r="D170" s="524"/>
      <c r="E170" s="750"/>
      <c r="F170" s="589"/>
      <c r="G170" s="492"/>
      <c r="H170" s="492"/>
      <c r="I170" s="492"/>
      <c r="J170" s="746"/>
      <c r="K170" s="228" t="s">
        <v>1113</v>
      </c>
      <c r="L170" s="233"/>
      <c r="M170" s="233" t="s">
        <v>1100</v>
      </c>
      <c r="N170" s="228">
        <v>12</v>
      </c>
      <c r="O170" s="228">
        <v>3</v>
      </c>
      <c r="P170" s="228">
        <v>6</v>
      </c>
      <c r="Q170" s="228">
        <v>9</v>
      </c>
      <c r="R170" s="228">
        <v>12</v>
      </c>
      <c r="S170" s="228">
        <f t="shared" si="24"/>
        <v>30</v>
      </c>
      <c r="T170" s="247">
        <v>1</v>
      </c>
      <c r="U170" s="228" t="s">
        <v>750</v>
      </c>
      <c r="V170" s="228" t="s">
        <v>660</v>
      </c>
      <c r="W170" s="262">
        <v>365</v>
      </c>
      <c r="X170" s="228" t="s">
        <v>661</v>
      </c>
      <c r="Y170" s="228" t="s">
        <v>707</v>
      </c>
      <c r="Z170" s="492"/>
      <c r="AA170" s="492"/>
      <c r="AB170" s="492" t="s">
        <v>1104</v>
      </c>
      <c r="AC170" s="492" t="s">
        <v>806</v>
      </c>
      <c r="AD170" s="233" t="s">
        <v>978</v>
      </c>
      <c r="AE170" s="233">
        <v>57961538.461538464</v>
      </c>
      <c r="AF170" s="233" t="s">
        <v>1098</v>
      </c>
      <c r="AG170" s="233" t="s">
        <v>1094</v>
      </c>
      <c r="AH170" s="323">
        <v>45658</v>
      </c>
      <c r="AI170" s="360">
        <v>28750000</v>
      </c>
      <c r="AJ170" s="744"/>
      <c r="AK170" s="744"/>
      <c r="AL170" s="744"/>
      <c r="AM170" s="514"/>
      <c r="AN170" s="233" t="s">
        <v>1094</v>
      </c>
      <c r="AO170" s="496"/>
      <c r="AP170" s="278"/>
      <c r="AQ170" s="278"/>
      <c r="AR170" s="278"/>
      <c r="AS170" s="278"/>
      <c r="AT170" s="744"/>
      <c r="AU170" s="702"/>
      <c r="AV170" s="744"/>
      <c r="AW170" s="499"/>
      <c r="AX170" s="279"/>
      <c r="AY170" s="279"/>
      <c r="AZ170" s="279"/>
      <c r="BA170" s="279"/>
      <c r="BB170" s="514"/>
      <c r="BC170" s="503"/>
      <c r="BD170" s="514"/>
      <c r="BE170" s="503"/>
      <c r="BF170" s="514"/>
    </row>
    <row r="171" spans="1:58" ht="162">
      <c r="A171" s="741"/>
      <c r="B171" s="742"/>
      <c r="C171" s="742"/>
      <c r="D171" s="524"/>
      <c r="E171" s="750"/>
      <c r="F171" s="589"/>
      <c r="G171" s="492"/>
      <c r="H171" s="492"/>
      <c r="I171" s="492"/>
      <c r="J171" s="746"/>
      <c r="K171" s="228" t="s">
        <v>1114</v>
      </c>
      <c r="L171" s="233"/>
      <c r="M171" s="233" t="s">
        <v>1115</v>
      </c>
      <c r="N171" s="228">
        <v>1</v>
      </c>
      <c r="O171" s="228">
        <v>1</v>
      </c>
      <c r="P171" s="228">
        <v>1</v>
      </c>
      <c r="Q171" s="228">
        <v>1</v>
      </c>
      <c r="R171" s="228">
        <v>1</v>
      </c>
      <c r="S171" s="228">
        <f t="shared" si="24"/>
        <v>4</v>
      </c>
      <c r="T171" s="247">
        <v>1</v>
      </c>
      <c r="U171" s="228" t="s">
        <v>750</v>
      </c>
      <c r="V171" s="228" t="s">
        <v>660</v>
      </c>
      <c r="W171" s="262">
        <v>365</v>
      </c>
      <c r="X171" s="228" t="s">
        <v>661</v>
      </c>
      <c r="Y171" s="228" t="s">
        <v>707</v>
      </c>
      <c r="Z171" s="492"/>
      <c r="AA171" s="492"/>
      <c r="AB171" s="492" t="s">
        <v>1116</v>
      </c>
      <c r="AC171" s="492" t="s">
        <v>806</v>
      </c>
      <c r="AD171" s="233" t="s">
        <v>978</v>
      </c>
      <c r="AE171" s="233">
        <v>57961538.461538464</v>
      </c>
      <c r="AF171" s="233" t="s">
        <v>1098</v>
      </c>
      <c r="AG171" s="233" t="s">
        <v>1094</v>
      </c>
      <c r="AH171" s="323">
        <v>45658</v>
      </c>
      <c r="AI171" s="360">
        <v>57200000</v>
      </c>
      <c r="AJ171" s="744"/>
      <c r="AK171" s="744"/>
      <c r="AL171" s="744"/>
      <c r="AM171" s="514"/>
      <c r="AN171" s="233" t="s">
        <v>1094</v>
      </c>
      <c r="AO171" s="496"/>
      <c r="AP171" s="278"/>
      <c r="AQ171" s="278"/>
      <c r="AR171" s="278"/>
      <c r="AS171" s="278"/>
      <c r="AT171" s="744"/>
      <c r="AU171" s="702"/>
      <c r="AV171" s="744"/>
      <c r="AW171" s="499"/>
      <c r="AX171" s="279"/>
      <c r="AY171" s="279"/>
      <c r="AZ171" s="279"/>
      <c r="BA171" s="279"/>
      <c r="BB171" s="514"/>
      <c r="BC171" s="503"/>
      <c r="BD171" s="514"/>
      <c r="BE171" s="503"/>
      <c r="BF171" s="514"/>
    </row>
    <row r="172" spans="1:58" ht="135">
      <c r="A172" s="741"/>
      <c r="B172" s="742"/>
      <c r="C172" s="742"/>
      <c r="D172" s="525"/>
      <c r="E172" s="750"/>
      <c r="F172" s="589"/>
      <c r="G172" s="492"/>
      <c r="H172" s="494"/>
      <c r="I172" s="494"/>
      <c r="J172" s="747"/>
      <c r="K172" s="228" t="s">
        <v>1117</v>
      </c>
      <c r="L172" s="233"/>
      <c r="M172" s="233" t="s">
        <v>1100</v>
      </c>
      <c r="N172" s="228">
        <v>1</v>
      </c>
      <c r="O172" s="228">
        <v>1</v>
      </c>
      <c r="P172" s="228">
        <v>1</v>
      </c>
      <c r="Q172" s="228">
        <v>1</v>
      </c>
      <c r="R172" s="228">
        <v>1</v>
      </c>
      <c r="S172" s="228">
        <f t="shared" si="24"/>
        <v>4</v>
      </c>
      <c r="T172" s="247">
        <v>1</v>
      </c>
      <c r="U172" s="228" t="s">
        <v>750</v>
      </c>
      <c r="V172" s="228" t="s">
        <v>660</v>
      </c>
      <c r="W172" s="262">
        <v>365</v>
      </c>
      <c r="X172" s="228" t="s">
        <v>661</v>
      </c>
      <c r="Y172" s="228" t="s">
        <v>707</v>
      </c>
      <c r="Z172" s="492"/>
      <c r="AA172" s="492"/>
      <c r="AB172" s="492" t="s">
        <v>1101</v>
      </c>
      <c r="AC172" s="492" t="s">
        <v>806</v>
      </c>
      <c r="AD172" s="233" t="s">
        <v>978</v>
      </c>
      <c r="AE172" s="233">
        <v>57961538.461538464</v>
      </c>
      <c r="AF172" s="233" t="s">
        <v>1098</v>
      </c>
      <c r="AG172" s="233" t="s">
        <v>1094</v>
      </c>
      <c r="AH172" s="323">
        <v>45658</v>
      </c>
      <c r="AI172" s="360">
        <v>60500000</v>
      </c>
      <c r="AJ172" s="744"/>
      <c r="AK172" s="744"/>
      <c r="AL172" s="744"/>
      <c r="AM172" s="514"/>
      <c r="AN172" s="233" t="s">
        <v>1094</v>
      </c>
      <c r="AO172" s="496"/>
      <c r="AP172" s="278"/>
      <c r="AQ172" s="278"/>
      <c r="AR172" s="278"/>
      <c r="AS172" s="278"/>
      <c r="AT172" s="744"/>
      <c r="AU172" s="702"/>
      <c r="AV172" s="744"/>
      <c r="AW172" s="499"/>
      <c r="AX172" s="279"/>
      <c r="AY172" s="279"/>
      <c r="AZ172" s="279"/>
      <c r="BA172" s="279"/>
      <c r="BB172" s="514"/>
      <c r="BC172" s="503"/>
      <c r="BD172" s="514"/>
      <c r="BE172" s="503"/>
      <c r="BF172" s="514"/>
    </row>
    <row r="173" spans="1:58" ht="162">
      <c r="A173" s="741"/>
      <c r="B173" s="742"/>
      <c r="C173" s="742"/>
      <c r="D173" s="523" t="s">
        <v>394</v>
      </c>
      <c r="E173" s="750"/>
      <c r="F173" s="589"/>
      <c r="G173" s="492"/>
      <c r="H173" s="573" t="s">
        <v>1118</v>
      </c>
      <c r="I173" s="573" t="s">
        <v>268</v>
      </c>
      <c r="J173" s="748">
        <v>0.15</v>
      </c>
      <c r="K173" s="228" t="s">
        <v>1119</v>
      </c>
      <c r="L173" s="233"/>
      <c r="M173" s="233" t="s">
        <v>1120</v>
      </c>
      <c r="N173" s="228">
        <v>1</v>
      </c>
      <c r="O173" s="228">
        <v>1</v>
      </c>
      <c r="P173" s="228">
        <v>1</v>
      </c>
      <c r="Q173" s="228">
        <v>1</v>
      </c>
      <c r="R173" s="228">
        <v>1</v>
      </c>
      <c r="S173" s="228">
        <f t="shared" si="24"/>
        <v>4</v>
      </c>
      <c r="T173" s="247">
        <v>1</v>
      </c>
      <c r="U173" s="228" t="s">
        <v>750</v>
      </c>
      <c r="V173" s="228" t="s">
        <v>660</v>
      </c>
      <c r="W173" s="262">
        <v>365</v>
      </c>
      <c r="X173" s="228" t="s">
        <v>661</v>
      </c>
      <c r="Y173" s="228" t="s">
        <v>707</v>
      </c>
      <c r="Z173" s="492"/>
      <c r="AA173" s="492"/>
      <c r="AB173" s="492" t="s">
        <v>1116</v>
      </c>
      <c r="AC173" s="492" t="s">
        <v>806</v>
      </c>
      <c r="AD173" s="233" t="s">
        <v>978</v>
      </c>
      <c r="AE173" s="233">
        <v>57961538.461538464</v>
      </c>
      <c r="AF173" s="233" t="s">
        <v>1098</v>
      </c>
      <c r="AG173" s="233" t="s">
        <v>1094</v>
      </c>
      <c r="AH173" s="323">
        <v>45658</v>
      </c>
      <c r="AI173" s="360">
        <v>104800000</v>
      </c>
      <c r="AJ173" s="744"/>
      <c r="AK173" s="744"/>
      <c r="AL173" s="744"/>
      <c r="AM173" s="514"/>
      <c r="AN173" s="233" t="s">
        <v>1094</v>
      </c>
      <c r="AO173" s="496"/>
      <c r="AP173" s="278"/>
      <c r="AQ173" s="278"/>
      <c r="AR173" s="278"/>
      <c r="AS173" s="278"/>
      <c r="AT173" s="744"/>
      <c r="AU173" s="702"/>
      <c r="AV173" s="744"/>
      <c r="AW173" s="499"/>
      <c r="AX173" s="279"/>
      <c r="AY173" s="279"/>
      <c r="AZ173" s="279"/>
      <c r="BA173" s="279"/>
      <c r="BB173" s="514"/>
      <c r="BC173" s="503"/>
      <c r="BD173" s="514"/>
      <c r="BE173" s="503"/>
      <c r="BF173" s="514"/>
    </row>
    <row r="174" spans="1:58" ht="243">
      <c r="A174" s="741"/>
      <c r="B174" s="742"/>
      <c r="C174" s="742"/>
      <c r="D174" s="524"/>
      <c r="E174" s="750"/>
      <c r="F174" s="589"/>
      <c r="G174" s="492"/>
      <c r="H174" s="492"/>
      <c r="I174" s="492"/>
      <c r="J174" s="746"/>
      <c r="K174" s="228" t="s">
        <v>1121</v>
      </c>
      <c r="L174" s="233"/>
      <c r="M174" s="233" t="s">
        <v>1122</v>
      </c>
      <c r="N174" s="228">
        <v>375</v>
      </c>
      <c r="O174" s="228">
        <v>80</v>
      </c>
      <c r="P174" s="228">
        <v>197</v>
      </c>
      <c r="Q174" s="228">
        <v>259</v>
      </c>
      <c r="R174" s="228">
        <v>0</v>
      </c>
      <c r="S174" s="228">
        <f t="shared" si="24"/>
        <v>536</v>
      </c>
      <c r="T174" s="247">
        <v>1</v>
      </c>
      <c r="U174" s="228" t="s">
        <v>750</v>
      </c>
      <c r="V174" s="228" t="s">
        <v>660</v>
      </c>
      <c r="W174" s="262">
        <v>365</v>
      </c>
      <c r="X174" s="228" t="s">
        <v>661</v>
      </c>
      <c r="Y174" s="228" t="s">
        <v>707</v>
      </c>
      <c r="Z174" s="492"/>
      <c r="AA174" s="492"/>
      <c r="AB174" s="492" t="s">
        <v>1091</v>
      </c>
      <c r="AC174" s="492" t="s">
        <v>806</v>
      </c>
      <c r="AD174" s="233" t="s">
        <v>1092</v>
      </c>
      <c r="AE174" s="233">
        <v>23250000</v>
      </c>
      <c r="AF174" s="233" t="s">
        <v>1093</v>
      </c>
      <c r="AG174" s="233" t="s">
        <v>1094</v>
      </c>
      <c r="AH174" s="323">
        <v>45717</v>
      </c>
      <c r="AI174" s="360">
        <v>62000000</v>
      </c>
      <c r="AJ174" s="744"/>
      <c r="AK174" s="744"/>
      <c r="AL174" s="744"/>
      <c r="AM174" s="514"/>
      <c r="AN174" s="233" t="s">
        <v>1094</v>
      </c>
      <c r="AO174" s="496"/>
      <c r="AP174" s="278"/>
      <c r="AQ174" s="278"/>
      <c r="AR174" s="278"/>
      <c r="AS174" s="278"/>
      <c r="AT174" s="744"/>
      <c r="AU174" s="702"/>
      <c r="AV174" s="744"/>
      <c r="AW174" s="499"/>
      <c r="AX174" s="279"/>
      <c r="AY174" s="279"/>
      <c r="AZ174" s="279"/>
      <c r="BA174" s="279"/>
      <c r="BB174" s="514"/>
      <c r="BC174" s="503"/>
      <c r="BD174" s="514"/>
      <c r="BE174" s="503"/>
      <c r="BF174" s="514"/>
    </row>
    <row r="175" spans="1:58" ht="86.25" thickBot="1">
      <c r="A175" s="741"/>
      <c r="B175" s="742"/>
      <c r="C175" s="742"/>
      <c r="D175" s="524"/>
      <c r="E175" s="750"/>
      <c r="F175" s="590"/>
      <c r="G175" s="493"/>
      <c r="H175" s="493"/>
      <c r="I175" s="493"/>
      <c r="J175" s="746"/>
      <c r="K175" s="234" t="s">
        <v>1123</v>
      </c>
      <c r="L175" s="241"/>
      <c r="M175" s="241" t="s">
        <v>1124</v>
      </c>
      <c r="N175" s="234">
        <v>1</v>
      </c>
      <c r="O175" s="234">
        <v>1</v>
      </c>
      <c r="P175" s="234">
        <v>1</v>
      </c>
      <c r="Q175" s="234">
        <v>1</v>
      </c>
      <c r="R175" s="234">
        <v>1</v>
      </c>
      <c r="S175" s="234">
        <f t="shared" si="24"/>
        <v>4</v>
      </c>
      <c r="T175" s="89">
        <v>1</v>
      </c>
      <c r="U175" s="234" t="s">
        <v>750</v>
      </c>
      <c r="V175" s="234" t="s">
        <v>660</v>
      </c>
      <c r="W175" s="328">
        <v>365</v>
      </c>
      <c r="X175" s="234" t="s">
        <v>661</v>
      </c>
      <c r="Y175" s="234" t="s">
        <v>707</v>
      </c>
      <c r="Z175" s="493"/>
      <c r="AA175" s="493"/>
      <c r="AB175" s="493" t="s">
        <v>1104</v>
      </c>
      <c r="AC175" s="493" t="s">
        <v>806</v>
      </c>
      <c r="AD175" s="241" t="s">
        <v>978</v>
      </c>
      <c r="AE175" s="241">
        <v>57961538.461538464</v>
      </c>
      <c r="AF175" s="241" t="s">
        <v>1098</v>
      </c>
      <c r="AG175" s="241" t="s">
        <v>1094</v>
      </c>
      <c r="AH175" s="331">
        <v>45658</v>
      </c>
      <c r="AI175" s="362">
        <v>79200000</v>
      </c>
      <c r="AJ175" s="745"/>
      <c r="AK175" s="745"/>
      <c r="AL175" s="745"/>
      <c r="AM175" s="515"/>
      <c r="AN175" s="241" t="s">
        <v>1094</v>
      </c>
      <c r="AO175" s="497"/>
      <c r="AP175" s="286"/>
      <c r="AQ175" s="286"/>
      <c r="AR175" s="286"/>
      <c r="AS175" s="286"/>
      <c r="AT175" s="745"/>
      <c r="AU175" s="703"/>
      <c r="AV175" s="745"/>
      <c r="AW175" s="518"/>
      <c r="AX175" s="287"/>
      <c r="AY175" s="287"/>
      <c r="AZ175" s="287"/>
      <c r="BA175" s="287"/>
      <c r="BB175" s="515"/>
      <c r="BC175" s="516"/>
      <c r="BD175" s="515"/>
      <c r="BE175" s="516"/>
      <c r="BF175" s="515"/>
    </row>
    <row r="176" spans="1:58" ht="150.75" thickBot="1">
      <c r="A176" s="741"/>
      <c r="B176" s="742"/>
      <c r="C176" s="742"/>
      <c r="D176" s="270"/>
      <c r="E176" s="751"/>
      <c r="F176" s="508"/>
      <c r="G176" s="474"/>
      <c r="H176" s="474"/>
      <c r="I176" s="474"/>
      <c r="J176" s="474"/>
      <c r="K176" s="474"/>
      <c r="L176" s="474"/>
      <c r="M176" s="474"/>
      <c r="N176" s="475"/>
      <c r="O176" s="476" t="s">
        <v>1125</v>
      </c>
      <c r="P176" s="477"/>
      <c r="Q176" s="477"/>
      <c r="R176" s="477"/>
      <c r="S176" s="478"/>
      <c r="T176" s="242">
        <f>AVERAGE(T161:T175)</f>
        <v>1</v>
      </c>
      <c r="U176" s="463"/>
      <c r="V176" s="464"/>
      <c r="W176" s="464"/>
      <c r="X176" s="464"/>
      <c r="Y176" s="464"/>
      <c r="Z176" s="464"/>
      <c r="AA176" s="464"/>
      <c r="AB176" s="464"/>
      <c r="AC176" s="464"/>
      <c r="AD176" s="464"/>
      <c r="AE176" s="464"/>
      <c r="AF176" s="464"/>
      <c r="AG176" s="464"/>
      <c r="AH176" s="465"/>
      <c r="AI176" s="479" t="s">
        <v>1126</v>
      </c>
      <c r="AJ176" s="480"/>
      <c r="AK176" s="480"/>
      <c r="AL176" s="481"/>
      <c r="AM176" s="197">
        <f>+AM161</f>
        <v>685000000</v>
      </c>
      <c r="AN176" s="290" t="str">
        <f t="shared" ref="AN176:BE176" si="26">+AN161</f>
        <v>ICLD Y SGP</v>
      </c>
      <c r="AO176" s="291" t="str">
        <f t="shared" si="26"/>
        <v>2024130010011 FORTALECIMIENTO DEL BANCO DE PROGRAMAS Y PROYECTOS DEL DISTRITO DE   CARTAGENA DE INDIAS</v>
      </c>
      <c r="AP176" s="198">
        <f t="shared" si="26"/>
        <v>0</v>
      </c>
      <c r="AQ176" s="198">
        <f t="shared" si="26"/>
        <v>0</v>
      </c>
      <c r="AR176" s="198">
        <f t="shared" si="26"/>
        <v>0</v>
      </c>
      <c r="AS176" s="198">
        <f t="shared" si="26"/>
        <v>0</v>
      </c>
      <c r="AT176" s="198">
        <f t="shared" si="26"/>
        <v>459349600</v>
      </c>
      <c r="AU176" s="199">
        <f t="shared" si="26"/>
        <v>0.574187</v>
      </c>
      <c r="AV176" s="198">
        <f t="shared" si="26"/>
        <v>202865100</v>
      </c>
      <c r="AW176" s="200">
        <f t="shared" si="26"/>
        <v>0.253581375</v>
      </c>
      <c r="AX176" s="201">
        <f t="shared" si="26"/>
        <v>0</v>
      </c>
      <c r="AY176" s="201">
        <f t="shared" si="26"/>
        <v>0</v>
      </c>
      <c r="AZ176" s="201">
        <f t="shared" si="26"/>
        <v>0</v>
      </c>
      <c r="BA176" s="201">
        <f t="shared" si="26"/>
        <v>0</v>
      </c>
      <c r="BB176" s="202">
        <f t="shared" si="26"/>
        <v>648767132</v>
      </c>
      <c r="BC176" s="203">
        <f t="shared" si="26"/>
        <v>0.94710530218978106</v>
      </c>
      <c r="BD176" s="202">
        <f t="shared" si="26"/>
        <v>648767132</v>
      </c>
      <c r="BE176" s="204">
        <f t="shared" si="26"/>
        <v>0.94710530218978106</v>
      </c>
      <c r="BF176" s="225"/>
    </row>
    <row r="177" spans="1:58" ht="370.5">
      <c r="A177" s="741"/>
      <c r="B177" s="742"/>
      <c r="C177" s="742"/>
      <c r="D177" s="523" t="s">
        <v>387</v>
      </c>
      <c r="E177" s="519" t="s">
        <v>1127</v>
      </c>
      <c r="F177" s="617">
        <v>2024130010225</v>
      </c>
      <c r="G177" s="488" t="s">
        <v>1128</v>
      </c>
      <c r="H177" s="488" t="s">
        <v>1129</v>
      </c>
      <c r="I177" s="488" t="s">
        <v>388</v>
      </c>
      <c r="J177" s="748">
        <v>0.1</v>
      </c>
      <c r="K177" s="222" t="s">
        <v>1130</v>
      </c>
      <c r="L177" s="364"/>
      <c r="M177" s="364" t="s">
        <v>1131</v>
      </c>
      <c r="N177" s="222">
        <v>5</v>
      </c>
      <c r="O177" s="222">
        <v>1</v>
      </c>
      <c r="P177" s="222">
        <v>1</v>
      </c>
      <c r="Q177" s="222">
        <v>1</v>
      </c>
      <c r="R177" s="222">
        <v>2</v>
      </c>
      <c r="S177" s="222">
        <f t="shared" si="24"/>
        <v>5</v>
      </c>
      <c r="T177" s="247">
        <f t="shared" ref="T177:T213" si="27">+S177/N177</f>
        <v>1</v>
      </c>
      <c r="U177" s="365">
        <v>45689</v>
      </c>
      <c r="V177" s="366">
        <v>45992</v>
      </c>
      <c r="W177" s="256">
        <v>330</v>
      </c>
      <c r="X177" s="216" t="s">
        <v>661</v>
      </c>
      <c r="Y177" s="216" t="s">
        <v>707</v>
      </c>
      <c r="Z177" s="491" t="s">
        <v>1132</v>
      </c>
      <c r="AA177" s="491" t="s">
        <v>1133</v>
      </c>
      <c r="AB177" s="491" t="s">
        <v>1134</v>
      </c>
      <c r="AC177" s="491" t="s">
        <v>806</v>
      </c>
      <c r="AD177" s="491" t="s">
        <v>1135</v>
      </c>
      <c r="AE177" s="67">
        <v>66000000</v>
      </c>
      <c r="AF177" s="223" t="s">
        <v>1098</v>
      </c>
      <c r="AG177" s="223" t="s">
        <v>1094</v>
      </c>
      <c r="AH177" s="752"/>
      <c r="AI177" s="359">
        <v>66000000</v>
      </c>
      <c r="AJ177" s="509">
        <v>1650000000</v>
      </c>
      <c r="AK177" s="509">
        <v>1650000000</v>
      </c>
      <c r="AL177" s="509">
        <v>1650000000</v>
      </c>
      <c r="AM177" s="511">
        <v>1650000000</v>
      </c>
      <c r="AN177" s="367" t="s">
        <v>695</v>
      </c>
      <c r="AO177" s="670" t="s">
        <v>1136</v>
      </c>
      <c r="AP177" s="274"/>
      <c r="AQ177" s="274"/>
      <c r="AR177" s="274"/>
      <c r="AS177" s="274"/>
      <c r="AT177" s="725">
        <v>1034456600</v>
      </c>
      <c r="AU177" s="498">
        <f>+AT177/AK177</f>
        <v>0.62694339393939391</v>
      </c>
      <c r="AV177" s="725">
        <v>429596700</v>
      </c>
      <c r="AW177" s="498">
        <f>+AV177/AK177</f>
        <v>0.26036163636363635</v>
      </c>
      <c r="AX177" s="275"/>
      <c r="AY177" s="275"/>
      <c r="AZ177" s="275"/>
      <c r="BA177" s="275"/>
      <c r="BB177" s="511">
        <v>1562872598</v>
      </c>
      <c r="BC177" s="502">
        <f>+BB177/AM177</f>
        <v>0.94719551393939394</v>
      </c>
      <c r="BD177" s="511">
        <v>1515923662</v>
      </c>
      <c r="BE177" s="502">
        <f>+BD177/AM177</f>
        <v>0.91874161333333337</v>
      </c>
      <c r="BF177" s="225"/>
    </row>
    <row r="178" spans="1:58" ht="409.5">
      <c r="A178" s="741"/>
      <c r="B178" s="742"/>
      <c r="C178" s="742"/>
      <c r="D178" s="524"/>
      <c r="E178" s="520"/>
      <c r="F178" s="618"/>
      <c r="G178" s="489"/>
      <c r="H178" s="489"/>
      <c r="I178" s="489"/>
      <c r="J178" s="746"/>
      <c r="K178" s="206" t="s">
        <v>1137</v>
      </c>
      <c r="L178" s="210"/>
      <c r="M178" s="210" t="s">
        <v>1138</v>
      </c>
      <c r="N178" s="206">
        <v>3</v>
      </c>
      <c r="O178" s="206">
        <v>1</v>
      </c>
      <c r="P178" s="206">
        <v>0</v>
      </c>
      <c r="Q178" s="206">
        <v>1</v>
      </c>
      <c r="R178" s="206">
        <v>1</v>
      </c>
      <c r="S178" s="206">
        <f t="shared" si="24"/>
        <v>3</v>
      </c>
      <c r="T178" s="221">
        <f t="shared" si="27"/>
        <v>1</v>
      </c>
      <c r="U178" s="368">
        <v>45689</v>
      </c>
      <c r="V178" s="369">
        <v>45992</v>
      </c>
      <c r="W178" s="262">
        <v>330</v>
      </c>
      <c r="X178" s="228" t="s">
        <v>661</v>
      </c>
      <c r="Y178" s="228" t="s">
        <v>707</v>
      </c>
      <c r="Z178" s="492"/>
      <c r="AA178" s="492"/>
      <c r="AB178" s="492"/>
      <c r="AC178" s="492" t="s">
        <v>806</v>
      </c>
      <c r="AD178" s="492" t="s">
        <v>1135</v>
      </c>
      <c r="AE178" s="68">
        <v>55000000</v>
      </c>
      <c r="AF178" s="233" t="s">
        <v>1098</v>
      </c>
      <c r="AG178" s="233" t="s">
        <v>1094</v>
      </c>
      <c r="AH178" s="753"/>
      <c r="AI178" s="360">
        <v>55000000</v>
      </c>
      <c r="AJ178" s="510"/>
      <c r="AK178" s="510"/>
      <c r="AL178" s="510"/>
      <c r="AM178" s="512"/>
      <c r="AN178" s="370" t="s">
        <v>695</v>
      </c>
      <c r="AO178" s="496"/>
      <c r="AP178" s="278"/>
      <c r="AQ178" s="278"/>
      <c r="AR178" s="278"/>
      <c r="AS178" s="278"/>
      <c r="AT178" s="726"/>
      <c r="AU178" s="499"/>
      <c r="AV178" s="726"/>
      <c r="AW178" s="499"/>
      <c r="AX178" s="279"/>
      <c r="AY178" s="279"/>
      <c r="AZ178" s="279"/>
      <c r="BA178" s="279"/>
      <c r="BB178" s="512"/>
      <c r="BC178" s="503"/>
      <c r="BD178" s="512"/>
      <c r="BE178" s="503"/>
      <c r="BF178" s="225"/>
    </row>
    <row r="179" spans="1:58" ht="409.5">
      <c r="A179" s="741"/>
      <c r="B179" s="742"/>
      <c r="C179" s="742"/>
      <c r="D179" s="524"/>
      <c r="E179" s="520"/>
      <c r="F179" s="618"/>
      <c r="G179" s="489"/>
      <c r="H179" s="489"/>
      <c r="I179" s="489"/>
      <c r="J179" s="746"/>
      <c r="K179" s="206" t="s">
        <v>1139</v>
      </c>
      <c r="L179" s="210"/>
      <c r="M179" s="210" t="s">
        <v>1140</v>
      </c>
      <c r="N179" s="206">
        <v>4</v>
      </c>
      <c r="O179" s="206">
        <v>1</v>
      </c>
      <c r="P179" s="206">
        <v>1</v>
      </c>
      <c r="Q179" s="206">
        <v>1</v>
      </c>
      <c r="R179" s="206">
        <v>1</v>
      </c>
      <c r="S179" s="206">
        <f t="shared" si="24"/>
        <v>4</v>
      </c>
      <c r="T179" s="221">
        <f t="shared" si="27"/>
        <v>1</v>
      </c>
      <c r="U179" s="368">
        <v>45689</v>
      </c>
      <c r="V179" s="369">
        <v>45992</v>
      </c>
      <c r="W179" s="262">
        <v>330</v>
      </c>
      <c r="X179" s="228" t="s">
        <v>661</v>
      </c>
      <c r="Y179" s="228" t="s">
        <v>707</v>
      </c>
      <c r="Z179" s="492"/>
      <c r="AA179" s="492"/>
      <c r="AB179" s="492"/>
      <c r="AC179" s="492" t="s">
        <v>806</v>
      </c>
      <c r="AD179" s="492" t="s">
        <v>1135</v>
      </c>
      <c r="AE179" s="68">
        <v>55000000</v>
      </c>
      <c r="AF179" s="233" t="s">
        <v>1098</v>
      </c>
      <c r="AG179" s="233" t="s">
        <v>1094</v>
      </c>
      <c r="AH179" s="753"/>
      <c r="AI179" s="360">
        <v>55000000</v>
      </c>
      <c r="AJ179" s="510"/>
      <c r="AK179" s="510"/>
      <c r="AL179" s="510"/>
      <c r="AM179" s="512"/>
      <c r="AN179" s="370" t="s">
        <v>695</v>
      </c>
      <c r="AO179" s="496"/>
      <c r="AP179" s="278"/>
      <c r="AQ179" s="278"/>
      <c r="AR179" s="278"/>
      <c r="AS179" s="278"/>
      <c r="AT179" s="726"/>
      <c r="AU179" s="499"/>
      <c r="AV179" s="726"/>
      <c r="AW179" s="499"/>
      <c r="AX179" s="279"/>
      <c r="AY179" s="279"/>
      <c r="AZ179" s="279"/>
      <c r="BA179" s="279"/>
      <c r="BB179" s="512"/>
      <c r="BC179" s="503"/>
      <c r="BD179" s="512"/>
      <c r="BE179" s="503"/>
      <c r="BF179" s="225"/>
    </row>
    <row r="180" spans="1:58" ht="256.5">
      <c r="A180" s="741"/>
      <c r="B180" s="742"/>
      <c r="C180" s="742"/>
      <c r="D180" s="524"/>
      <c r="E180" s="520"/>
      <c r="F180" s="618"/>
      <c r="G180" s="489"/>
      <c r="H180" s="489"/>
      <c r="I180" s="489"/>
      <c r="J180" s="746"/>
      <c r="K180" s="206" t="s">
        <v>1141</v>
      </c>
      <c r="L180" s="210"/>
      <c r="M180" s="210" t="s">
        <v>1142</v>
      </c>
      <c r="N180" s="206">
        <v>4</v>
      </c>
      <c r="O180" s="206">
        <v>1</v>
      </c>
      <c r="P180" s="206">
        <v>0</v>
      </c>
      <c r="Q180" s="206">
        <v>1</v>
      </c>
      <c r="R180" s="206">
        <v>2</v>
      </c>
      <c r="S180" s="206">
        <f t="shared" si="24"/>
        <v>4</v>
      </c>
      <c r="T180" s="221">
        <f t="shared" si="27"/>
        <v>1</v>
      </c>
      <c r="U180" s="368">
        <v>45689</v>
      </c>
      <c r="V180" s="369">
        <v>45992</v>
      </c>
      <c r="W180" s="262">
        <v>330</v>
      </c>
      <c r="X180" s="228" t="s">
        <v>661</v>
      </c>
      <c r="Y180" s="228" t="s">
        <v>707</v>
      </c>
      <c r="Z180" s="492"/>
      <c r="AA180" s="492"/>
      <c r="AB180" s="492"/>
      <c r="AC180" s="492" t="s">
        <v>806</v>
      </c>
      <c r="AD180" s="492" t="s">
        <v>1135</v>
      </c>
      <c r="AE180" s="68">
        <v>55000000</v>
      </c>
      <c r="AF180" s="233" t="s">
        <v>1098</v>
      </c>
      <c r="AG180" s="233" t="s">
        <v>1094</v>
      </c>
      <c r="AH180" s="753"/>
      <c r="AI180" s="360">
        <v>55000000</v>
      </c>
      <c r="AJ180" s="510"/>
      <c r="AK180" s="510"/>
      <c r="AL180" s="510"/>
      <c r="AM180" s="512"/>
      <c r="AN180" s="370" t="s">
        <v>695</v>
      </c>
      <c r="AO180" s="496"/>
      <c r="AP180" s="278"/>
      <c r="AQ180" s="278"/>
      <c r="AR180" s="278"/>
      <c r="AS180" s="278"/>
      <c r="AT180" s="726"/>
      <c r="AU180" s="499"/>
      <c r="AV180" s="726"/>
      <c r="AW180" s="499"/>
      <c r="AX180" s="279"/>
      <c r="AY180" s="279"/>
      <c r="AZ180" s="279"/>
      <c r="BA180" s="279"/>
      <c r="BB180" s="512"/>
      <c r="BC180" s="503"/>
      <c r="BD180" s="512"/>
      <c r="BE180" s="503"/>
      <c r="BF180" s="225"/>
    </row>
    <row r="181" spans="1:58" ht="135">
      <c r="A181" s="741"/>
      <c r="B181" s="742"/>
      <c r="C181" s="742"/>
      <c r="D181" s="524"/>
      <c r="E181" s="520"/>
      <c r="F181" s="618"/>
      <c r="G181" s="489"/>
      <c r="H181" s="489" t="s">
        <v>1143</v>
      </c>
      <c r="I181" s="489" t="s">
        <v>1144</v>
      </c>
      <c r="J181" s="746"/>
      <c r="K181" s="228" t="s">
        <v>1145</v>
      </c>
      <c r="M181" s="233" t="s">
        <v>1146</v>
      </c>
      <c r="N181" s="228">
        <v>5</v>
      </c>
      <c r="O181" s="228">
        <v>1</v>
      </c>
      <c r="P181" s="228">
        <v>1</v>
      </c>
      <c r="Q181" s="228">
        <v>1</v>
      </c>
      <c r="R181" s="228">
        <v>2</v>
      </c>
      <c r="S181" s="228">
        <f t="shared" si="24"/>
        <v>5</v>
      </c>
      <c r="T181" s="221">
        <f t="shared" si="27"/>
        <v>1</v>
      </c>
      <c r="U181" s="368">
        <v>45689</v>
      </c>
      <c r="V181" s="369">
        <v>45992</v>
      </c>
      <c r="W181" s="262">
        <v>330</v>
      </c>
      <c r="X181" s="228" t="s">
        <v>661</v>
      </c>
      <c r="Y181" s="228" t="s">
        <v>707</v>
      </c>
      <c r="Z181" s="492"/>
      <c r="AA181" s="492"/>
      <c r="AB181" s="492"/>
      <c r="AC181" s="492" t="s">
        <v>806</v>
      </c>
      <c r="AD181" s="492" t="s">
        <v>1135</v>
      </c>
      <c r="AE181" s="68">
        <v>118800000</v>
      </c>
      <c r="AF181" s="233" t="s">
        <v>1098</v>
      </c>
      <c r="AG181" s="233" t="s">
        <v>1094</v>
      </c>
      <c r="AH181" s="753"/>
      <c r="AI181" s="360">
        <v>118800000</v>
      </c>
      <c r="AJ181" s="510"/>
      <c r="AK181" s="510"/>
      <c r="AL181" s="510"/>
      <c r="AM181" s="512"/>
      <c r="AN181" s="233" t="s">
        <v>695</v>
      </c>
      <c r="AO181" s="496"/>
      <c r="AP181" s="278"/>
      <c r="AQ181" s="278"/>
      <c r="AR181" s="278"/>
      <c r="AS181" s="278"/>
      <c r="AT181" s="726"/>
      <c r="AU181" s="499"/>
      <c r="AV181" s="726"/>
      <c r="AW181" s="499"/>
      <c r="AX181" s="279"/>
      <c r="AY181" s="279"/>
      <c r="AZ181" s="279"/>
      <c r="BA181" s="279"/>
      <c r="BB181" s="512"/>
      <c r="BC181" s="503"/>
      <c r="BD181" s="512"/>
      <c r="BE181" s="503"/>
      <c r="BF181" s="225"/>
    </row>
    <row r="182" spans="1:58" ht="243">
      <c r="A182" s="741"/>
      <c r="B182" s="742"/>
      <c r="C182" s="742"/>
      <c r="D182" s="525"/>
      <c r="E182" s="520"/>
      <c r="F182" s="618"/>
      <c r="G182" s="489"/>
      <c r="H182" s="489"/>
      <c r="I182" s="489"/>
      <c r="J182" s="747"/>
      <c r="K182" s="228" t="s">
        <v>1147</v>
      </c>
      <c r="L182" s="233"/>
      <c r="M182" s="233" t="s">
        <v>1148</v>
      </c>
      <c r="N182" s="228">
        <v>5</v>
      </c>
      <c r="O182" s="228">
        <v>3</v>
      </c>
      <c r="P182" s="228">
        <v>1</v>
      </c>
      <c r="Q182" s="228">
        <v>1</v>
      </c>
      <c r="R182" s="228">
        <v>1</v>
      </c>
      <c r="S182" s="228">
        <f t="shared" si="24"/>
        <v>6</v>
      </c>
      <c r="T182" s="221">
        <v>1</v>
      </c>
      <c r="U182" s="368">
        <v>45689</v>
      </c>
      <c r="V182" s="369">
        <v>45992</v>
      </c>
      <c r="W182" s="262">
        <v>330</v>
      </c>
      <c r="X182" s="228" t="s">
        <v>661</v>
      </c>
      <c r="Y182" s="228" t="s">
        <v>707</v>
      </c>
      <c r="Z182" s="492"/>
      <c r="AA182" s="492"/>
      <c r="AB182" s="492"/>
      <c r="AC182" s="492" t="s">
        <v>806</v>
      </c>
      <c r="AD182" s="492" t="s">
        <v>1135</v>
      </c>
      <c r="AE182" s="68">
        <v>178200000</v>
      </c>
      <c r="AF182" s="233" t="s">
        <v>1098</v>
      </c>
      <c r="AG182" s="233" t="s">
        <v>1094</v>
      </c>
      <c r="AH182" s="753"/>
      <c r="AI182" s="360">
        <v>178200000</v>
      </c>
      <c r="AJ182" s="510"/>
      <c r="AK182" s="510"/>
      <c r="AL182" s="510"/>
      <c r="AM182" s="512"/>
      <c r="AN182" s="233" t="s">
        <v>695</v>
      </c>
      <c r="AO182" s="496"/>
      <c r="AP182" s="278"/>
      <c r="AQ182" s="278"/>
      <c r="AR182" s="278"/>
      <c r="AS182" s="278"/>
      <c r="AT182" s="726"/>
      <c r="AU182" s="499"/>
      <c r="AV182" s="726"/>
      <c r="AW182" s="499"/>
      <c r="AX182" s="279"/>
      <c r="AY182" s="279"/>
      <c r="AZ182" s="279"/>
      <c r="BA182" s="279"/>
      <c r="BB182" s="512"/>
      <c r="BC182" s="503"/>
      <c r="BD182" s="512"/>
      <c r="BE182" s="503"/>
      <c r="BF182" s="225"/>
    </row>
    <row r="183" spans="1:58" ht="114">
      <c r="A183" s="741"/>
      <c r="B183" s="742"/>
      <c r="C183" s="742"/>
      <c r="D183" s="523" t="s">
        <v>397</v>
      </c>
      <c r="E183" s="520"/>
      <c r="F183" s="618"/>
      <c r="G183" s="489"/>
      <c r="H183" s="489"/>
      <c r="I183" s="489"/>
      <c r="J183" s="748">
        <v>0.1</v>
      </c>
      <c r="K183" s="228" t="s">
        <v>1149</v>
      </c>
      <c r="L183" s="233"/>
      <c r="M183" s="233" t="s">
        <v>1150</v>
      </c>
      <c r="N183" s="228">
        <v>4</v>
      </c>
      <c r="O183" s="228">
        <v>0</v>
      </c>
      <c r="P183" s="228">
        <v>1</v>
      </c>
      <c r="Q183" s="228">
        <v>1</v>
      </c>
      <c r="R183" s="228">
        <v>1</v>
      </c>
      <c r="S183" s="228">
        <f t="shared" si="24"/>
        <v>3</v>
      </c>
      <c r="T183" s="221">
        <f t="shared" si="27"/>
        <v>0.75</v>
      </c>
      <c r="U183" s="368">
        <v>45689</v>
      </c>
      <c r="V183" s="369">
        <v>45992</v>
      </c>
      <c r="W183" s="262">
        <v>330</v>
      </c>
      <c r="X183" s="228" t="s">
        <v>661</v>
      </c>
      <c r="Y183" s="228" t="s">
        <v>707</v>
      </c>
      <c r="Z183" s="492"/>
      <c r="AA183" s="492"/>
      <c r="AB183" s="492"/>
      <c r="AC183" s="492" t="s">
        <v>806</v>
      </c>
      <c r="AD183" s="492" t="s">
        <v>1151</v>
      </c>
      <c r="AE183" s="68">
        <v>100000000</v>
      </c>
      <c r="AF183" s="233" t="s">
        <v>1098</v>
      </c>
      <c r="AG183" s="233" t="s">
        <v>1094</v>
      </c>
      <c r="AH183" s="753"/>
      <c r="AI183" s="360">
        <v>150000000</v>
      </c>
      <c r="AJ183" s="510"/>
      <c r="AK183" s="510"/>
      <c r="AL183" s="510"/>
      <c r="AM183" s="512"/>
      <c r="AN183" s="233" t="s">
        <v>1152</v>
      </c>
      <c r="AO183" s="496"/>
      <c r="AP183" s="278"/>
      <c r="AQ183" s="278"/>
      <c r="AR183" s="278"/>
      <c r="AS183" s="278"/>
      <c r="AT183" s="726"/>
      <c r="AU183" s="499"/>
      <c r="AV183" s="726"/>
      <c r="AW183" s="499"/>
      <c r="AX183" s="279"/>
      <c r="AY183" s="279"/>
      <c r="AZ183" s="279"/>
      <c r="BA183" s="279"/>
      <c r="BB183" s="512"/>
      <c r="BC183" s="503"/>
      <c r="BD183" s="512"/>
      <c r="BE183" s="503"/>
      <c r="BF183" s="225"/>
    </row>
    <row r="184" spans="1:58" ht="135">
      <c r="A184" s="741"/>
      <c r="B184" s="742"/>
      <c r="C184" s="742"/>
      <c r="D184" s="524"/>
      <c r="E184" s="520"/>
      <c r="F184" s="618"/>
      <c r="G184" s="489"/>
      <c r="H184" s="489"/>
      <c r="I184" s="489"/>
      <c r="J184" s="746"/>
      <c r="K184" s="228" t="s">
        <v>1153</v>
      </c>
      <c r="L184" s="233"/>
      <c r="M184" s="233" t="s">
        <v>1154</v>
      </c>
      <c r="N184" s="228">
        <v>7</v>
      </c>
      <c r="O184" s="228">
        <v>3</v>
      </c>
      <c r="P184" s="228">
        <v>1</v>
      </c>
      <c r="Q184" s="228">
        <v>1</v>
      </c>
      <c r="R184" s="228">
        <v>3</v>
      </c>
      <c r="S184" s="228">
        <f t="shared" si="24"/>
        <v>8</v>
      </c>
      <c r="T184" s="221">
        <v>1</v>
      </c>
      <c r="U184" s="368">
        <v>45689</v>
      </c>
      <c r="V184" s="369">
        <v>45992</v>
      </c>
      <c r="W184" s="262">
        <v>330</v>
      </c>
      <c r="X184" s="228" t="s">
        <v>661</v>
      </c>
      <c r="Y184" s="228" t="s">
        <v>707</v>
      </c>
      <c r="Z184" s="492"/>
      <c r="AA184" s="492"/>
      <c r="AB184" s="492"/>
      <c r="AC184" s="492" t="s">
        <v>806</v>
      </c>
      <c r="AD184" s="492" t="s">
        <v>1135</v>
      </c>
      <c r="AE184" s="233">
        <v>55000000</v>
      </c>
      <c r="AF184" s="233" t="s">
        <v>1098</v>
      </c>
      <c r="AG184" s="233" t="s">
        <v>1094</v>
      </c>
      <c r="AH184" s="753"/>
      <c r="AI184" s="360">
        <v>55000000</v>
      </c>
      <c r="AJ184" s="510"/>
      <c r="AK184" s="510"/>
      <c r="AL184" s="510"/>
      <c r="AM184" s="512"/>
      <c r="AN184" s="233" t="s">
        <v>695</v>
      </c>
      <c r="AO184" s="496"/>
      <c r="AP184" s="278"/>
      <c r="AQ184" s="278"/>
      <c r="AR184" s="278"/>
      <c r="AS184" s="278"/>
      <c r="AT184" s="726"/>
      <c r="AU184" s="499"/>
      <c r="AV184" s="726"/>
      <c r="AW184" s="499"/>
      <c r="AX184" s="279"/>
      <c r="AY184" s="279"/>
      <c r="AZ184" s="279"/>
      <c r="BA184" s="279"/>
      <c r="BB184" s="512"/>
      <c r="BC184" s="503"/>
      <c r="BD184" s="512"/>
      <c r="BE184" s="503"/>
      <c r="BF184" s="225"/>
    </row>
    <row r="185" spans="1:58" ht="114">
      <c r="A185" s="741"/>
      <c r="B185" s="742"/>
      <c r="C185" s="742"/>
      <c r="D185" s="524"/>
      <c r="E185" s="520"/>
      <c r="F185" s="618"/>
      <c r="G185" s="489"/>
      <c r="H185" s="489" t="s">
        <v>1155</v>
      </c>
      <c r="I185" s="489" t="s">
        <v>401</v>
      </c>
      <c r="J185" s="746"/>
      <c r="K185" s="228" t="s">
        <v>1156</v>
      </c>
      <c r="L185" s="233"/>
      <c r="M185" s="233" t="s">
        <v>1150</v>
      </c>
      <c r="N185" s="228">
        <v>4</v>
      </c>
      <c r="O185" s="228">
        <v>0</v>
      </c>
      <c r="P185" s="228">
        <v>1</v>
      </c>
      <c r="Q185" s="228">
        <v>1</v>
      </c>
      <c r="R185" s="228">
        <v>1</v>
      </c>
      <c r="S185" s="228">
        <f t="shared" si="24"/>
        <v>3</v>
      </c>
      <c r="T185" s="221">
        <f t="shared" si="27"/>
        <v>0.75</v>
      </c>
      <c r="U185" s="368">
        <v>45689</v>
      </c>
      <c r="V185" s="369">
        <v>45992</v>
      </c>
      <c r="W185" s="262">
        <v>330</v>
      </c>
      <c r="X185" s="228" t="s">
        <v>661</v>
      </c>
      <c r="Y185" s="228" t="s">
        <v>707</v>
      </c>
      <c r="Z185" s="492"/>
      <c r="AA185" s="492"/>
      <c r="AB185" s="492"/>
      <c r="AC185" s="492" t="s">
        <v>806</v>
      </c>
      <c r="AD185" s="492" t="s">
        <v>1135</v>
      </c>
      <c r="AE185" s="233">
        <v>118800000</v>
      </c>
      <c r="AF185" s="233" t="s">
        <v>1098</v>
      </c>
      <c r="AG185" s="233" t="s">
        <v>1094</v>
      </c>
      <c r="AH185" s="753"/>
      <c r="AI185" s="360">
        <f>118800000+ 150000000</f>
        <v>268800000</v>
      </c>
      <c r="AJ185" s="510"/>
      <c r="AK185" s="510"/>
      <c r="AL185" s="510"/>
      <c r="AM185" s="512"/>
      <c r="AN185" s="233" t="s">
        <v>695</v>
      </c>
      <c r="AO185" s="496"/>
      <c r="AP185" s="278"/>
      <c r="AQ185" s="278"/>
      <c r="AR185" s="278"/>
      <c r="AS185" s="278"/>
      <c r="AT185" s="726"/>
      <c r="AU185" s="499"/>
      <c r="AV185" s="726"/>
      <c r="AW185" s="499"/>
      <c r="AX185" s="279"/>
      <c r="AY185" s="279"/>
      <c r="AZ185" s="279"/>
      <c r="BA185" s="279"/>
      <c r="BB185" s="512"/>
      <c r="BC185" s="503"/>
      <c r="BD185" s="512"/>
      <c r="BE185" s="503"/>
      <c r="BF185" s="225"/>
    </row>
    <row r="186" spans="1:58" ht="81">
      <c r="A186" s="741"/>
      <c r="B186" s="742"/>
      <c r="C186" s="742"/>
      <c r="D186" s="525"/>
      <c r="E186" s="520"/>
      <c r="F186" s="618"/>
      <c r="G186" s="489"/>
      <c r="H186" s="489"/>
      <c r="I186" s="489"/>
      <c r="J186" s="747"/>
      <c r="K186" s="228" t="s">
        <v>1157</v>
      </c>
      <c r="L186" s="233"/>
      <c r="M186" s="233" t="s">
        <v>1158</v>
      </c>
      <c r="N186" s="228" t="s">
        <v>179</v>
      </c>
      <c r="O186" s="228" t="s">
        <v>212</v>
      </c>
      <c r="P186" s="228" t="s">
        <v>212</v>
      </c>
      <c r="Q186" s="228" t="s">
        <v>212</v>
      </c>
      <c r="R186" s="228" t="s">
        <v>212</v>
      </c>
      <c r="S186" s="228" t="s">
        <v>212</v>
      </c>
      <c r="T186" s="221" t="s">
        <v>212</v>
      </c>
      <c r="U186" s="368" t="s">
        <v>212</v>
      </c>
      <c r="V186" s="369" t="s">
        <v>212</v>
      </c>
      <c r="W186" s="262" t="s">
        <v>212</v>
      </c>
      <c r="X186" s="228" t="s">
        <v>661</v>
      </c>
      <c r="Y186" s="228" t="s">
        <v>707</v>
      </c>
      <c r="Z186" s="492"/>
      <c r="AA186" s="492"/>
      <c r="AB186" s="492"/>
      <c r="AC186" s="492" t="s">
        <v>806</v>
      </c>
      <c r="AD186" s="492" t="s">
        <v>1151</v>
      </c>
      <c r="AE186" s="233">
        <v>150000000</v>
      </c>
      <c r="AF186" s="233" t="s">
        <v>1098</v>
      </c>
      <c r="AG186" s="233" t="s">
        <v>1094</v>
      </c>
      <c r="AH186" s="753"/>
      <c r="AI186" s="360">
        <v>0</v>
      </c>
      <c r="AJ186" s="510"/>
      <c r="AK186" s="510"/>
      <c r="AL186" s="510"/>
      <c r="AM186" s="512"/>
      <c r="AN186" s="233" t="s">
        <v>695</v>
      </c>
      <c r="AO186" s="496"/>
      <c r="AP186" s="278"/>
      <c r="AQ186" s="278"/>
      <c r="AR186" s="278"/>
      <c r="AS186" s="278"/>
      <c r="AT186" s="726"/>
      <c r="AU186" s="499"/>
      <c r="AV186" s="726"/>
      <c r="AW186" s="499"/>
      <c r="AX186" s="279"/>
      <c r="AY186" s="279"/>
      <c r="AZ186" s="279"/>
      <c r="BA186" s="279"/>
      <c r="BB186" s="512"/>
      <c r="BC186" s="503"/>
      <c r="BD186" s="512"/>
      <c r="BE186" s="503"/>
      <c r="BF186" s="225"/>
    </row>
    <row r="187" spans="1:58" ht="162">
      <c r="A187" s="741"/>
      <c r="B187" s="742"/>
      <c r="C187" s="742"/>
      <c r="D187" s="523" t="s">
        <v>400</v>
      </c>
      <c r="E187" s="520"/>
      <c r="F187" s="618"/>
      <c r="G187" s="489"/>
      <c r="H187" s="489" t="s">
        <v>1159</v>
      </c>
      <c r="I187" s="489" t="s">
        <v>404</v>
      </c>
      <c r="J187" s="748">
        <v>0.1</v>
      </c>
      <c r="K187" s="228" t="s">
        <v>1160</v>
      </c>
      <c r="L187" s="233"/>
      <c r="M187" s="233" t="s">
        <v>1161</v>
      </c>
      <c r="N187" s="228">
        <v>11</v>
      </c>
      <c r="O187" s="228">
        <v>1</v>
      </c>
      <c r="P187" s="228">
        <v>3</v>
      </c>
      <c r="Q187" s="228">
        <v>4</v>
      </c>
      <c r="R187" s="228">
        <v>3</v>
      </c>
      <c r="S187" s="228">
        <f t="shared" si="24"/>
        <v>11</v>
      </c>
      <c r="T187" s="221">
        <f t="shared" si="27"/>
        <v>1</v>
      </c>
      <c r="U187" s="368">
        <v>45689</v>
      </c>
      <c r="V187" s="369">
        <v>45992</v>
      </c>
      <c r="W187" s="262">
        <v>330</v>
      </c>
      <c r="X187" s="228" t="s">
        <v>661</v>
      </c>
      <c r="Y187" s="228" t="s">
        <v>707</v>
      </c>
      <c r="Z187" s="492"/>
      <c r="AA187" s="492"/>
      <c r="AB187" s="492"/>
      <c r="AC187" s="492" t="s">
        <v>806</v>
      </c>
      <c r="AD187" s="492" t="s">
        <v>1135</v>
      </c>
      <c r="AE187" s="233">
        <v>165000000</v>
      </c>
      <c r="AF187" s="233" t="s">
        <v>1098</v>
      </c>
      <c r="AG187" s="233" t="s">
        <v>1094</v>
      </c>
      <c r="AH187" s="753"/>
      <c r="AI187" s="360">
        <v>165000000</v>
      </c>
      <c r="AJ187" s="510"/>
      <c r="AK187" s="510"/>
      <c r="AL187" s="510"/>
      <c r="AM187" s="512"/>
      <c r="AN187" s="233" t="s">
        <v>695</v>
      </c>
      <c r="AO187" s="496"/>
      <c r="AP187" s="278"/>
      <c r="AQ187" s="278"/>
      <c r="AR187" s="278"/>
      <c r="AS187" s="278"/>
      <c r="AT187" s="726"/>
      <c r="AU187" s="499"/>
      <c r="AV187" s="726"/>
      <c r="AW187" s="499"/>
      <c r="AX187" s="279"/>
      <c r="AY187" s="279"/>
      <c r="AZ187" s="279"/>
      <c r="BA187" s="279"/>
      <c r="BB187" s="512"/>
      <c r="BC187" s="503"/>
      <c r="BD187" s="512"/>
      <c r="BE187" s="503"/>
      <c r="BF187" s="225"/>
    </row>
    <row r="188" spans="1:58" ht="270">
      <c r="A188" s="741"/>
      <c r="B188" s="742"/>
      <c r="C188" s="742"/>
      <c r="D188" s="524"/>
      <c r="E188" s="520"/>
      <c r="F188" s="618"/>
      <c r="G188" s="489"/>
      <c r="H188" s="489"/>
      <c r="I188" s="489"/>
      <c r="J188" s="746"/>
      <c r="K188" s="228" t="s">
        <v>1162</v>
      </c>
      <c r="L188" s="233"/>
      <c r="M188" s="233" t="s">
        <v>1163</v>
      </c>
      <c r="N188" s="228">
        <v>4</v>
      </c>
      <c r="O188" s="228">
        <v>1</v>
      </c>
      <c r="P188" s="228">
        <v>1</v>
      </c>
      <c r="Q188" s="228">
        <v>0</v>
      </c>
      <c r="R188" s="228">
        <v>1</v>
      </c>
      <c r="S188" s="228">
        <f t="shared" si="24"/>
        <v>3</v>
      </c>
      <c r="T188" s="221">
        <f t="shared" si="27"/>
        <v>0.75</v>
      </c>
      <c r="U188" s="368">
        <v>45689</v>
      </c>
      <c r="V188" s="369">
        <v>45992</v>
      </c>
      <c r="W188" s="262">
        <v>330</v>
      </c>
      <c r="X188" s="228" t="s">
        <v>661</v>
      </c>
      <c r="Y188" s="228" t="s">
        <v>707</v>
      </c>
      <c r="Z188" s="492"/>
      <c r="AA188" s="492"/>
      <c r="AB188" s="492"/>
      <c r="AC188" s="492" t="s">
        <v>806</v>
      </c>
      <c r="AD188" s="492" t="s">
        <v>1135</v>
      </c>
      <c r="AE188" s="233">
        <v>118800000</v>
      </c>
      <c r="AF188" s="233" t="s">
        <v>1098</v>
      </c>
      <c r="AG188" s="233" t="s">
        <v>1094</v>
      </c>
      <c r="AH188" s="753"/>
      <c r="AI188" s="360">
        <v>118800000</v>
      </c>
      <c r="AJ188" s="510"/>
      <c r="AK188" s="510"/>
      <c r="AL188" s="510"/>
      <c r="AM188" s="512"/>
      <c r="AN188" s="233" t="s">
        <v>695</v>
      </c>
      <c r="AO188" s="496"/>
      <c r="AP188" s="278"/>
      <c r="AQ188" s="278"/>
      <c r="AR188" s="278"/>
      <c r="AS188" s="278"/>
      <c r="AT188" s="726"/>
      <c r="AU188" s="499"/>
      <c r="AV188" s="726"/>
      <c r="AW188" s="499"/>
      <c r="AX188" s="279"/>
      <c r="AY188" s="279"/>
      <c r="AZ188" s="279"/>
      <c r="BA188" s="279"/>
      <c r="BB188" s="512"/>
      <c r="BC188" s="503"/>
      <c r="BD188" s="512"/>
      <c r="BE188" s="503"/>
      <c r="BF188" s="225"/>
    </row>
    <row r="189" spans="1:58" ht="162">
      <c r="A189" s="741"/>
      <c r="B189" s="742"/>
      <c r="C189" s="742"/>
      <c r="D189" s="524"/>
      <c r="E189" s="520"/>
      <c r="F189" s="618"/>
      <c r="G189" s="489"/>
      <c r="H189" s="489"/>
      <c r="I189" s="489"/>
      <c r="J189" s="746"/>
      <c r="K189" s="228" t="s">
        <v>1164</v>
      </c>
      <c r="L189" s="233"/>
      <c r="M189" s="233" t="s">
        <v>1165</v>
      </c>
      <c r="N189" s="228">
        <v>4</v>
      </c>
      <c r="O189" s="228">
        <v>1</v>
      </c>
      <c r="P189" s="228">
        <v>1</v>
      </c>
      <c r="Q189" s="228">
        <v>1</v>
      </c>
      <c r="R189" s="228">
        <v>1</v>
      </c>
      <c r="S189" s="228">
        <f t="shared" si="24"/>
        <v>4</v>
      </c>
      <c r="T189" s="221">
        <f t="shared" si="27"/>
        <v>1</v>
      </c>
      <c r="U189" s="368">
        <v>45689</v>
      </c>
      <c r="V189" s="369">
        <v>45992</v>
      </c>
      <c r="W189" s="262">
        <v>330</v>
      </c>
      <c r="X189" s="228" t="s">
        <v>661</v>
      </c>
      <c r="Y189" s="228" t="s">
        <v>707</v>
      </c>
      <c r="Z189" s="492"/>
      <c r="AA189" s="492"/>
      <c r="AB189" s="492"/>
      <c r="AC189" s="492" t="s">
        <v>806</v>
      </c>
      <c r="AD189" s="492" t="s">
        <v>1135</v>
      </c>
      <c r="AE189" s="233">
        <v>99000000</v>
      </c>
      <c r="AF189" s="233" t="s">
        <v>1098</v>
      </c>
      <c r="AG189" s="233" t="s">
        <v>1094</v>
      </c>
      <c r="AH189" s="753"/>
      <c r="AI189" s="360">
        <v>99000000</v>
      </c>
      <c r="AJ189" s="510"/>
      <c r="AK189" s="510"/>
      <c r="AL189" s="510"/>
      <c r="AM189" s="512"/>
      <c r="AN189" s="233" t="s">
        <v>695</v>
      </c>
      <c r="AO189" s="496"/>
      <c r="AP189" s="278"/>
      <c r="AQ189" s="278"/>
      <c r="AR189" s="278"/>
      <c r="AS189" s="278"/>
      <c r="AT189" s="726"/>
      <c r="AU189" s="499"/>
      <c r="AV189" s="726"/>
      <c r="AW189" s="499"/>
      <c r="AX189" s="279"/>
      <c r="AY189" s="279"/>
      <c r="AZ189" s="279"/>
      <c r="BA189" s="279"/>
      <c r="BB189" s="512"/>
      <c r="BC189" s="503"/>
      <c r="BD189" s="512"/>
      <c r="BE189" s="503"/>
      <c r="BF189" s="225"/>
    </row>
    <row r="190" spans="1:58" ht="162">
      <c r="A190" s="741"/>
      <c r="B190" s="742"/>
      <c r="C190" s="742"/>
      <c r="D190" s="525"/>
      <c r="E190" s="520"/>
      <c r="F190" s="618"/>
      <c r="G190" s="489"/>
      <c r="H190" s="489"/>
      <c r="I190" s="489"/>
      <c r="J190" s="747"/>
      <c r="K190" s="228" t="s">
        <v>1166</v>
      </c>
      <c r="L190" s="233"/>
      <c r="M190" s="233" t="s">
        <v>1167</v>
      </c>
      <c r="N190" s="228">
        <v>12</v>
      </c>
      <c r="O190" s="228">
        <v>1</v>
      </c>
      <c r="P190" s="228">
        <v>3</v>
      </c>
      <c r="Q190" s="228">
        <v>3</v>
      </c>
      <c r="R190" s="228">
        <v>3</v>
      </c>
      <c r="S190" s="228">
        <f t="shared" si="24"/>
        <v>10</v>
      </c>
      <c r="T190" s="221">
        <f t="shared" si="27"/>
        <v>0.83333333333333337</v>
      </c>
      <c r="U190" s="368">
        <v>45689</v>
      </c>
      <c r="V190" s="369">
        <v>45992</v>
      </c>
      <c r="W190" s="262">
        <v>330</v>
      </c>
      <c r="X190" s="228" t="s">
        <v>661</v>
      </c>
      <c r="Y190" s="228" t="s">
        <v>707</v>
      </c>
      <c r="Z190" s="492"/>
      <c r="AA190" s="492"/>
      <c r="AB190" s="492"/>
      <c r="AC190" s="492" t="s">
        <v>806</v>
      </c>
      <c r="AD190" s="492" t="s">
        <v>1135</v>
      </c>
      <c r="AE190" s="233">
        <v>57200000</v>
      </c>
      <c r="AF190" s="233" t="s">
        <v>1098</v>
      </c>
      <c r="AG190" s="233" t="s">
        <v>1094</v>
      </c>
      <c r="AH190" s="753"/>
      <c r="AI190" s="360">
        <v>57200000</v>
      </c>
      <c r="AJ190" s="510"/>
      <c r="AK190" s="510"/>
      <c r="AL190" s="510"/>
      <c r="AM190" s="512"/>
      <c r="AN190" s="233" t="s">
        <v>695</v>
      </c>
      <c r="AO190" s="496"/>
      <c r="AP190" s="278"/>
      <c r="AQ190" s="278"/>
      <c r="AR190" s="278"/>
      <c r="AS190" s="278"/>
      <c r="AT190" s="726"/>
      <c r="AU190" s="499"/>
      <c r="AV190" s="726"/>
      <c r="AW190" s="499"/>
      <c r="AX190" s="279"/>
      <c r="AY190" s="279"/>
      <c r="AZ190" s="279"/>
      <c r="BA190" s="279"/>
      <c r="BB190" s="512"/>
      <c r="BC190" s="503"/>
      <c r="BD190" s="512"/>
      <c r="BE190" s="503"/>
      <c r="BF190" s="225"/>
    </row>
    <row r="191" spans="1:58" ht="108">
      <c r="A191" s="741"/>
      <c r="B191" s="742"/>
      <c r="C191" s="742"/>
      <c r="D191" s="523" t="s">
        <v>403</v>
      </c>
      <c r="E191" s="520"/>
      <c r="F191" s="618"/>
      <c r="G191" s="489"/>
      <c r="H191" s="489"/>
      <c r="I191" s="489"/>
      <c r="J191" s="748">
        <v>0.3</v>
      </c>
      <c r="K191" s="228" t="s">
        <v>1168</v>
      </c>
      <c r="L191" s="233"/>
      <c r="M191" s="233" t="s">
        <v>1169</v>
      </c>
      <c r="N191" s="228">
        <v>4</v>
      </c>
      <c r="O191" s="228">
        <v>1</v>
      </c>
      <c r="P191" s="228">
        <v>1</v>
      </c>
      <c r="Q191" s="228">
        <v>1</v>
      </c>
      <c r="R191" s="228">
        <v>1</v>
      </c>
      <c r="S191" s="228">
        <f t="shared" si="24"/>
        <v>4</v>
      </c>
      <c r="T191" s="221">
        <f t="shared" si="27"/>
        <v>1</v>
      </c>
      <c r="U191" s="368">
        <v>45689</v>
      </c>
      <c r="V191" s="369">
        <v>45992</v>
      </c>
      <c r="W191" s="262">
        <v>330</v>
      </c>
      <c r="X191" s="228" t="s">
        <v>661</v>
      </c>
      <c r="Y191" s="228" t="s">
        <v>707</v>
      </c>
      <c r="Z191" s="492"/>
      <c r="AA191" s="492"/>
      <c r="AB191" s="492"/>
      <c r="AC191" s="492" t="s">
        <v>806</v>
      </c>
      <c r="AD191" s="492" t="s">
        <v>1135</v>
      </c>
      <c r="AE191" s="233">
        <v>59400000</v>
      </c>
      <c r="AF191" s="233" t="s">
        <v>1098</v>
      </c>
      <c r="AG191" s="233" t="s">
        <v>1094</v>
      </c>
      <c r="AH191" s="753"/>
      <c r="AI191" s="360">
        <v>59400000</v>
      </c>
      <c r="AJ191" s="510"/>
      <c r="AK191" s="510"/>
      <c r="AL191" s="510"/>
      <c r="AM191" s="512"/>
      <c r="AN191" s="233" t="s">
        <v>695</v>
      </c>
      <c r="AO191" s="496"/>
      <c r="AP191" s="278"/>
      <c r="AQ191" s="278"/>
      <c r="AR191" s="278"/>
      <c r="AS191" s="278"/>
      <c r="AT191" s="726"/>
      <c r="AU191" s="499"/>
      <c r="AV191" s="726"/>
      <c r="AW191" s="499"/>
      <c r="AX191" s="279"/>
      <c r="AY191" s="279"/>
      <c r="AZ191" s="279"/>
      <c r="BA191" s="279"/>
      <c r="BB191" s="512"/>
      <c r="BC191" s="503"/>
      <c r="BD191" s="512"/>
      <c r="BE191" s="503"/>
      <c r="BF191" s="225"/>
    </row>
    <row r="192" spans="1:58" ht="135">
      <c r="A192" s="741"/>
      <c r="B192" s="742"/>
      <c r="C192" s="742"/>
      <c r="D192" s="524"/>
      <c r="E192" s="520"/>
      <c r="F192" s="618"/>
      <c r="G192" s="489"/>
      <c r="H192" s="489"/>
      <c r="I192" s="489"/>
      <c r="J192" s="746"/>
      <c r="K192" s="228" t="s">
        <v>1170</v>
      </c>
      <c r="L192" s="233"/>
      <c r="M192" s="233" t="s">
        <v>1171</v>
      </c>
      <c r="N192" s="228">
        <v>4</v>
      </c>
      <c r="O192" s="228">
        <v>1</v>
      </c>
      <c r="P192" s="228">
        <v>1</v>
      </c>
      <c r="Q192" s="228">
        <v>1</v>
      </c>
      <c r="R192" s="228">
        <v>1</v>
      </c>
      <c r="S192" s="228">
        <f t="shared" si="24"/>
        <v>4</v>
      </c>
      <c r="T192" s="221">
        <f t="shared" si="27"/>
        <v>1</v>
      </c>
      <c r="U192" s="368">
        <v>45689</v>
      </c>
      <c r="V192" s="369">
        <v>45992</v>
      </c>
      <c r="W192" s="262">
        <v>330</v>
      </c>
      <c r="X192" s="228" t="s">
        <v>661</v>
      </c>
      <c r="Y192" s="228" t="s">
        <v>707</v>
      </c>
      <c r="Z192" s="492"/>
      <c r="AA192" s="492"/>
      <c r="AB192" s="492"/>
      <c r="AC192" s="492" t="s">
        <v>806</v>
      </c>
      <c r="AD192" s="492" t="s">
        <v>1135</v>
      </c>
      <c r="AE192" s="233">
        <v>77000000</v>
      </c>
      <c r="AF192" s="233" t="s">
        <v>1098</v>
      </c>
      <c r="AG192" s="233" t="s">
        <v>1094</v>
      </c>
      <c r="AH192" s="753"/>
      <c r="AI192" s="360">
        <v>77000000</v>
      </c>
      <c r="AJ192" s="510"/>
      <c r="AK192" s="510"/>
      <c r="AL192" s="510"/>
      <c r="AM192" s="512"/>
      <c r="AN192" s="233" t="s">
        <v>695</v>
      </c>
      <c r="AO192" s="496"/>
      <c r="AP192" s="278"/>
      <c r="AQ192" s="278"/>
      <c r="AR192" s="278"/>
      <c r="AS192" s="278"/>
      <c r="AT192" s="726"/>
      <c r="AU192" s="499"/>
      <c r="AV192" s="726"/>
      <c r="AW192" s="499"/>
      <c r="AX192" s="279"/>
      <c r="AY192" s="279"/>
      <c r="AZ192" s="279"/>
      <c r="BA192" s="279"/>
      <c r="BB192" s="512"/>
      <c r="BC192" s="503"/>
      <c r="BD192" s="512"/>
      <c r="BE192" s="503"/>
      <c r="BF192" s="225"/>
    </row>
    <row r="193" spans="1:157" ht="162.75" thickBot="1">
      <c r="A193" s="741"/>
      <c r="B193" s="742"/>
      <c r="C193" s="742"/>
      <c r="D193" s="524"/>
      <c r="E193" s="520"/>
      <c r="F193" s="619"/>
      <c r="G193" s="490"/>
      <c r="H193" s="490"/>
      <c r="I193" s="490"/>
      <c r="J193" s="746"/>
      <c r="K193" s="234" t="s">
        <v>1172</v>
      </c>
      <c r="L193" s="241"/>
      <c r="M193" s="241" t="s">
        <v>1173</v>
      </c>
      <c r="N193" s="228">
        <v>4</v>
      </c>
      <c r="O193" s="234">
        <v>1</v>
      </c>
      <c r="P193" s="234">
        <v>1</v>
      </c>
      <c r="Q193" s="234">
        <v>1</v>
      </c>
      <c r="R193" s="234">
        <v>1</v>
      </c>
      <c r="S193" s="234">
        <f t="shared" si="24"/>
        <v>4</v>
      </c>
      <c r="T193" s="238">
        <f t="shared" si="27"/>
        <v>1</v>
      </c>
      <c r="U193" s="371">
        <v>45689</v>
      </c>
      <c r="V193" s="372">
        <v>45992</v>
      </c>
      <c r="W193" s="328">
        <v>330</v>
      </c>
      <c r="X193" s="234" t="s">
        <v>661</v>
      </c>
      <c r="Y193" s="234" t="s">
        <v>707</v>
      </c>
      <c r="Z193" s="493"/>
      <c r="AA193" s="493"/>
      <c r="AB193" s="493"/>
      <c r="AC193" s="493" t="s">
        <v>806</v>
      </c>
      <c r="AD193" s="493" t="s">
        <v>1174</v>
      </c>
      <c r="AE193" s="241">
        <v>71800000</v>
      </c>
      <c r="AF193" s="241" t="s">
        <v>1098</v>
      </c>
      <c r="AG193" s="241" t="s">
        <v>1094</v>
      </c>
      <c r="AH193" s="754"/>
      <c r="AI193" s="362">
        <v>71800000</v>
      </c>
      <c r="AJ193" s="522"/>
      <c r="AK193" s="522"/>
      <c r="AL193" s="522"/>
      <c r="AM193" s="517"/>
      <c r="AN193" s="241" t="s">
        <v>695</v>
      </c>
      <c r="AO193" s="497"/>
      <c r="AP193" s="286"/>
      <c r="AQ193" s="286"/>
      <c r="AR193" s="286"/>
      <c r="AS193" s="286"/>
      <c r="AT193" s="727"/>
      <c r="AU193" s="518"/>
      <c r="AV193" s="727"/>
      <c r="AW193" s="518"/>
      <c r="AX193" s="287"/>
      <c r="AY193" s="287"/>
      <c r="AZ193" s="287"/>
      <c r="BA193" s="287"/>
      <c r="BB193" s="517"/>
      <c r="BC193" s="516"/>
      <c r="BD193" s="517"/>
      <c r="BE193" s="516"/>
      <c r="BF193" s="225"/>
    </row>
    <row r="194" spans="1:157" ht="180.75" thickBot="1">
      <c r="A194" s="463"/>
      <c r="B194" s="464"/>
      <c r="C194" s="464"/>
      <c r="D194" s="504"/>
      <c r="E194" s="521"/>
      <c r="F194" s="508"/>
      <c r="G194" s="474"/>
      <c r="H194" s="474"/>
      <c r="I194" s="474"/>
      <c r="J194" s="474"/>
      <c r="K194" s="474"/>
      <c r="L194" s="474"/>
      <c r="M194" s="474"/>
      <c r="N194" s="475"/>
      <c r="O194" s="476" t="s">
        <v>1175</v>
      </c>
      <c r="P194" s="477"/>
      <c r="Q194" s="477"/>
      <c r="R194" s="477"/>
      <c r="S194" s="478"/>
      <c r="T194" s="242">
        <f>AVERAGE(T177:T193)</f>
        <v>0.94270833333333337</v>
      </c>
      <c r="U194" s="463"/>
      <c r="V194" s="464"/>
      <c r="W194" s="464"/>
      <c r="X194" s="464"/>
      <c r="Y194" s="464"/>
      <c r="Z194" s="464"/>
      <c r="AA194" s="464"/>
      <c r="AB194" s="464"/>
      <c r="AC194" s="464"/>
      <c r="AD194" s="464"/>
      <c r="AE194" s="464"/>
      <c r="AF194" s="464"/>
      <c r="AG194" s="464"/>
      <c r="AH194" s="465"/>
      <c r="AI194" s="479" t="s">
        <v>1176</v>
      </c>
      <c r="AJ194" s="480"/>
      <c r="AK194" s="480"/>
      <c r="AL194" s="481"/>
      <c r="AM194" s="197">
        <f>+AM177</f>
        <v>1650000000</v>
      </c>
      <c r="AN194" s="290" t="str">
        <f t="shared" ref="AN194:BE194" si="28">+AN177</f>
        <v>SGP</v>
      </c>
      <c r="AO194" s="291" t="str">
        <f t="shared" si="28"/>
        <v>2024130010225 MODERNIZACIÓN DEL SISTEMA DISTRITAL DE PLANEACIÓN PARA UNA INVERSIÓN PÚBLICA EFICIENTE Y TRANSPARENTE EN CARTAGENA DE INDIAS</v>
      </c>
      <c r="AP194" s="198">
        <f t="shared" si="28"/>
        <v>0</v>
      </c>
      <c r="AQ194" s="198">
        <f t="shared" si="28"/>
        <v>0</v>
      </c>
      <c r="AR194" s="198">
        <f t="shared" si="28"/>
        <v>0</v>
      </c>
      <c r="AS194" s="198">
        <f t="shared" si="28"/>
        <v>0</v>
      </c>
      <c r="AT194" s="198">
        <f t="shared" si="28"/>
        <v>1034456600</v>
      </c>
      <c r="AU194" s="199">
        <f t="shared" si="28"/>
        <v>0.62694339393939391</v>
      </c>
      <c r="AV194" s="198">
        <f t="shared" si="28"/>
        <v>429596700</v>
      </c>
      <c r="AW194" s="200">
        <f t="shared" si="28"/>
        <v>0.26036163636363635</v>
      </c>
      <c r="AX194" s="201">
        <f t="shared" si="28"/>
        <v>0</v>
      </c>
      <c r="AY194" s="201">
        <f t="shared" si="28"/>
        <v>0</v>
      </c>
      <c r="AZ194" s="201">
        <f t="shared" si="28"/>
        <v>0</v>
      </c>
      <c r="BA194" s="201">
        <f t="shared" si="28"/>
        <v>0</v>
      </c>
      <c r="BB194" s="202">
        <f t="shared" si="28"/>
        <v>1562872598</v>
      </c>
      <c r="BC194" s="203">
        <f t="shared" si="28"/>
        <v>0.94719551393939394</v>
      </c>
      <c r="BD194" s="202">
        <f t="shared" si="28"/>
        <v>1515923662</v>
      </c>
      <c r="BE194" s="204">
        <f t="shared" si="28"/>
        <v>0.91874161333333337</v>
      </c>
      <c r="BF194" s="225"/>
    </row>
    <row r="195" spans="1:157" ht="189">
      <c r="A195" s="755"/>
      <c r="B195" s="626" t="s">
        <v>409</v>
      </c>
      <c r="C195" s="688" t="s">
        <v>410</v>
      </c>
      <c r="D195" s="683" t="s">
        <v>413</v>
      </c>
      <c r="E195" s="482" t="s">
        <v>1177</v>
      </c>
      <c r="F195" s="677">
        <v>2024130010261</v>
      </c>
      <c r="G195" s="488" t="s">
        <v>1178</v>
      </c>
      <c r="H195" s="488" t="s">
        <v>1179</v>
      </c>
      <c r="I195" s="488" t="s">
        <v>1180</v>
      </c>
      <c r="J195" s="218"/>
      <c r="K195" s="216" t="s">
        <v>1181</v>
      </c>
      <c r="L195" s="223"/>
      <c r="M195" s="216" t="s">
        <v>1182</v>
      </c>
      <c r="N195" s="216">
        <v>100</v>
      </c>
      <c r="O195" s="216">
        <v>15</v>
      </c>
      <c r="P195" s="216">
        <v>20</v>
      </c>
      <c r="Q195" s="216">
        <v>14</v>
      </c>
      <c r="R195" s="216">
        <v>12</v>
      </c>
      <c r="S195" s="216">
        <f t="shared" si="24"/>
        <v>61</v>
      </c>
      <c r="T195" s="247">
        <f t="shared" si="27"/>
        <v>0.61</v>
      </c>
      <c r="U195" s="216" t="s">
        <v>705</v>
      </c>
      <c r="V195" s="216" t="s">
        <v>660</v>
      </c>
      <c r="W195" s="216">
        <v>333</v>
      </c>
      <c r="X195" s="216" t="s">
        <v>661</v>
      </c>
      <c r="Y195" s="216" t="s">
        <v>707</v>
      </c>
      <c r="Z195" s="488" t="s">
        <v>1132</v>
      </c>
      <c r="AA195" s="223" t="s">
        <v>1183</v>
      </c>
      <c r="AB195" s="223" t="s">
        <v>1184</v>
      </c>
      <c r="AC195" s="223" t="s">
        <v>776</v>
      </c>
      <c r="AD195" s="223" t="s">
        <v>978</v>
      </c>
      <c r="AE195" s="60">
        <v>370000000</v>
      </c>
      <c r="AF195" s="223" t="s">
        <v>667</v>
      </c>
      <c r="AG195" s="223"/>
      <c r="AH195" s="317">
        <v>45659</v>
      </c>
      <c r="AI195" s="60">
        <v>376300000</v>
      </c>
      <c r="AJ195" s="719">
        <v>1000000000</v>
      </c>
      <c r="AK195" s="719">
        <v>1000000000</v>
      </c>
      <c r="AL195" s="719">
        <v>1000000000</v>
      </c>
      <c r="AM195" s="500">
        <v>974793622.10000002</v>
      </c>
      <c r="AN195" s="223" t="s">
        <v>1185</v>
      </c>
      <c r="AO195" s="670" t="s">
        <v>1186</v>
      </c>
      <c r="AP195" s="274"/>
      <c r="AQ195" s="274"/>
      <c r="AR195" s="274"/>
      <c r="AS195" s="274"/>
      <c r="AT195" s="719">
        <v>454922000</v>
      </c>
      <c r="AU195" s="701">
        <f>+AT195/AK195</f>
        <v>0.45492199999999999</v>
      </c>
      <c r="AV195" s="719">
        <v>124916000</v>
      </c>
      <c r="AW195" s="498">
        <f>+AV195/AK195</f>
        <v>0.124916</v>
      </c>
      <c r="AX195" s="275"/>
      <c r="AY195" s="275"/>
      <c r="AZ195" s="276">
        <v>0</v>
      </c>
      <c r="BA195" s="275"/>
      <c r="BB195" s="500">
        <v>899641400</v>
      </c>
      <c r="BC195" s="502">
        <f>+BB195/AM195</f>
        <v>0.9229044790649128</v>
      </c>
      <c r="BD195" s="500">
        <v>899639809</v>
      </c>
      <c r="BE195" s="502">
        <f>+BD195/AM195</f>
        <v>0.92290284692456648</v>
      </c>
      <c r="BF195" s="225"/>
    </row>
    <row r="196" spans="1:157" ht="171">
      <c r="A196" s="755"/>
      <c r="B196" s="626"/>
      <c r="C196" s="688"/>
      <c r="D196" s="683"/>
      <c r="E196" s="483"/>
      <c r="F196" s="653"/>
      <c r="G196" s="489"/>
      <c r="H196" s="489"/>
      <c r="I196" s="489"/>
      <c r="J196" s="230"/>
      <c r="K196" s="228" t="s">
        <v>1187</v>
      </c>
      <c r="L196" s="233"/>
      <c r="M196" s="373" t="s">
        <v>1188</v>
      </c>
      <c r="N196" s="228">
        <v>3</v>
      </c>
      <c r="O196" s="228">
        <v>0</v>
      </c>
      <c r="P196" s="228">
        <v>1</v>
      </c>
      <c r="Q196" s="228">
        <v>0</v>
      </c>
      <c r="R196" s="228">
        <v>1</v>
      </c>
      <c r="S196" s="228">
        <f t="shared" si="24"/>
        <v>2</v>
      </c>
      <c r="T196" s="221">
        <f t="shared" si="27"/>
        <v>0.66666666666666663</v>
      </c>
      <c r="U196" s="228" t="s">
        <v>705</v>
      </c>
      <c r="V196" s="228" t="s">
        <v>660</v>
      </c>
      <c r="W196" s="228">
        <v>333</v>
      </c>
      <c r="X196" s="228" t="s">
        <v>661</v>
      </c>
      <c r="Y196" s="228" t="s">
        <v>707</v>
      </c>
      <c r="Z196" s="489"/>
      <c r="AA196" s="233" t="s">
        <v>1183</v>
      </c>
      <c r="AB196" s="233" t="s">
        <v>1184</v>
      </c>
      <c r="AC196" s="233" t="s">
        <v>776</v>
      </c>
      <c r="AD196" s="233" t="s">
        <v>978</v>
      </c>
      <c r="AE196" s="61">
        <v>60000000</v>
      </c>
      <c r="AF196" s="233" t="s">
        <v>667</v>
      </c>
      <c r="AG196" s="233"/>
      <c r="AH196" s="323">
        <v>45659</v>
      </c>
      <c r="AI196" s="61">
        <v>59700000</v>
      </c>
      <c r="AJ196" s="720"/>
      <c r="AK196" s="720"/>
      <c r="AL196" s="720"/>
      <c r="AM196" s="501"/>
      <c r="AN196" s="233" t="s">
        <v>1185</v>
      </c>
      <c r="AO196" s="496"/>
      <c r="AP196" s="278"/>
      <c r="AQ196" s="278"/>
      <c r="AR196" s="278"/>
      <c r="AS196" s="278"/>
      <c r="AT196" s="720"/>
      <c r="AU196" s="702"/>
      <c r="AV196" s="720"/>
      <c r="AW196" s="499"/>
      <c r="AX196" s="279"/>
      <c r="AY196" s="279"/>
      <c r="AZ196" s="71">
        <v>0</v>
      </c>
      <c r="BA196" s="279"/>
      <c r="BB196" s="501"/>
      <c r="BC196" s="503"/>
      <c r="BD196" s="501"/>
      <c r="BE196" s="503"/>
      <c r="BF196" s="225"/>
    </row>
    <row r="197" spans="1:157" ht="171.75" thickBot="1">
      <c r="A197" s="755"/>
      <c r="B197" s="641"/>
      <c r="C197" s="756"/>
      <c r="D197" s="335" t="s">
        <v>415</v>
      </c>
      <c r="E197" s="483"/>
      <c r="F197" s="654"/>
      <c r="G197" s="573"/>
      <c r="H197" s="573"/>
      <c r="I197" s="573"/>
      <c r="J197" s="282"/>
      <c r="K197" s="281" t="s">
        <v>1189</v>
      </c>
      <c r="L197" s="283"/>
      <c r="M197" s="374" t="s">
        <v>1190</v>
      </c>
      <c r="N197" s="281">
        <v>4</v>
      </c>
      <c r="O197" s="281">
        <v>0</v>
      </c>
      <c r="P197" s="281">
        <v>2</v>
      </c>
      <c r="Q197" s="281">
        <v>3</v>
      </c>
      <c r="R197" s="281">
        <v>3</v>
      </c>
      <c r="S197" s="281">
        <f t="shared" si="24"/>
        <v>8</v>
      </c>
      <c r="T197" s="238">
        <v>1</v>
      </c>
      <c r="U197" s="281" t="s">
        <v>705</v>
      </c>
      <c r="V197" s="281" t="s">
        <v>660</v>
      </c>
      <c r="W197" s="281">
        <v>333</v>
      </c>
      <c r="X197" s="281" t="s">
        <v>661</v>
      </c>
      <c r="Y197" s="281" t="s">
        <v>707</v>
      </c>
      <c r="Z197" s="573"/>
      <c r="AA197" s="283" t="s">
        <v>1191</v>
      </c>
      <c r="AB197" s="283" t="s">
        <v>1184</v>
      </c>
      <c r="AC197" s="283" t="s">
        <v>776</v>
      </c>
      <c r="AD197" s="283" t="s">
        <v>978</v>
      </c>
      <c r="AE197" s="63">
        <v>570000000</v>
      </c>
      <c r="AF197" s="283" t="s">
        <v>667</v>
      </c>
      <c r="AG197" s="283"/>
      <c r="AH197" s="375">
        <v>45659</v>
      </c>
      <c r="AI197" s="63">
        <v>570000000</v>
      </c>
      <c r="AJ197" s="720"/>
      <c r="AK197" s="720"/>
      <c r="AL197" s="720"/>
      <c r="AM197" s="501"/>
      <c r="AN197" s="283" t="s">
        <v>1185</v>
      </c>
      <c r="AO197" s="496"/>
      <c r="AP197" s="278"/>
      <c r="AQ197" s="278"/>
      <c r="AR197" s="278"/>
      <c r="AS197" s="278"/>
      <c r="AT197" s="720"/>
      <c r="AU197" s="702"/>
      <c r="AV197" s="720"/>
      <c r="AW197" s="499"/>
      <c r="AX197" s="301"/>
      <c r="AY197" s="301"/>
      <c r="AZ197" s="376">
        <v>254020000</v>
      </c>
      <c r="BA197" s="301"/>
      <c r="BB197" s="501"/>
      <c r="BC197" s="503"/>
      <c r="BD197" s="501"/>
      <c r="BE197" s="503"/>
      <c r="BF197" s="225"/>
    </row>
    <row r="198" spans="1:157" ht="300.75" thickBot="1">
      <c r="A198" s="463"/>
      <c r="B198" s="464"/>
      <c r="C198" s="464"/>
      <c r="D198" s="504"/>
      <c r="E198" s="484"/>
      <c r="F198" s="508"/>
      <c r="G198" s="474"/>
      <c r="H198" s="474"/>
      <c r="I198" s="474"/>
      <c r="J198" s="474"/>
      <c r="K198" s="474"/>
      <c r="L198" s="474"/>
      <c r="M198" s="474"/>
      <c r="N198" s="475"/>
      <c r="O198" s="476" t="s">
        <v>1192</v>
      </c>
      <c r="P198" s="477"/>
      <c r="Q198" s="477"/>
      <c r="R198" s="477"/>
      <c r="S198" s="478"/>
      <c r="T198" s="289">
        <f>AVERAGE(T195:T197)</f>
        <v>0.75888888888888884</v>
      </c>
      <c r="U198" s="463"/>
      <c r="V198" s="464"/>
      <c r="W198" s="464"/>
      <c r="X198" s="464"/>
      <c r="Y198" s="464"/>
      <c r="Z198" s="464"/>
      <c r="AA198" s="464"/>
      <c r="AB198" s="464"/>
      <c r="AC198" s="464"/>
      <c r="AD198" s="464"/>
      <c r="AE198" s="464"/>
      <c r="AF198" s="464"/>
      <c r="AG198" s="464"/>
      <c r="AH198" s="465"/>
      <c r="AI198" s="479" t="s">
        <v>1193</v>
      </c>
      <c r="AJ198" s="480"/>
      <c r="AK198" s="480"/>
      <c r="AL198" s="481"/>
      <c r="AM198" s="197">
        <f>+AM195</f>
        <v>974793622.10000002</v>
      </c>
      <c r="AN198" s="290" t="str">
        <f t="shared" ref="AN198:BE198" si="29">+AN195</f>
        <v>ICLD / SGP - Libre Inversión</v>
      </c>
      <c r="AO198" s="291" t="str">
        <f t="shared" si="29"/>
        <v>2024130010261 FORTALECIMIENTO DE LA FORMULACION, IMPLEMENTACION Y SEGUIMIENTO A LAS POLITICAS PUBLICAS INTERSECTORIALES Y CON VISION INTEGRAL EN EL DISTRITO DE   CARTAGENA DE INDIAS</v>
      </c>
      <c r="AP198" s="198">
        <f t="shared" si="29"/>
        <v>0</v>
      </c>
      <c r="AQ198" s="198">
        <f t="shared" si="29"/>
        <v>0</v>
      </c>
      <c r="AR198" s="198">
        <f t="shared" si="29"/>
        <v>0</v>
      </c>
      <c r="AS198" s="198">
        <f t="shared" si="29"/>
        <v>0</v>
      </c>
      <c r="AT198" s="198">
        <f t="shared" si="29"/>
        <v>454922000</v>
      </c>
      <c r="AU198" s="199">
        <f t="shared" si="29"/>
        <v>0.45492199999999999</v>
      </c>
      <c r="AV198" s="198">
        <f t="shared" si="29"/>
        <v>124916000</v>
      </c>
      <c r="AW198" s="200">
        <f t="shared" si="29"/>
        <v>0.124916</v>
      </c>
      <c r="AX198" s="201">
        <f t="shared" si="29"/>
        <v>0</v>
      </c>
      <c r="AY198" s="201">
        <f t="shared" si="29"/>
        <v>0</v>
      </c>
      <c r="AZ198" s="201">
        <f t="shared" si="29"/>
        <v>0</v>
      </c>
      <c r="BA198" s="201">
        <f t="shared" si="29"/>
        <v>0</v>
      </c>
      <c r="BB198" s="202">
        <f t="shared" si="29"/>
        <v>899641400</v>
      </c>
      <c r="BC198" s="203">
        <f t="shared" si="29"/>
        <v>0.9229044790649128</v>
      </c>
      <c r="BD198" s="202">
        <f t="shared" si="29"/>
        <v>899639809</v>
      </c>
      <c r="BE198" s="204">
        <f t="shared" si="29"/>
        <v>0.92290284692456648</v>
      </c>
      <c r="BF198" s="225"/>
    </row>
    <row r="199" spans="1:157" ht="162">
      <c r="A199" s="377"/>
      <c r="B199" s="761" t="s">
        <v>417</v>
      </c>
      <c r="C199" s="757" t="s">
        <v>418</v>
      </c>
      <c r="D199" s="491" t="s">
        <v>428</v>
      </c>
      <c r="E199" s="505" t="s">
        <v>1194</v>
      </c>
      <c r="F199" s="588">
        <v>2024130010260</v>
      </c>
      <c r="G199" s="491" t="s">
        <v>1195</v>
      </c>
      <c r="H199" s="491" t="s">
        <v>428</v>
      </c>
      <c r="I199" s="491" t="s">
        <v>865</v>
      </c>
      <c r="J199" s="332"/>
      <c r="K199" s="216" t="s">
        <v>1196</v>
      </c>
      <c r="L199" s="223"/>
      <c r="M199" s="223" t="s">
        <v>1197</v>
      </c>
      <c r="N199" s="216">
        <v>1</v>
      </c>
      <c r="O199" s="216">
        <v>0</v>
      </c>
      <c r="P199" s="216">
        <v>0</v>
      </c>
      <c r="Q199" s="216">
        <v>0</v>
      </c>
      <c r="R199" s="216">
        <v>1</v>
      </c>
      <c r="S199" s="216">
        <f t="shared" si="24"/>
        <v>1</v>
      </c>
      <c r="T199" s="247">
        <f t="shared" si="27"/>
        <v>1</v>
      </c>
      <c r="U199" s="216" t="s">
        <v>705</v>
      </c>
      <c r="V199" s="216" t="s">
        <v>660</v>
      </c>
      <c r="W199" s="256">
        <v>330</v>
      </c>
      <c r="X199" s="216" t="s">
        <v>661</v>
      </c>
      <c r="Y199" s="216" t="s">
        <v>707</v>
      </c>
      <c r="Z199" s="491" t="s">
        <v>1132</v>
      </c>
      <c r="AA199" s="670" t="s">
        <v>1198</v>
      </c>
      <c r="AB199" s="670" t="s">
        <v>1199</v>
      </c>
      <c r="AC199" s="670" t="s">
        <v>776</v>
      </c>
      <c r="AD199" s="670" t="s">
        <v>978</v>
      </c>
      <c r="AE199" s="719">
        <v>400000000</v>
      </c>
      <c r="AF199" s="670" t="s">
        <v>1200</v>
      </c>
      <c r="AG199" s="670" t="s">
        <v>668</v>
      </c>
      <c r="AH199" s="670"/>
      <c r="AI199" s="359">
        <v>15000000</v>
      </c>
      <c r="AJ199" s="509">
        <v>400000000</v>
      </c>
      <c r="AK199" s="509">
        <v>520000000</v>
      </c>
      <c r="AL199" s="509">
        <v>520000000</v>
      </c>
      <c r="AM199" s="511">
        <v>711500000</v>
      </c>
      <c r="AN199" s="223" t="s">
        <v>669</v>
      </c>
      <c r="AO199" s="670" t="s">
        <v>1201</v>
      </c>
      <c r="AP199" s="274"/>
      <c r="AQ199" s="274"/>
      <c r="AR199" s="274"/>
      <c r="AS199" s="274"/>
      <c r="AT199" s="509">
        <v>188387600</v>
      </c>
      <c r="AU199" s="701">
        <f>+AT199/AK199</f>
        <v>0.36228384615384618</v>
      </c>
      <c r="AV199" s="509">
        <v>70535600</v>
      </c>
      <c r="AW199" s="498">
        <f>+AV199/AK199</f>
        <v>0.13564538461538461</v>
      </c>
      <c r="AX199" s="275"/>
      <c r="AY199" s="275"/>
      <c r="AZ199" s="275"/>
      <c r="BA199" s="275"/>
      <c r="BB199" s="511">
        <v>528853692.83999997</v>
      </c>
      <c r="BC199" s="502">
        <f>+BB199/AM199</f>
        <v>0.74329401664089945</v>
      </c>
      <c r="BD199" s="511">
        <v>513957878.67000002</v>
      </c>
      <c r="BE199" s="502">
        <f>+BD199/AM199</f>
        <v>0.72235822722417431</v>
      </c>
      <c r="BF199" s="225"/>
    </row>
    <row r="200" spans="1:157" ht="162">
      <c r="A200" s="378"/>
      <c r="B200" s="762"/>
      <c r="C200" s="742"/>
      <c r="D200" s="492"/>
      <c r="E200" s="506"/>
      <c r="F200" s="589"/>
      <c r="G200" s="492"/>
      <c r="H200" s="492"/>
      <c r="I200" s="492"/>
      <c r="J200" s="292"/>
      <c r="K200" s="228" t="s">
        <v>1202</v>
      </c>
      <c r="L200" s="233"/>
      <c r="M200" s="233" t="s">
        <v>1203</v>
      </c>
      <c r="N200" s="228">
        <v>9</v>
      </c>
      <c r="O200" s="228">
        <v>1</v>
      </c>
      <c r="P200" s="228">
        <v>1</v>
      </c>
      <c r="Q200" s="255">
        <v>1</v>
      </c>
      <c r="R200" s="255">
        <v>1</v>
      </c>
      <c r="S200" s="255">
        <f t="shared" si="24"/>
        <v>4</v>
      </c>
      <c r="T200" s="221">
        <f t="shared" si="27"/>
        <v>0.44444444444444442</v>
      </c>
      <c r="U200" s="228" t="s">
        <v>705</v>
      </c>
      <c r="V200" s="228" t="s">
        <v>660</v>
      </c>
      <c r="W200" s="262">
        <v>330</v>
      </c>
      <c r="X200" s="228" t="s">
        <v>661</v>
      </c>
      <c r="Y200" s="228" t="s">
        <v>707</v>
      </c>
      <c r="Z200" s="492"/>
      <c r="AA200" s="496"/>
      <c r="AB200" s="496"/>
      <c r="AC200" s="496"/>
      <c r="AD200" s="496"/>
      <c r="AE200" s="720"/>
      <c r="AF200" s="496"/>
      <c r="AG200" s="496"/>
      <c r="AH200" s="496"/>
      <c r="AI200" s="360">
        <v>90000000</v>
      </c>
      <c r="AJ200" s="510"/>
      <c r="AK200" s="510"/>
      <c r="AL200" s="510"/>
      <c r="AM200" s="512"/>
      <c r="AN200" s="233" t="s">
        <v>669</v>
      </c>
      <c r="AO200" s="496"/>
      <c r="AP200" s="278"/>
      <c r="AQ200" s="278"/>
      <c r="AR200" s="278"/>
      <c r="AS200" s="278"/>
      <c r="AT200" s="510"/>
      <c r="AU200" s="702"/>
      <c r="AV200" s="510"/>
      <c r="AW200" s="499"/>
      <c r="AX200" s="279"/>
      <c r="AY200" s="279"/>
      <c r="AZ200" s="279"/>
      <c r="BA200" s="279"/>
      <c r="BB200" s="512"/>
      <c r="BC200" s="503"/>
      <c r="BD200" s="512"/>
      <c r="BE200" s="503"/>
      <c r="BF200" s="225"/>
    </row>
    <row r="201" spans="1:157" ht="108">
      <c r="A201" s="378"/>
      <c r="B201" s="762"/>
      <c r="C201" s="742"/>
      <c r="D201" s="492"/>
      <c r="E201" s="506"/>
      <c r="F201" s="589"/>
      <c r="G201" s="492"/>
      <c r="H201" s="492"/>
      <c r="I201" s="492"/>
      <c r="J201" s="292"/>
      <c r="K201" s="228" t="s">
        <v>1204</v>
      </c>
      <c r="L201" s="233"/>
      <c r="M201" s="233" t="s">
        <v>1205</v>
      </c>
      <c r="N201" s="228">
        <v>3</v>
      </c>
      <c r="O201" s="228">
        <v>0</v>
      </c>
      <c r="P201" s="228">
        <v>1</v>
      </c>
      <c r="Q201" s="255">
        <v>1</v>
      </c>
      <c r="R201" s="255">
        <v>1</v>
      </c>
      <c r="S201" s="255">
        <f t="shared" si="24"/>
        <v>3</v>
      </c>
      <c r="T201" s="221">
        <f t="shared" si="27"/>
        <v>1</v>
      </c>
      <c r="U201" s="228" t="s">
        <v>705</v>
      </c>
      <c r="V201" s="228" t="s">
        <v>660</v>
      </c>
      <c r="W201" s="262">
        <v>330</v>
      </c>
      <c r="X201" s="228" t="s">
        <v>661</v>
      </c>
      <c r="Y201" s="228" t="s">
        <v>707</v>
      </c>
      <c r="Z201" s="492"/>
      <c r="AA201" s="496"/>
      <c r="AB201" s="496"/>
      <c r="AC201" s="496"/>
      <c r="AD201" s="496"/>
      <c r="AE201" s="720"/>
      <c r="AF201" s="496"/>
      <c r="AG201" s="496"/>
      <c r="AH201" s="496"/>
      <c r="AI201" s="360">
        <v>108000000</v>
      </c>
      <c r="AJ201" s="510"/>
      <c r="AK201" s="510"/>
      <c r="AL201" s="510"/>
      <c r="AM201" s="512"/>
      <c r="AN201" s="233" t="s">
        <v>669</v>
      </c>
      <c r="AO201" s="496"/>
      <c r="AP201" s="278"/>
      <c r="AQ201" s="278"/>
      <c r="AR201" s="278"/>
      <c r="AS201" s="278"/>
      <c r="AT201" s="510"/>
      <c r="AU201" s="702"/>
      <c r="AV201" s="510"/>
      <c r="AW201" s="499"/>
      <c r="AX201" s="279"/>
      <c r="AY201" s="279"/>
      <c r="AZ201" s="279"/>
      <c r="BA201" s="279"/>
      <c r="BB201" s="512"/>
      <c r="BC201" s="503"/>
      <c r="BD201" s="512"/>
      <c r="BE201" s="503"/>
      <c r="BF201" s="225"/>
    </row>
    <row r="202" spans="1:157" ht="162">
      <c r="A202" s="378"/>
      <c r="B202" s="762"/>
      <c r="C202" s="742"/>
      <c r="D202" s="492"/>
      <c r="E202" s="506"/>
      <c r="F202" s="589"/>
      <c r="G202" s="492"/>
      <c r="H202" s="492"/>
      <c r="I202" s="492"/>
      <c r="J202" s="292"/>
      <c r="K202" s="228" t="s">
        <v>1206</v>
      </c>
      <c r="L202" s="233"/>
      <c r="M202" s="272" t="s">
        <v>1197</v>
      </c>
      <c r="N202" s="228">
        <v>1</v>
      </c>
      <c r="O202" s="228">
        <v>1</v>
      </c>
      <c r="P202" s="228">
        <v>0</v>
      </c>
      <c r="Q202" s="255">
        <v>0</v>
      </c>
      <c r="R202" s="255">
        <v>0</v>
      </c>
      <c r="S202" s="255">
        <f t="shared" si="24"/>
        <v>1</v>
      </c>
      <c r="T202" s="221">
        <f t="shared" si="27"/>
        <v>1</v>
      </c>
      <c r="U202" s="228" t="s">
        <v>705</v>
      </c>
      <c r="V202" s="228" t="s">
        <v>660</v>
      </c>
      <c r="W202" s="262">
        <v>330</v>
      </c>
      <c r="X202" s="228" t="s">
        <v>661</v>
      </c>
      <c r="Y202" s="228" t="s">
        <v>707</v>
      </c>
      <c r="Z202" s="492"/>
      <c r="AA202" s="496"/>
      <c r="AB202" s="496"/>
      <c r="AC202" s="496"/>
      <c r="AD202" s="496"/>
      <c r="AE202" s="720"/>
      <c r="AF202" s="496"/>
      <c r="AG202" s="496"/>
      <c r="AH202" s="496"/>
      <c r="AI202" s="360">
        <v>90000000</v>
      </c>
      <c r="AJ202" s="510"/>
      <c r="AK202" s="510"/>
      <c r="AL202" s="510"/>
      <c r="AM202" s="512"/>
      <c r="AN202" s="233" t="s">
        <v>669</v>
      </c>
      <c r="AO202" s="496"/>
      <c r="AP202" s="278"/>
      <c r="AQ202" s="278"/>
      <c r="AR202" s="278"/>
      <c r="AS202" s="278"/>
      <c r="AT202" s="510"/>
      <c r="AU202" s="702"/>
      <c r="AV202" s="510"/>
      <c r="AW202" s="499"/>
      <c r="AX202" s="279"/>
      <c r="AY202" s="279"/>
      <c r="AZ202" s="279"/>
      <c r="BA202" s="279"/>
      <c r="BB202" s="512"/>
      <c r="BC202" s="503"/>
      <c r="BD202" s="512"/>
      <c r="BE202" s="503"/>
      <c r="BF202" s="225"/>
    </row>
    <row r="203" spans="1:157" ht="135">
      <c r="A203" s="378"/>
      <c r="B203" s="762"/>
      <c r="C203" s="742"/>
      <c r="D203" s="492"/>
      <c r="E203" s="506"/>
      <c r="F203" s="589"/>
      <c r="G203" s="492"/>
      <c r="H203" s="492"/>
      <c r="I203" s="492"/>
      <c r="J203" s="292"/>
      <c r="K203" s="228" t="s">
        <v>1207</v>
      </c>
      <c r="L203" s="233"/>
      <c r="M203" s="233" t="s">
        <v>1208</v>
      </c>
      <c r="N203" s="228">
        <v>1</v>
      </c>
      <c r="O203" s="228">
        <v>0</v>
      </c>
      <c r="P203" s="228">
        <v>0</v>
      </c>
      <c r="Q203" s="255">
        <v>0</v>
      </c>
      <c r="R203" s="255">
        <v>1</v>
      </c>
      <c r="S203" s="255">
        <f t="shared" si="24"/>
        <v>1</v>
      </c>
      <c r="T203" s="221">
        <f t="shared" si="27"/>
        <v>1</v>
      </c>
      <c r="U203" s="228" t="s">
        <v>705</v>
      </c>
      <c r="V203" s="228" t="s">
        <v>660</v>
      </c>
      <c r="W203" s="262">
        <v>330</v>
      </c>
      <c r="X203" s="228" t="s">
        <v>661</v>
      </c>
      <c r="Y203" s="228" t="s">
        <v>707</v>
      </c>
      <c r="Z203" s="492"/>
      <c r="AA203" s="496"/>
      <c r="AB203" s="496"/>
      <c r="AC203" s="496"/>
      <c r="AD203" s="496"/>
      <c r="AE203" s="720"/>
      <c r="AF203" s="496"/>
      <c r="AG203" s="496"/>
      <c r="AH203" s="496"/>
      <c r="AI203" s="360">
        <v>17000000</v>
      </c>
      <c r="AJ203" s="510"/>
      <c r="AK203" s="510"/>
      <c r="AL203" s="510"/>
      <c r="AM203" s="512"/>
      <c r="AN203" s="233" t="s">
        <v>669</v>
      </c>
      <c r="AO203" s="496"/>
      <c r="AP203" s="278"/>
      <c r="AQ203" s="278"/>
      <c r="AR203" s="278"/>
      <c r="AS203" s="278"/>
      <c r="AT203" s="510"/>
      <c r="AU203" s="702"/>
      <c r="AV203" s="510"/>
      <c r="AW203" s="499"/>
      <c r="AX203" s="279"/>
      <c r="AY203" s="279"/>
      <c r="AZ203" s="279"/>
      <c r="BA203" s="279"/>
      <c r="BB203" s="512"/>
      <c r="BC203" s="503"/>
      <c r="BD203" s="512"/>
      <c r="BE203" s="503"/>
      <c r="BF203" s="225"/>
    </row>
    <row r="204" spans="1:157" ht="135.75" thickBot="1">
      <c r="A204" s="379"/>
      <c r="B204" s="762"/>
      <c r="C204" s="742"/>
      <c r="D204" s="492"/>
      <c r="E204" s="506"/>
      <c r="F204" s="589"/>
      <c r="G204" s="492"/>
      <c r="H204" s="492"/>
      <c r="I204" s="492"/>
      <c r="J204" s="292"/>
      <c r="K204" s="281" t="s">
        <v>1209</v>
      </c>
      <c r="L204" s="283"/>
      <c r="M204" s="283" t="s">
        <v>1210</v>
      </c>
      <c r="N204" s="281">
        <v>1</v>
      </c>
      <c r="O204" s="281">
        <v>0</v>
      </c>
      <c r="P204" s="281">
        <v>0</v>
      </c>
      <c r="Q204" s="229">
        <v>0</v>
      </c>
      <c r="R204" s="229">
        <v>1</v>
      </c>
      <c r="S204" s="229">
        <f t="shared" si="24"/>
        <v>1</v>
      </c>
      <c r="T204" s="238">
        <f t="shared" si="27"/>
        <v>1</v>
      </c>
      <c r="U204" s="281" t="s">
        <v>705</v>
      </c>
      <c r="V204" s="281" t="s">
        <v>660</v>
      </c>
      <c r="W204" s="349">
        <v>330</v>
      </c>
      <c r="X204" s="281" t="s">
        <v>661</v>
      </c>
      <c r="Y204" s="281" t="s">
        <v>707</v>
      </c>
      <c r="Z204" s="492"/>
      <c r="AA204" s="496"/>
      <c r="AB204" s="496"/>
      <c r="AC204" s="496"/>
      <c r="AD204" s="496"/>
      <c r="AE204" s="720"/>
      <c r="AF204" s="496"/>
      <c r="AG204" s="496"/>
      <c r="AH204" s="496"/>
      <c r="AI204" s="361">
        <v>80000000</v>
      </c>
      <c r="AJ204" s="510"/>
      <c r="AK204" s="510"/>
      <c r="AL204" s="510"/>
      <c r="AM204" s="512"/>
      <c r="AN204" s="283" t="s">
        <v>669</v>
      </c>
      <c r="AO204" s="496"/>
      <c r="AP204" s="278"/>
      <c r="AQ204" s="278"/>
      <c r="AR204" s="278"/>
      <c r="AS204" s="278"/>
      <c r="AT204" s="510"/>
      <c r="AU204" s="702"/>
      <c r="AV204" s="510"/>
      <c r="AW204" s="499"/>
      <c r="AX204" s="301"/>
      <c r="AY204" s="301"/>
      <c r="AZ204" s="301"/>
      <c r="BA204" s="301"/>
      <c r="BB204" s="512"/>
      <c r="BC204" s="503"/>
      <c r="BD204" s="512"/>
      <c r="BE204" s="503"/>
      <c r="BF204" s="225"/>
    </row>
    <row r="205" spans="1:157" ht="300.75" thickBot="1">
      <c r="A205" s="463"/>
      <c r="B205" s="464"/>
      <c r="C205" s="464"/>
      <c r="D205" s="504"/>
      <c r="E205" s="507"/>
      <c r="F205" s="508"/>
      <c r="G205" s="474"/>
      <c r="H205" s="474"/>
      <c r="I205" s="474"/>
      <c r="J205" s="474"/>
      <c r="K205" s="474"/>
      <c r="L205" s="474"/>
      <c r="M205" s="474"/>
      <c r="N205" s="475"/>
      <c r="O205" s="476" t="s">
        <v>1211</v>
      </c>
      <c r="P205" s="477"/>
      <c r="Q205" s="477"/>
      <c r="R205" s="477"/>
      <c r="S205" s="478"/>
      <c r="T205" s="289">
        <f>AVERAGE(T199:T204)</f>
        <v>0.90740740740740744</v>
      </c>
      <c r="U205" s="463"/>
      <c r="V205" s="464"/>
      <c r="W205" s="464"/>
      <c r="X205" s="464"/>
      <c r="Y205" s="464"/>
      <c r="Z205" s="464"/>
      <c r="AA205" s="464"/>
      <c r="AB205" s="464"/>
      <c r="AC205" s="464"/>
      <c r="AD205" s="464"/>
      <c r="AE205" s="464"/>
      <c r="AF205" s="464"/>
      <c r="AG205" s="464"/>
      <c r="AH205" s="465"/>
      <c r="AI205" s="479" t="s">
        <v>1212</v>
      </c>
      <c r="AJ205" s="480"/>
      <c r="AK205" s="480"/>
      <c r="AL205" s="481"/>
      <c r="AM205" s="197">
        <f>+AM199</f>
        <v>711500000</v>
      </c>
      <c r="AN205" s="290" t="str">
        <f t="shared" ref="AN205:BE205" si="30">+AN199</f>
        <v>ICLD</v>
      </c>
      <c r="AO205" s="291" t="str">
        <f t="shared" si="30"/>
        <v>2024130010260 FORTALECIMIENTO AL CONSEJO TERRITORIAL DE PLANEACION, CONSEJO CONSULTIVO DE ORDENAMIENTO TERRITORIAL Y EL CONSEJO DE PARTICIPACION CIUDADANA EN EL DISTRITO   CARTAGENA DE INDIAS</v>
      </c>
      <c r="AP205" s="198">
        <f t="shared" si="30"/>
        <v>0</v>
      </c>
      <c r="AQ205" s="198">
        <f t="shared" si="30"/>
        <v>0</v>
      </c>
      <c r="AR205" s="198">
        <f t="shared" si="30"/>
        <v>0</v>
      </c>
      <c r="AS205" s="198">
        <f t="shared" si="30"/>
        <v>0</v>
      </c>
      <c r="AT205" s="198">
        <f t="shared" si="30"/>
        <v>188387600</v>
      </c>
      <c r="AU205" s="199">
        <f t="shared" si="30"/>
        <v>0.36228384615384618</v>
      </c>
      <c r="AV205" s="198">
        <f t="shared" si="30"/>
        <v>70535600</v>
      </c>
      <c r="AW205" s="200">
        <f t="shared" si="30"/>
        <v>0.13564538461538461</v>
      </c>
      <c r="AX205" s="201">
        <f t="shared" si="30"/>
        <v>0</v>
      </c>
      <c r="AY205" s="201">
        <f t="shared" si="30"/>
        <v>0</v>
      </c>
      <c r="AZ205" s="201">
        <f t="shared" si="30"/>
        <v>0</v>
      </c>
      <c r="BA205" s="201">
        <f t="shared" si="30"/>
        <v>0</v>
      </c>
      <c r="BB205" s="202">
        <f t="shared" si="30"/>
        <v>528853692.83999997</v>
      </c>
      <c r="BC205" s="203">
        <f t="shared" si="30"/>
        <v>0.74329401664089945</v>
      </c>
      <c r="BD205" s="202">
        <f t="shared" si="30"/>
        <v>513957878.67000002</v>
      </c>
      <c r="BE205" s="204">
        <f t="shared" si="30"/>
        <v>0.72235822722417431</v>
      </c>
      <c r="BF205" s="225"/>
    </row>
    <row r="206" spans="1:157" s="382" customFormat="1" ht="297">
      <c r="A206" s="519"/>
      <c r="B206" s="757" t="s">
        <v>430</v>
      </c>
      <c r="C206" s="757" t="s">
        <v>431</v>
      </c>
      <c r="D206" s="759" t="s">
        <v>432</v>
      </c>
      <c r="E206" s="482" t="s">
        <v>1213</v>
      </c>
      <c r="F206" s="677">
        <v>2024130010132</v>
      </c>
      <c r="G206" s="488" t="s">
        <v>1214</v>
      </c>
      <c r="H206" s="488" t="s">
        <v>1215</v>
      </c>
      <c r="I206" s="488" t="s">
        <v>434</v>
      </c>
      <c r="J206" s="218"/>
      <c r="K206" s="216" t="s">
        <v>1216</v>
      </c>
      <c r="L206" s="216" t="s">
        <v>657</v>
      </c>
      <c r="M206" s="380" t="s">
        <v>1217</v>
      </c>
      <c r="N206" s="380">
        <v>1</v>
      </c>
      <c r="O206" s="380">
        <v>1</v>
      </c>
      <c r="P206" s="380">
        <v>0</v>
      </c>
      <c r="Q206" s="380">
        <v>0</v>
      </c>
      <c r="R206" s="380">
        <v>0</v>
      </c>
      <c r="S206" s="380">
        <f t="shared" si="24"/>
        <v>1</v>
      </c>
      <c r="T206" s="247">
        <f t="shared" si="27"/>
        <v>1</v>
      </c>
      <c r="U206" s="273" t="s">
        <v>750</v>
      </c>
      <c r="V206" s="216" t="s">
        <v>660</v>
      </c>
      <c r="W206" s="216">
        <v>365</v>
      </c>
      <c r="X206" s="216" t="s">
        <v>661</v>
      </c>
      <c r="Y206" s="216" t="s">
        <v>707</v>
      </c>
      <c r="Z206" s="491" t="s">
        <v>1003</v>
      </c>
      <c r="AA206" s="491" t="s">
        <v>1218</v>
      </c>
      <c r="AB206" s="491" t="s">
        <v>1219</v>
      </c>
      <c r="AC206" s="491" t="s">
        <v>710</v>
      </c>
      <c r="AD206" s="216" t="s">
        <v>1220</v>
      </c>
      <c r="AE206" s="69">
        <v>1400000000</v>
      </c>
      <c r="AF206" s="216" t="s">
        <v>1221</v>
      </c>
      <c r="AG206" s="491" t="s">
        <v>668</v>
      </c>
      <c r="AH206" s="491"/>
      <c r="AI206" s="485">
        <v>8000000000</v>
      </c>
      <c r="AJ206" s="485">
        <v>8000000000</v>
      </c>
      <c r="AK206" s="485">
        <v>8000000000</v>
      </c>
      <c r="AL206" s="485">
        <v>8000000000</v>
      </c>
      <c r="AM206" s="457">
        <v>7958000000</v>
      </c>
      <c r="AN206" s="491" t="s">
        <v>1006</v>
      </c>
      <c r="AO206" s="491" t="s">
        <v>1222</v>
      </c>
      <c r="AP206" s="217"/>
      <c r="AQ206" s="217"/>
      <c r="AR206" s="217"/>
      <c r="AS206" s="217"/>
      <c r="AT206" s="485">
        <v>7809200000</v>
      </c>
      <c r="AU206" s="763">
        <f>+AT206/AK206</f>
        <v>0.97614999999999996</v>
      </c>
      <c r="AV206" s="485">
        <v>2224700000</v>
      </c>
      <c r="AW206" s="763">
        <f>+AV206/AK206</f>
        <v>0.27808749999999999</v>
      </c>
      <c r="AX206" s="381"/>
      <c r="AY206" s="381"/>
      <c r="AZ206" s="381"/>
      <c r="BA206" s="381"/>
      <c r="BB206" s="457">
        <v>7899902836.75</v>
      </c>
      <c r="BC206" s="460">
        <f>+BB206/AM206</f>
        <v>0.99269952711108322</v>
      </c>
      <c r="BD206" s="457">
        <v>5432123332</v>
      </c>
      <c r="BE206" s="460">
        <f>+BD206/AM206</f>
        <v>0.68259906157325956</v>
      </c>
      <c r="BG206" s="383"/>
      <c r="BH206" s="383"/>
      <c r="BI206" s="383"/>
      <c r="BJ206" s="383"/>
      <c r="BK206" s="383"/>
      <c r="BL206" s="383"/>
      <c r="BM206" s="383"/>
      <c r="BN206" s="383"/>
      <c r="BO206" s="383"/>
      <c r="BP206" s="383"/>
      <c r="BQ206" s="383"/>
      <c r="BR206" s="383"/>
      <c r="BS206" s="383"/>
      <c r="BT206" s="383"/>
      <c r="BU206" s="383"/>
      <c r="BV206" s="383"/>
      <c r="BW206" s="383"/>
      <c r="BX206" s="383"/>
      <c r="BY206" s="383"/>
      <c r="BZ206" s="383"/>
      <c r="CA206" s="383"/>
      <c r="CB206" s="383"/>
      <c r="CC206" s="383"/>
      <c r="CD206" s="383"/>
      <c r="CE206" s="383"/>
      <c r="CF206" s="383"/>
      <c r="CG206" s="383"/>
      <c r="CH206" s="383"/>
      <c r="CI206" s="383"/>
      <c r="CJ206" s="383"/>
      <c r="CK206" s="383"/>
      <c r="CL206" s="383"/>
      <c r="CM206" s="383"/>
      <c r="CN206" s="383"/>
      <c r="CO206" s="383"/>
      <c r="CP206" s="383"/>
      <c r="CQ206" s="383"/>
      <c r="CR206" s="383"/>
      <c r="CS206" s="383"/>
      <c r="CT206" s="383"/>
      <c r="CU206" s="383"/>
      <c r="CV206" s="383"/>
      <c r="CW206" s="383"/>
      <c r="CX206" s="383"/>
      <c r="CY206" s="383"/>
      <c r="CZ206" s="383"/>
      <c r="DA206" s="383"/>
      <c r="DB206" s="383"/>
      <c r="DC206" s="383"/>
      <c r="DD206" s="383"/>
      <c r="DE206" s="383"/>
      <c r="DF206" s="383"/>
      <c r="DG206" s="383"/>
      <c r="DH206" s="383"/>
      <c r="DI206" s="383"/>
      <c r="DJ206" s="383"/>
      <c r="DK206" s="383"/>
      <c r="DL206" s="383"/>
      <c r="DM206" s="383"/>
      <c r="DN206" s="383"/>
      <c r="DO206" s="383"/>
      <c r="DP206" s="383"/>
      <c r="DQ206" s="383"/>
      <c r="DR206" s="383"/>
      <c r="DS206" s="383"/>
      <c r="DT206" s="383"/>
      <c r="DU206" s="383"/>
      <c r="DV206" s="383"/>
      <c r="DW206" s="383"/>
      <c r="DX206" s="383"/>
      <c r="DY206" s="383"/>
      <c r="DZ206" s="383"/>
      <c r="EA206" s="383"/>
      <c r="EB206" s="383"/>
      <c r="EC206" s="383"/>
      <c r="ED206" s="383"/>
      <c r="EE206" s="383"/>
      <c r="EF206" s="383"/>
      <c r="EG206" s="383"/>
      <c r="EH206" s="383"/>
      <c r="EI206" s="383"/>
      <c r="EJ206" s="383"/>
      <c r="EK206" s="383"/>
      <c r="EL206" s="383"/>
      <c r="EM206" s="383"/>
      <c r="EN206" s="383"/>
      <c r="EO206" s="383"/>
      <c r="EP206" s="383"/>
      <c r="EQ206" s="383"/>
      <c r="ER206" s="383"/>
      <c r="ES206" s="383"/>
      <c r="ET206" s="383"/>
      <c r="EU206" s="383"/>
      <c r="EV206" s="383"/>
      <c r="EW206" s="383"/>
      <c r="EX206" s="383"/>
      <c r="EY206" s="383"/>
      <c r="EZ206" s="383"/>
      <c r="FA206" s="384"/>
    </row>
    <row r="207" spans="1:157" s="382" customFormat="1" ht="243">
      <c r="A207" s="520"/>
      <c r="B207" s="742"/>
      <c r="C207" s="742"/>
      <c r="D207" s="524"/>
      <c r="E207" s="483"/>
      <c r="F207" s="653"/>
      <c r="G207" s="489"/>
      <c r="H207" s="489"/>
      <c r="I207" s="489"/>
      <c r="J207" s="230"/>
      <c r="K207" s="228" t="s">
        <v>1223</v>
      </c>
      <c r="L207" s="228" t="s">
        <v>657</v>
      </c>
      <c r="M207" s="385" t="s">
        <v>1081</v>
      </c>
      <c r="N207" s="385">
        <v>1</v>
      </c>
      <c r="O207" s="385">
        <v>0</v>
      </c>
      <c r="P207" s="385">
        <v>0</v>
      </c>
      <c r="Q207" s="385">
        <v>0.1</v>
      </c>
      <c r="R207" s="385">
        <v>0.1</v>
      </c>
      <c r="S207" s="385">
        <f t="shared" si="24"/>
        <v>0.2</v>
      </c>
      <c r="T207" s="221">
        <f t="shared" si="27"/>
        <v>0.2</v>
      </c>
      <c r="U207" s="277" t="s">
        <v>687</v>
      </c>
      <c r="V207" s="228" t="s">
        <v>660</v>
      </c>
      <c r="W207" s="228">
        <v>180</v>
      </c>
      <c r="X207" s="228" t="s">
        <v>661</v>
      </c>
      <c r="Y207" s="228" t="s">
        <v>707</v>
      </c>
      <c r="Z207" s="492"/>
      <c r="AA207" s="494"/>
      <c r="AB207" s="494"/>
      <c r="AC207" s="494"/>
      <c r="AD207" s="228" t="s">
        <v>1224</v>
      </c>
      <c r="AE207" s="70">
        <v>600000000</v>
      </c>
      <c r="AF207" s="228" t="s">
        <v>1221</v>
      </c>
      <c r="AG207" s="492"/>
      <c r="AH207" s="492"/>
      <c r="AI207" s="486"/>
      <c r="AJ207" s="486"/>
      <c r="AK207" s="486"/>
      <c r="AL207" s="486"/>
      <c r="AM207" s="458"/>
      <c r="AN207" s="492"/>
      <c r="AO207" s="492"/>
      <c r="AP207" s="229"/>
      <c r="AQ207" s="229"/>
      <c r="AR207" s="229"/>
      <c r="AS207" s="229"/>
      <c r="AT207" s="486"/>
      <c r="AU207" s="764"/>
      <c r="AV207" s="486"/>
      <c r="AW207" s="764"/>
      <c r="AX207" s="386"/>
      <c r="AY207" s="386"/>
      <c r="AZ207" s="386"/>
      <c r="BA207" s="386"/>
      <c r="BB207" s="458"/>
      <c r="BC207" s="461"/>
      <c r="BD207" s="458"/>
      <c r="BE207" s="461"/>
      <c r="BG207" s="383"/>
      <c r="BH207" s="383"/>
      <c r="BI207" s="383"/>
      <c r="BJ207" s="383"/>
      <c r="BK207" s="383"/>
      <c r="BL207" s="383"/>
      <c r="BM207" s="383"/>
      <c r="BN207" s="383"/>
      <c r="BO207" s="383"/>
      <c r="BP207" s="383"/>
      <c r="BQ207" s="383"/>
      <c r="BR207" s="383"/>
      <c r="BS207" s="383"/>
      <c r="BT207" s="383"/>
      <c r="BU207" s="383"/>
      <c r="BV207" s="383"/>
      <c r="BW207" s="383"/>
      <c r="BX207" s="383"/>
      <c r="BY207" s="383"/>
      <c r="BZ207" s="383"/>
      <c r="CA207" s="383"/>
      <c r="CB207" s="383"/>
      <c r="CC207" s="383"/>
      <c r="CD207" s="383"/>
      <c r="CE207" s="383"/>
      <c r="CF207" s="383"/>
      <c r="CG207" s="383"/>
      <c r="CH207" s="383"/>
      <c r="CI207" s="383"/>
      <c r="CJ207" s="383"/>
      <c r="CK207" s="383"/>
      <c r="CL207" s="383"/>
      <c r="CM207" s="383"/>
      <c r="CN207" s="383"/>
      <c r="CO207" s="383"/>
      <c r="CP207" s="383"/>
      <c r="CQ207" s="383"/>
      <c r="CR207" s="383"/>
      <c r="CS207" s="383"/>
      <c r="CT207" s="383"/>
      <c r="CU207" s="383"/>
      <c r="CV207" s="383"/>
      <c r="CW207" s="383"/>
      <c r="CX207" s="383"/>
      <c r="CY207" s="383"/>
      <c r="CZ207" s="383"/>
      <c r="DA207" s="383"/>
      <c r="DB207" s="383"/>
      <c r="DC207" s="383"/>
      <c r="DD207" s="383"/>
      <c r="DE207" s="383"/>
      <c r="DF207" s="383"/>
      <c r="DG207" s="383"/>
      <c r="DH207" s="383"/>
      <c r="DI207" s="383"/>
      <c r="DJ207" s="383"/>
      <c r="DK207" s="383"/>
      <c r="DL207" s="383"/>
      <c r="DM207" s="383"/>
      <c r="DN207" s="383"/>
      <c r="DO207" s="383"/>
      <c r="DP207" s="383"/>
      <c r="DQ207" s="383"/>
      <c r="DR207" s="383"/>
      <c r="DS207" s="383"/>
      <c r="DT207" s="383"/>
      <c r="DU207" s="383"/>
      <c r="DV207" s="383"/>
      <c r="DW207" s="383"/>
      <c r="DX207" s="383"/>
      <c r="DY207" s="383"/>
      <c r="DZ207" s="383"/>
      <c r="EA207" s="383"/>
      <c r="EB207" s="383"/>
      <c r="EC207" s="383"/>
      <c r="ED207" s="383"/>
      <c r="EE207" s="383"/>
      <c r="EF207" s="383"/>
      <c r="EG207" s="383"/>
      <c r="EH207" s="383"/>
      <c r="EI207" s="383"/>
      <c r="EJ207" s="383"/>
      <c r="EK207" s="383"/>
      <c r="EL207" s="383"/>
      <c r="EM207" s="383"/>
      <c r="EN207" s="383"/>
      <c r="EO207" s="383"/>
      <c r="EP207" s="383"/>
      <c r="EQ207" s="383"/>
      <c r="ER207" s="383"/>
      <c r="ES207" s="383"/>
      <c r="ET207" s="383"/>
      <c r="EU207" s="383"/>
      <c r="EV207" s="383"/>
      <c r="EW207" s="383"/>
      <c r="EX207" s="383"/>
      <c r="EY207" s="383"/>
      <c r="EZ207" s="383"/>
      <c r="FA207" s="384"/>
    </row>
    <row r="208" spans="1:157" ht="243">
      <c r="A208" s="520"/>
      <c r="B208" s="742"/>
      <c r="C208" s="742"/>
      <c r="D208" s="524"/>
      <c r="E208" s="483"/>
      <c r="F208" s="653"/>
      <c r="G208" s="489"/>
      <c r="H208" s="489"/>
      <c r="I208" s="679" t="s">
        <v>1225</v>
      </c>
      <c r="J208" s="321"/>
      <c r="K208" s="233" t="s">
        <v>1226</v>
      </c>
      <c r="L208" s="228" t="s">
        <v>657</v>
      </c>
      <c r="M208" s="307" t="s">
        <v>1081</v>
      </c>
      <c r="N208" s="307">
        <v>1</v>
      </c>
      <c r="O208" s="307">
        <v>1</v>
      </c>
      <c r="P208" s="307">
        <v>0</v>
      </c>
      <c r="Q208" s="307">
        <v>0</v>
      </c>
      <c r="R208" s="307">
        <v>0</v>
      </c>
      <c r="S208" s="307">
        <f t="shared" si="24"/>
        <v>1</v>
      </c>
      <c r="T208" s="221">
        <f t="shared" si="27"/>
        <v>1</v>
      </c>
      <c r="U208" s="277" t="s">
        <v>750</v>
      </c>
      <c r="V208" s="228" t="s">
        <v>660</v>
      </c>
      <c r="W208" s="228">
        <v>365</v>
      </c>
      <c r="X208" s="228" t="s">
        <v>661</v>
      </c>
      <c r="Y208" s="228" t="s">
        <v>707</v>
      </c>
      <c r="Z208" s="492"/>
      <c r="AA208" s="495" t="s">
        <v>1227</v>
      </c>
      <c r="AB208" s="495" t="s">
        <v>1228</v>
      </c>
      <c r="AC208" s="495"/>
      <c r="AD208" s="228" t="s">
        <v>1229</v>
      </c>
      <c r="AE208" s="71">
        <v>1530000000</v>
      </c>
      <c r="AF208" s="233" t="s">
        <v>1135</v>
      </c>
      <c r="AG208" s="492"/>
      <c r="AH208" s="492"/>
      <c r="AI208" s="486"/>
      <c r="AJ208" s="486"/>
      <c r="AK208" s="486"/>
      <c r="AL208" s="486"/>
      <c r="AM208" s="458"/>
      <c r="AN208" s="492"/>
      <c r="AO208" s="492"/>
      <c r="AP208" s="229"/>
      <c r="AQ208" s="229"/>
      <c r="AR208" s="229"/>
      <c r="AS208" s="229"/>
      <c r="AT208" s="486"/>
      <c r="AU208" s="764"/>
      <c r="AV208" s="486"/>
      <c r="AW208" s="764"/>
      <c r="AX208" s="279"/>
      <c r="AY208" s="279"/>
      <c r="AZ208" s="279"/>
      <c r="BA208" s="279"/>
      <c r="BB208" s="458"/>
      <c r="BC208" s="461"/>
      <c r="BD208" s="458"/>
      <c r="BE208" s="461"/>
      <c r="BF208" s="225"/>
    </row>
    <row r="209" spans="1:58" ht="114">
      <c r="A209" s="520"/>
      <c r="B209" s="742"/>
      <c r="C209" s="742"/>
      <c r="D209" s="524"/>
      <c r="E209" s="483"/>
      <c r="F209" s="653"/>
      <c r="G209" s="489"/>
      <c r="H209" s="489"/>
      <c r="I209" s="679"/>
      <c r="J209" s="321"/>
      <c r="K209" s="233" t="s">
        <v>1230</v>
      </c>
      <c r="L209" s="228" t="s">
        <v>657</v>
      </c>
      <c r="M209" s="233" t="s">
        <v>1081</v>
      </c>
      <c r="N209" s="233">
        <v>1</v>
      </c>
      <c r="O209" s="233">
        <v>0.25</v>
      </c>
      <c r="P209" s="233">
        <v>0.25</v>
      </c>
      <c r="Q209" s="233">
        <v>0.25</v>
      </c>
      <c r="R209" s="233">
        <v>0.25</v>
      </c>
      <c r="S209" s="233">
        <f t="shared" si="24"/>
        <v>1</v>
      </c>
      <c r="T209" s="221">
        <f t="shared" si="27"/>
        <v>1</v>
      </c>
      <c r="U209" s="277" t="s">
        <v>750</v>
      </c>
      <c r="V209" s="228" t="s">
        <v>660</v>
      </c>
      <c r="W209" s="228">
        <v>365</v>
      </c>
      <c r="X209" s="228" t="s">
        <v>661</v>
      </c>
      <c r="Y209" s="228" t="s">
        <v>707</v>
      </c>
      <c r="Z209" s="492"/>
      <c r="AA209" s="496"/>
      <c r="AB209" s="496"/>
      <c r="AC209" s="496"/>
      <c r="AD209" s="573" t="s">
        <v>1220</v>
      </c>
      <c r="AE209" s="767">
        <v>3825000000</v>
      </c>
      <c r="AF209" s="573" t="s">
        <v>1221</v>
      </c>
      <c r="AG209" s="492"/>
      <c r="AH209" s="492"/>
      <c r="AI209" s="486"/>
      <c r="AJ209" s="486"/>
      <c r="AK209" s="486"/>
      <c r="AL209" s="486"/>
      <c r="AM209" s="458"/>
      <c r="AN209" s="492"/>
      <c r="AO209" s="492"/>
      <c r="AP209" s="229"/>
      <c r="AQ209" s="229"/>
      <c r="AR209" s="229"/>
      <c r="AS209" s="229"/>
      <c r="AT209" s="486"/>
      <c r="AU209" s="764"/>
      <c r="AV209" s="486"/>
      <c r="AW209" s="764"/>
      <c r="AX209" s="279"/>
      <c r="AY209" s="279"/>
      <c r="AZ209" s="279"/>
      <c r="BA209" s="279"/>
      <c r="BB209" s="458"/>
      <c r="BC209" s="461"/>
      <c r="BD209" s="458"/>
      <c r="BE209" s="461"/>
      <c r="BF209" s="225"/>
    </row>
    <row r="210" spans="1:58" ht="229.5" customHeight="1">
      <c r="A210" s="520"/>
      <c r="B210" s="742"/>
      <c r="C210" s="742"/>
      <c r="D210" s="524"/>
      <c r="E210" s="483"/>
      <c r="F210" s="653"/>
      <c r="G210" s="489"/>
      <c r="H210" s="489"/>
      <c r="I210" s="679"/>
      <c r="J210" s="321"/>
      <c r="K210" s="233" t="s">
        <v>1231</v>
      </c>
      <c r="L210" s="228" t="s">
        <v>657</v>
      </c>
      <c r="M210" s="307" t="s">
        <v>1081</v>
      </c>
      <c r="N210" s="233">
        <v>6</v>
      </c>
      <c r="O210" s="387">
        <v>1</v>
      </c>
      <c r="P210" s="233">
        <v>1</v>
      </c>
      <c r="Q210" s="233">
        <v>2</v>
      </c>
      <c r="R210" s="233">
        <v>2</v>
      </c>
      <c r="S210" s="233">
        <f t="shared" si="24"/>
        <v>6</v>
      </c>
      <c r="T210" s="221">
        <f t="shared" si="27"/>
        <v>1</v>
      </c>
      <c r="U210" s="277" t="s">
        <v>750</v>
      </c>
      <c r="V210" s="228" t="s">
        <v>660</v>
      </c>
      <c r="W210" s="228">
        <v>365</v>
      </c>
      <c r="X210" s="228" t="s">
        <v>661</v>
      </c>
      <c r="Y210" s="228" t="s">
        <v>707</v>
      </c>
      <c r="Z210" s="492"/>
      <c r="AA210" s="766"/>
      <c r="AB210" s="766"/>
      <c r="AC210" s="766"/>
      <c r="AD210" s="494"/>
      <c r="AE210" s="768"/>
      <c r="AF210" s="494"/>
      <c r="AG210" s="492"/>
      <c r="AH210" s="492"/>
      <c r="AI210" s="486"/>
      <c r="AJ210" s="486"/>
      <c r="AK210" s="486"/>
      <c r="AL210" s="486"/>
      <c r="AM210" s="458"/>
      <c r="AN210" s="492"/>
      <c r="AO210" s="492"/>
      <c r="AP210" s="229"/>
      <c r="AQ210" s="229"/>
      <c r="AR210" s="229"/>
      <c r="AS210" s="229"/>
      <c r="AT210" s="486"/>
      <c r="AU210" s="764"/>
      <c r="AV210" s="486"/>
      <c r="AW210" s="764"/>
      <c r="AX210" s="279"/>
      <c r="AY210" s="279"/>
      <c r="AZ210" s="279"/>
      <c r="BA210" s="279"/>
      <c r="BB210" s="458"/>
      <c r="BC210" s="461"/>
      <c r="BD210" s="458"/>
      <c r="BE210" s="461"/>
      <c r="BF210" s="225"/>
    </row>
    <row r="211" spans="1:58" ht="243">
      <c r="A211" s="520"/>
      <c r="B211" s="742"/>
      <c r="C211" s="742"/>
      <c r="D211" s="525"/>
      <c r="E211" s="483"/>
      <c r="F211" s="653"/>
      <c r="G211" s="489"/>
      <c r="H211" s="489"/>
      <c r="I211" s="679"/>
      <c r="J211" s="321"/>
      <c r="K211" s="233" t="s">
        <v>1232</v>
      </c>
      <c r="L211" s="228" t="s">
        <v>657</v>
      </c>
      <c r="M211" s="233" t="s">
        <v>1081</v>
      </c>
      <c r="N211" s="233">
        <v>6</v>
      </c>
      <c r="O211" s="387">
        <v>1</v>
      </c>
      <c r="P211" s="233">
        <v>1</v>
      </c>
      <c r="Q211" s="233">
        <v>2</v>
      </c>
      <c r="R211" s="233">
        <v>2</v>
      </c>
      <c r="S211" s="233">
        <f t="shared" si="24"/>
        <v>6</v>
      </c>
      <c r="T211" s="221">
        <f t="shared" si="27"/>
        <v>1</v>
      </c>
      <c r="U211" s="277" t="s">
        <v>750</v>
      </c>
      <c r="V211" s="228" t="s">
        <v>660</v>
      </c>
      <c r="W211" s="228">
        <v>365</v>
      </c>
      <c r="X211" s="228" t="s">
        <v>661</v>
      </c>
      <c r="Y211" s="228" t="s">
        <v>707</v>
      </c>
      <c r="Z211" s="492"/>
      <c r="AA211" s="495" t="s">
        <v>1233</v>
      </c>
      <c r="AB211" s="495" t="s">
        <v>1234</v>
      </c>
      <c r="AC211" s="495"/>
      <c r="AD211" s="228" t="s">
        <v>1224</v>
      </c>
      <c r="AE211" s="71">
        <v>1530000000</v>
      </c>
      <c r="AF211" s="228" t="s">
        <v>1221</v>
      </c>
      <c r="AG211" s="492"/>
      <c r="AH211" s="492"/>
      <c r="AI211" s="486"/>
      <c r="AJ211" s="486"/>
      <c r="AK211" s="486"/>
      <c r="AL211" s="486"/>
      <c r="AM211" s="458"/>
      <c r="AN211" s="494"/>
      <c r="AO211" s="492"/>
      <c r="AP211" s="229"/>
      <c r="AQ211" s="229"/>
      <c r="AR211" s="229"/>
      <c r="AS211" s="229"/>
      <c r="AT211" s="486"/>
      <c r="AU211" s="764"/>
      <c r="AV211" s="486"/>
      <c r="AW211" s="764"/>
      <c r="AX211" s="279"/>
      <c r="AY211" s="279"/>
      <c r="AZ211" s="279"/>
      <c r="BA211" s="279"/>
      <c r="BB211" s="458"/>
      <c r="BC211" s="461"/>
      <c r="BD211" s="458"/>
      <c r="BE211" s="461"/>
      <c r="BF211" s="225"/>
    </row>
    <row r="212" spans="1:58" ht="243">
      <c r="A212" s="520"/>
      <c r="B212" s="742"/>
      <c r="C212" s="742"/>
      <c r="D212" s="523" t="s">
        <v>435</v>
      </c>
      <c r="E212" s="483"/>
      <c r="F212" s="653"/>
      <c r="G212" s="489"/>
      <c r="H212" s="489"/>
      <c r="I212" s="679"/>
      <c r="J212" s="321"/>
      <c r="K212" s="233" t="s">
        <v>1235</v>
      </c>
      <c r="L212" s="228" t="s">
        <v>657</v>
      </c>
      <c r="M212" s="233" t="s">
        <v>1081</v>
      </c>
      <c r="N212" s="233">
        <v>6</v>
      </c>
      <c r="O212" s="387">
        <v>1</v>
      </c>
      <c r="P212" s="233">
        <v>1</v>
      </c>
      <c r="Q212" s="233">
        <v>2</v>
      </c>
      <c r="R212" s="233">
        <v>2</v>
      </c>
      <c r="S212" s="233">
        <f t="shared" si="24"/>
        <v>6</v>
      </c>
      <c r="T212" s="221">
        <f t="shared" si="27"/>
        <v>1</v>
      </c>
      <c r="U212" s="277" t="s">
        <v>750</v>
      </c>
      <c r="V212" s="228" t="s">
        <v>660</v>
      </c>
      <c r="W212" s="228">
        <v>365</v>
      </c>
      <c r="X212" s="228" t="s">
        <v>661</v>
      </c>
      <c r="Y212" s="228" t="s">
        <v>707</v>
      </c>
      <c r="Z212" s="492"/>
      <c r="AA212" s="496"/>
      <c r="AB212" s="496"/>
      <c r="AC212" s="496"/>
      <c r="AD212" s="265" t="s">
        <v>1229</v>
      </c>
      <c r="AE212" s="57">
        <v>42000000</v>
      </c>
      <c r="AF212" s="228" t="s">
        <v>1135</v>
      </c>
      <c r="AG212" s="492"/>
      <c r="AH212" s="492"/>
      <c r="AI212" s="486"/>
      <c r="AJ212" s="486"/>
      <c r="AK212" s="486"/>
      <c r="AL212" s="486"/>
      <c r="AM212" s="458"/>
      <c r="AN212" s="573" t="s">
        <v>712</v>
      </c>
      <c r="AO212" s="492"/>
      <c r="AP212" s="229"/>
      <c r="AQ212" s="229"/>
      <c r="AR212" s="229"/>
      <c r="AS212" s="229"/>
      <c r="AT212" s="486"/>
      <c r="AU212" s="764"/>
      <c r="AV212" s="486"/>
      <c r="AW212" s="764"/>
      <c r="AX212" s="279"/>
      <c r="AY212" s="279"/>
      <c r="AZ212" s="279"/>
      <c r="BA212" s="279"/>
      <c r="BB212" s="458"/>
      <c r="BC212" s="461"/>
      <c r="BD212" s="458"/>
      <c r="BE212" s="461"/>
      <c r="BF212" s="225"/>
    </row>
    <row r="213" spans="1:58" ht="174" customHeight="1" thickBot="1">
      <c r="A213" s="521"/>
      <c r="B213" s="758"/>
      <c r="C213" s="758"/>
      <c r="D213" s="612"/>
      <c r="E213" s="483"/>
      <c r="F213" s="760"/>
      <c r="G213" s="490"/>
      <c r="H213" s="490"/>
      <c r="I213" s="693"/>
      <c r="J213" s="327"/>
      <c r="K213" s="241" t="s">
        <v>1236</v>
      </c>
      <c r="L213" s="241" t="s">
        <v>657</v>
      </c>
      <c r="M213" s="241" t="s">
        <v>1081</v>
      </c>
      <c r="N213" s="241">
        <v>6</v>
      </c>
      <c r="O213" s="388">
        <v>1</v>
      </c>
      <c r="P213" s="241">
        <v>1</v>
      </c>
      <c r="Q213" s="241">
        <v>2</v>
      </c>
      <c r="R213" s="241">
        <v>2</v>
      </c>
      <c r="S213" s="241">
        <f t="shared" si="24"/>
        <v>6</v>
      </c>
      <c r="T213" s="221">
        <f t="shared" si="27"/>
        <v>1</v>
      </c>
      <c r="U213" s="356" t="s">
        <v>750</v>
      </c>
      <c r="V213" s="234" t="s">
        <v>660</v>
      </c>
      <c r="W213" s="234">
        <v>365</v>
      </c>
      <c r="X213" s="234" t="s">
        <v>661</v>
      </c>
      <c r="Y213" s="234" t="s">
        <v>707</v>
      </c>
      <c r="Z213" s="493"/>
      <c r="AA213" s="497"/>
      <c r="AB213" s="497"/>
      <c r="AC213" s="497"/>
      <c r="AD213" s="329"/>
      <c r="AE213" s="59"/>
      <c r="AF213" s="329"/>
      <c r="AG213" s="493"/>
      <c r="AH213" s="493"/>
      <c r="AI213" s="487"/>
      <c r="AJ213" s="487"/>
      <c r="AK213" s="487"/>
      <c r="AL213" s="487"/>
      <c r="AM213" s="459"/>
      <c r="AN213" s="493"/>
      <c r="AO213" s="493"/>
      <c r="AP213" s="239"/>
      <c r="AQ213" s="239"/>
      <c r="AR213" s="239"/>
      <c r="AS213" s="239"/>
      <c r="AT213" s="487"/>
      <c r="AU213" s="765"/>
      <c r="AV213" s="487"/>
      <c r="AW213" s="765"/>
      <c r="AX213" s="287"/>
      <c r="AY213" s="287"/>
      <c r="AZ213" s="287"/>
      <c r="BA213" s="287"/>
      <c r="BB213" s="459"/>
      <c r="BC213" s="462"/>
      <c r="BD213" s="459"/>
      <c r="BE213" s="462"/>
      <c r="BF213" s="225"/>
    </row>
    <row r="214" spans="1:58" ht="180.75" thickBot="1">
      <c r="A214" s="463"/>
      <c r="B214" s="464"/>
      <c r="C214" s="464"/>
      <c r="D214" s="464"/>
      <c r="E214" s="484"/>
      <c r="F214" s="473"/>
      <c r="G214" s="474"/>
      <c r="H214" s="474"/>
      <c r="I214" s="474"/>
      <c r="J214" s="474"/>
      <c r="K214" s="474"/>
      <c r="L214" s="474"/>
      <c r="M214" s="474"/>
      <c r="N214" s="475"/>
      <c r="O214" s="476" t="s">
        <v>1237</v>
      </c>
      <c r="P214" s="477"/>
      <c r="Q214" s="477"/>
      <c r="R214" s="477"/>
      <c r="S214" s="478"/>
      <c r="T214" s="289">
        <f>AVERAGE(T206:T213)</f>
        <v>0.9</v>
      </c>
      <c r="U214" s="463"/>
      <c r="V214" s="464"/>
      <c r="W214" s="464"/>
      <c r="X214" s="464"/>
      <c r="Y214" s="464"/>
      <c r="Z214" s="464"/>
      <c r="AA214" s="464"/>
      <c r="AB214" s="464"/>
      <c r="AC214" s="464"/>
      <c r="AD214" s="464"/>
      <c r="AE214" s="464"/>
      <c r="AF214" s="464"/>
      <c r="AG214" s="464"/>
      <c r="AH214" s="465"/>
      <c r="AI214" s="479" t="s">
        <v>1238</v>
      </c>
      <c r="AJ214" s="480"/>
      <c r="AK214" s="480"/>
      <c r="AL214" s="481"/>
      <c r="AM214" s="197">
        <f>+AM206</f>
        <v>7958000000</v>
      </c>
      <c r="AN214" s="290" t="str">
        <f t="shared" ref="AN214:BE214" si="31">+AN206</f>
        <v>Ingresos corrientes de Libre Destinación</v>
      </c>
      <c r="AO214" s="291" t="str">
        <f t="shared" si="31"/>
        <v>2024130010132 IMPLEMENTACIÓN DE LA GESTIÓN CATASTRAL CON ENFOQUE MULTIPROPÓSITO EN DISTRITO CARTAGENA DE INDIAS</v>
      </c>
      <c r="AP214" s="198">
        <f t="shared" si="31"/>
        <v>0</v>
      </c>
      <c r="AQ214" s="198">
        <f t="shared" si="31"/>
        <v>0</v>
      </c>
      <c r="AR214" s="198">
        <f t="shared" si="31"/>
        <v>0</v>
      </c>
      <c r="AS214" s="198">
        <f t="shared" si="31"/>
        <v>0</v>
      </c>
      <c r="AT214" s="198">
        <f t="shared" si="31"/>
        <v>7809200000</v>
      </c>
      <c r="AU214" s="199">
        <f t="shared" si="31"/>
        <v>0.97614999999999996</v>
      </c>
      <c r="AV214" s="198">
        <f t="shared" si="31"/>
        <v>2224700000</v>
      </c>
      <c r="AW214" s="200">
        <f t="shared" si="31"/>
        <v>0.27808749999999999</v>
      </c>
      <c r="AX214" s="201">
        <f t="shared" si="31"/>
        <v>0</v>
      </c>
      <c r="AY214" s="201">
        <f t="shared" si="31"/>
        <v>0</v>
      </c>
      <c r="AZ214" s="201">
        <f t="shared" si="31"/>
        <v>0</v>
      </c>
      <c r="BA214" s="201">
        <f t="shared" si="31"/>
        <v>0</v>
      </c>
      <c r="BB214" s="202">
        <f t="shared" si="31"/>
        <v>7899902836.75</v>
      </c>
      <c r="BC214" s="203">
        <f t="shared" si="31"/>
        <v>0.99269952711108322</v>
      </c>
      <c r="BD214" s="202">
        <f t="shared" si="31"/>
        <v>5432123332</v>
      </c>
      <c r="BE214" s="204">
        <f t="shared" si="31"/>
        <v>0.68259906157325956</v>
      </c>
      <c r="BF214" s="225"/>
    </row>
    <row r="215" spans="1:58" s="226" customFormat="1">
      <c r="J215" s="389"/>
      <c r="AT215" s="390"/>
      <c r="AU215" s="390"/>
      <c r="AV215" s="390"/>
      <c r="BD215" s="391"/>
      <c r="BF215" s="391"/>
    </row>
    <row r="216" spans="1:58" s="226" customFormat="1" ht="29.25" thickBot="1">
      <c r="J216" s="389"/>
      <c r="AT216" s="390"/>
      <c r="AU216" s="390"/>
      <c r="AV216" s="390"/>
      <c r="BD216" s="391"/>
      <c r="BF216" s="391"/>
    </row>
    <row r="217" spans="1:58" ht="165" customHeight="1" thickBot="1">
      <c r="A217" s="392"/>
      <c r="B217" s="472"/>
      <c r="C217" s="472"/>
      <c r="D217" s="472"/>
      <c r="E217" s="472"/>
      <c r="F217" s="469" t="s">
        <v>1239</v>
      </c>
      <c r="G217" s="470"/>
      <c r="H217" s="470"/>
      <c r="I217" s="470"/>
      <c r="J217" s="470"/>
      <c r="K217" s="470"/>
      <c r="L217" s="470"/>
      <c r="M217" s="470"/>
      <c r="N217" s="470"/>
      <c r="O217" s="470"/>
      <c r="P217" s="470"/>
      <c r="Q217" s="470"/>
      <c r="R217" s="470"/>
      <c r="S217" s="471"/>
      <c r="T217" s="289">
        <f>AVERAGE(T13,T16,T25,T34,T63,T69,T77,T92,T101,T108,T121,T124,T131,T144,T152,T160,T176,T194,T198,T205,T214)</f>
        <v>0.85069252097626857</v>
      </c>
      <c r="U217" s="463"/>
      <c r="V217" s="464"/>
      <c r="W217" s="464"/>
      <c r="X217" s="464"/>
      <c r="Y217" s="464"/>
      <c r="Z217" s="464"/>
      <c r="AA217" s="464"/>
      <c r="AB217" s="464"/>
      <c r="AC217" s="464"/>
      <c r="AD217" s="464"/>
      <c r="AE217" s="464"/>
      <c r="AF217" s="464"/>
      <c r="AG217" s="464"/>
      <c r="AH217" s="465"/>
      <c r="AI217" s="466" t="s">
        <v>1240</v>
      </c>
      <c r="AJ217" s="467"/>
      <c r="AK217" s="467"/>
      <c r="AL217" s="468"/>
      <c r="AM217" s="197">
        <f>SUM(AM13,AM16,AM25,AM34,AM63,AM69,AM77,AM92,AM101,AM108,AM121,AM124,AM131,AM144,AM152,AM160,AM176,AM194,AM198,AM205,AM214)</f>
        <v>33322130449.439999</v>
      </c>
      <c r="AN217" s="197">
        <f t="shared" ref="AN217:BD217" si="32">SUM(AN13,AN16,AN25,AN34,AN63,AN69,AN77,AN92,AN101,AN108,AN121,AN124,AN131,AN144,AN152,AN160,AN176,AN194,AN198,AN205,AN214)</f>
        <v>0</v>
      </c>
      <c r="AO217" s="197">
        <f t="shared" si="32"/>
        <v>0</v>
      </c>
      <c r="AP217" s="197">
        <f t="shared" si="32"/>
        <v>0</v>
      </c>
      <c r="AQ217" s="197">
        <f t="shared" si="32"/>
        <v>0</v>
      </c>
      <c r="AR217" s="197">
        <f t="shared" si="32"/>
        <v>0</v>
      </c>
      <c r="AS217" s="197">
        <f t="shared" si="32"/>
        <v>0</v>
      </c>
      <c r="AT217" s="197">
        <f t="shared" si="32"/>
        <v>14816243000.5</v>
      </c>
      <c r="AU217" s="197">
        <f t="shared" si="32"/>
        <v>6.9411901564256429</v>
      </c>
      <c r="AV217" s="197">
        <f t="shared" si="32"/>
        <v>4642957500.5</v>
      </c>
      <c r="AW217" s="197">
        <f t="shared" si="32"/>
        <v>2.1619424969772596</v>
      </c>
      <c r="AX217" s="197">
        <f t="shared" si="32"/>
        <v>0</v>
      </c>
      <c r="AY217" s="197">
        <f t="shared" si="32"/>
        <v>0</v>
      </c>
      <c r="AZ217" s="197">
        <f t="shared" si="32"/>
        <v>978900000</v>
      </c>
      <c r="BA217" s="197">
        <f t="shared" si="32"/>
        <v>1204584264.55</v>
      </c>
      <c r="BB217" s="197">
        <f t="shared" si="32"/>
        <v>27364722878.07</v>
      </c>
      <c r="BC217" s="205">
        <f>+BB217/AM217</f>
        <v>0.8212176865339017</v>
      </c>
      <c r="BD217" s="197">
        <f t="shared" si="32"/>
        <v>21707674636.099998</v>
      </c>
      <c r="BE217" s="205">
        <f>+BD217/AM217</f>
        <v>0.65144918236957483</v>
      </c>
      <c r="BF217" s="225"/>
    </row>
    <row r="218" spans="1:58" s="226" customFormat="1">
      <c r="J218" s="389"/>
      <c r="AT218" s="390"/>
      <c r="AU218" s="390"/>
      <c r="AV218" s="390"/>
      <c r="BD218" s="391"/>
      <c r="BF218" s="391"/>
    </row>
    <row r="219" spans="1:58" s="226" customFormat="1">
      <c r="J219" s="389"/>
      <c r="AT219" s="390"/>
      <c r="AU219" s="390"/>
      <c r="AV219" s="390"/>
      <c r="BD219" s="391"/>
      <c r="BF219" s="391"/>
    </row>
    <row r="220" spans="1:58" s="226" customFormat="1">
      <c r="J220" s="389"/>
      <c r="AT220" s="390"/>
      <c r="AU220" s="390"/>
      <c r="AV220" s="390"/>
      <c r="BD220" s="391"/>
      <c r="BF220" s="391"/>
    </row>
    <row r="221" spans="1:58" s="226" customFormat="1">
      <c r="J221" s="389"/>
      <c r="AT221" s="390"/>
      <c r="AU221" s="390"/>
      <c r="AV221" s="390"/>
      <c r="BD221" s="391"/>
      <c r="BF221" s="391"/>
    </row>
    <row r="222" spans="1:58" s="226" customFormat="1">
      <c r="J222" s="389"/>
      <c r="AT222" s="390"/>
      <c r="AU222" s="390"/>
      <c r="AV222" s="390"/>
      <c r="BD222" s="391"/>
      <c r="BF222" s="391"/>
    </row>
    <row r="223" spans="1:58" s="226" customFormat="1">
      <c r="J223" s="389"/>
      <c r="AT223" s="390"/>
      <c r="AU223" s="390"/>
      <c r="AV223" s="390"/>
      <c r="BD223" s="391"/>
      <c r="BF223" s="391"/>
    </row>
    <row r="224" spans="1:58" s="226" customFormat="1">
      <c r="J224" s="389"/>
      <c r="AT224" s="390"/>
      <c r="AU224" s="390"/>
      <c r="AV224" s="390"/>
      <c r="BD224" s="391"/>
      <c r="BF224" s="391"/>
    </row>
    <row r="225" spans="10:58" s="226" customFormat="1">
      <c r="J225" s="389"/>
      <c r="AT225" s="390"/>
      <c r="AU225" s="390"/>
      <c r="AV225" s="390"/>
      <c r="BD225" s="391"/>
      <c r="BF225" s="391"/>
    </row>
    <row r="226" spans="10:58" s="226" customFormat="1">
      <c r="J226" s="389"/>
      <c r="AT226" s="390"/>
      <c r="AU226" s="390"/>
      <c r="AV226" s="390"/>
      <c r="BD226" s="391"/>
      <c r="BF226" s="391"/>
    </row>
    <row r="227" spans="10:58" s="226" customFormat="1">
      <c r="J227" s="389"/>
      <c r="AT227" s="390"/>
      <c r="AU227" s="390"/>
      <c r="AV227" s="390"/>
      <c r="BD227" s="391"/>
      <c r="BF227" s="391"/>
    </row>
    <row r="228" spans="10:58" s="226" customFormat="1">
      <c r="J228" s="389"/>
      <c r="AT228" s="390"/>
      <c r="AU228" s="390"/>
      <c r="AV228" s="390"/>
      <c r="BD228" s="391"/>
      <c r="BF228" s="391"/>
    </row>
    <row r="229" spans="10:58" s="226" customFormat="1">
      <c r="J229" s="389"/>
      <c r="AT229" s="390"/>
      <c r="AU229" s="390"/>
      <c r="AV229" s="390"/>
      <c r="BD229" s="391"/>
      <c r="BF229" s="391"/>
    </row>
    <row r="230" spans="10:58" s="226" customFormat="1">
      <c r="J230" s="389"/>
      <c r="AT230" s="390"/>
      <c r="AU230" s="390"/>
      <c r="AV230" s="390"/>
      <c r="BD230" s="391"/>
      <c r="BF230" s="391"/>
    </row>
    <row r="231" spans="10:58" s="226" customFormat="1">
      <c r="J231" s="389"/>
      <c r="AT231" s="390"/>
      <c r="AU231" s="390"/>
      <c r="AV231" s="390"/>
      <c r="BD231" s="391"/>
      <c r="BF231" s="391"/>
    </row>
    <row r="232" spans="10:58" s="226" customFormat="1">
      <c r="J232" s="389"/>
      <c r="AT232" s="390"/>
      <c r="AU232" s="390"/>
      <c r="AV232" s="390"/>
      <c r="BD232" s="391"/>
      <c r="BF232" s="391"/>
    </row>
    <row r="233" spans="10:58" s="226" customFormat="1">
      <c r="J233" s="389"/>
      <c r="AT233" s="390"/>
      <c r="AU233" s="390"/>
      <c r="AV233" s="390"/>
      <c r="BD233" s="391"/>
      <c r="BF233" s="391"/>
    </row>
    <row r="234" spans="10:58" s="226" customFormat="1">
      <c r="J234" s="389"/>
      <c r="AT234" s="390"/>
      <c r="AU234" s="390"/>
      <c r="AV234" s="390"/>
      <c r="BD234" s="391"/>
      <c r="BF234" s="391"/>
    </row>
    <row r="235" spans="10:58" s="226" customFormat="1">
      <c r="J235" s="389"/>
      <c r="AT235" s="390"/>
      <c r="AU235" s="390"/>
      <c r="AV235" s="390"/>
      <c r="BD235" s="391"/>
      <c r="BF235" s="391"/>
    </row>
    <row r="236" spans="10:58" s="226" customFormat="1">
      <c r="J236" s="389"/>
      <c r="AT236" s="390"/>
      <c r="AU236" s="390"/>
      <c r="AV236" s="390"/>
      <c r="BD236" s="391"/>
      <c r="BF236" s="391"/>
    </row>
    <row r="237" spans="10:58" s="226" customFormat="1">
      <c r="J237" s="389"/>
      <c r="AT237" s="390"/>
      <c r="AU237" s="390"/>
      <c r="AV237" s="390"/>
      <c r="BD237" s="391"/>
      <c r="BF237" s="391"/>
    </row>
    <row r="238" spans="10:58" s="226" customFormat="1">
      <c r="J238" s="389"/>
      <c r="AT238" s="390"/>
      <c r="AU238" s="390"/>
      <c r="AV238" s="390"/>
      <c r="BD238" s="391"/>
      <c r="BF238" s="391"/>
    </row>
    <row r="239" spans="10:58" s="226" customFormat="1">
      <c r="J239" s="389"/>
      <c r="AT239" s="390"/>
      <c r="AU239" s="390"/>
      <c r="AV239" s="390"/>
      <c r="BD239" s="391"/>
      <c r="BF239" s="391"/>
    </row>
    <row r="240" spans="10:58" s="226" customFormat="1">
      <c r="J240" s="389"/>
      <c r="AT240" s="390"/>
      <c r="AU240" s="390"/>
      <c r="AV240" s="390"/>
      <c r="BD240" s="391"/>
      <c r="BF240" s="391"/>
    </row>
    <row r="241" spans="2:58" s="226" customFormat="1">
      <c r="J241" s="389"/>
      <c r="AT241" s="390"/>
      <c r="AU241" s="390"/>
      <c r="AV241" s="390"/>
      <c r="BD241" s="391"/>
      <c r="BF241" s="391"/>
    </row>
    <row r="242" spans="2:58" s="226" customFormat="1">
      <c r="J242" s="389"/>
      <c r="AT242" s="390"/>
      <c r="AU242" s="390"/>
      <c r="AV242" s="390"/>
      <c r="BD242" s="391"/>
      <c r="BF242" s="391"/>
    </row>
    <row r="243" spans="2:58" s="226" customFormat="1">
      <c r="J243" s="389"/>
      <c r="AT243" s="390"/>
      <c r="AU243" s="390"/>
      <c r="AV243" s="390"/>
      <c r="BD243" s="391"/>
      <c r="BF243" s="391"/>
    </row>
    <row r="244" spans="2:58" s="226" customFormat="1">
      <c r="J244" s="389"/>
      <c r="AT244" s="390"/>
      <c r="AU244" s="390"/>
      <c r="AV244" s="390"/>
      <c r="BD244" s="391"/>
      <c r="BF244" s="391"/>
    </row>
    <row r="245" spans="2:58" s="226" customFormat="1">
      <c r="B245" s="393"/>
      <c r="J245" s="389"/>
      <c r="K245" s="394"/>
      <c r="M245" s="395"/>
      <c r="O245" s="396"/>
      <c r="P245" s="396"/>
      <c r="Q245" s="396"/>
      <c r="R245" s="396"/>
      <c r="S245" s="396"/>
      <c r="T245" s="396"/>
      <c r="AT245" s="390"/>
      <c r="AU245" s="390"/>
      <c r="AV245" s="390"/>
      <c r="BD245" s="391"/>
      <c r="BF245" s="391"/>
    </row>
    <row r="246" spans="2:58" s="226" customFormat="1">
      <c r="B246" s="393"/>
      <c r="J246" s="389"/>
      <c r="K246" s="394"/>
      <c r="M246" s="395"/>
      <c r="O246" s="396"/>
      <c r="P246" s="396"/>
      <c r="Q246" s="396"/>
      <c r="R246" s="396"/>
      <c r="S246" s="396"/>
      <c r="T246" s="396"/>
      <c r="AT246" s="390"/>
      <c r="AU246" s="390"/>
      <c r="AV246" s="390"/>
      <c r="BD246" s="391"/>
      <c r="BF246" s="391"/>
    </row>
    <row r="247" spans="2:58" s="226" customFormat="1">
      <c r="B247" s="393"/>
      <c r="J247" s="389"/>
      <c r="K247" s="394"/>
      <c r="M247" s="395"/>
      <c r="O247" s="396"/>
      <c r="P247" s="396"/>
      <c r="Q247" s="396"/>
      <c r="R247" s="396"/>
      <c r="S247" s="396"/>
      <c r="T247" s="396"/>
      <c r="AT247" s="390"/>
      <c r="AU247" s="390"/>
      <c r="AV247" s="390"/>
      <c r="BD247" s="391"/>
      <c r="BF247" s="391"/>
    </row>
    <row r="248" spans="2:58" s="226" customFormat="1">
      <c r="B248" s="393"/>
      <c r="J248" s="389"/>
      <c r="K248" s="394"/>
      <c r="M248" s="395"/>
      <c r="O248" s="396"/>
      <c r="P248" s="396"/>
      <c r="Q248" s="396"/>
      <c r="R248" s="396"/>
      <c r="S248" s="396"/>
      <c r="T248" s="396"/>
      <c r="AT248" s="390"/>
      <c r="AU248" s="390"/>
      <c r="AV248" s="390"/>
      <c r="BD248" s="391"/>
      <c r="BF248" s="391"/>
    </row>
    <row r="249" spans="2:58" s="226" customFormat="1">
      <c r="B249" s="393"/>
      <c r="J249" s="389"/>
      <c r="K249" s="394"/>
      <c r="M249" s="395"/>
      <c r="O249" s="396"/>
      <c r="P249" s="396"/>
      <c r="Q249" s="396"/>
      <c r="R249" s="396"/>
      <c r="S249" s="396"/>
      <c r="T249" s="396"/>
      <c r="AT249" s="390"/>
      <c r="AU249" s="390"/>
      <c r="AV249" s="390"/>
      <c r="BD249" s="391"/>
      <c r="BF249" s="391"/>
    </row>
    <row r="250" spans="2:58" s="226" customFormat="1">
      <c r="B250" s="393"/>
      <c r="J250" s="389"/>
      <c r="K250" s="394"/>
      <c r="M250" s="395"/>
      <c r="O250" s="396"/>
      <c r="P250" s="396"/>
      <c r="Q250" s="396"/>
      <c r="R250" s="396"/>
      <c r="S250" s="396"/>
      <c r="T250" s="396"/>
      <c r="AT250" s="390"/>
      <c r="AU250" s="390"/>
      <c r="AV250" s="390"/>
      <c r="BD250" s="391"/>
      <c r="BF250" s="391"/>
    </row>
    <row r="251" spans="2:58" s="226" customFormat="1">
      <c r="B251" s="393"/>
      <c r="J251" s="389"/>
      <c r="K251" s="394"/>
      <c r="M251" s="395"/>
      <c r="O251" s="396"/>
      <c r="P251" s="396"/>
      <c r="Q251" s="396"/>
      <c r="R251" s="396"/>
      <c r="S251" s="396"/>
      <c r="T251" s="396"/>
      <c r="AT251" s="390"/>
      <c r="AU251" s="390"/>
      <c r="AV251" s="390"/>
      <c r="BD251" s="391"/>
      <c r="BF251" s="391"/>
    </row>
    <row r="252" spans="2:58" s="226" customFormat="1">
      <c r="B252" s="393"/>
      <c r="J252" s="389"/>
      <c r="K252" s="394"/>
      <c r="M252" s="395"/>
      <c r="O252" s="396"/>
      <c r="P252" s="396"/>
      <c r="Q252" s="396"/>
      <c r="R252" s="396"/>
      <c r="S252" s="396"/>
      <c r="T252" s="396"/>
      <c r="AT252" s="390"/>
      <c r="AU252" s="390"/>
      <c r="AV252" s="390"/>
      <c r="BD252" s="391"/>
      <c r="BF252" s="391"/>
    </row>
    <row r="253" spans="2:58" s="226" customFormat="1">
      <c r="B253" s="393"/>
      <c r="J253" s="389"/>
      <c r="K253" s="394"/>
      <c r="M253" s="395"/>
      <c r="O253" s="396"/>
      <c r="P253" s="396"/>
      <c r="Q253" s="396"/>
      <c r="R253" s="396"/>
      <c r="S253" s="396"/>
      <c r="T253" s="396"/>
      <c r="AT253" s="390"/>
      <c r="AU253" s="390"/>
      <c r="AV253" s="390"/>
      <c r="BD253" s="391"/>
      <c r="BF253" s="391"/>
    </row>
    <row r="254" spans="2:58" s="226" customFormat="1">
      <c r="B254" s="393"/>
      <c r="J254" s="389"/>
      <c r="K254" s="394"/>
      <c r="M254" s="395"/>
      <c r="O254" s="396"/>
      <c r="P254" s="396"/>
      <c r="Q254" s="396"/>
      <c r="R254" s="396"/>
      <c r="S254" s="396"/>
      <c r="T254" s="396"/>
      <c r="AT254" s="390"/>
      <c r="AU254" s="390"/>
      <c r="AV254" s="390"/>
      <c r="BD254" s="391"/>
      <c r="BF254" s="391"/>
    </row>
    <row r="255" spans="2:58" s="226" customFormat="1">
      <c r="B255" s="393"/>
      <c r="J255" s="389"/>
      <c r="K255" s="394"/>
      <c r="M255" s="395"/>
      <c r="O255" s="396"/>
      <c r="P255" s="396"/>
      <c r="Q255" s="396"/>
      <c r="R255" s="396"/>
      <c r="S255" s="396"/>
      <c r="T255" s="396"/>
      <c r="AT255" s="390"/>
      <c r="AU255" s="390"/>
      <c r="AV255" s="390"/>
      <c r="BD255" s="391"/>
      <c r="BF255" s="391"/>
    </row>
    <row r="256" spans="2:58" s="226" customFormat="1">
      <c r="B256" s="393"/>
      <c r="J256" s="389"/>
      <c r="K256" s="394"/>
      <c r="M256" s="395"/>
      <c r="O256" s="396"/>
      <c r="P256" s="396"/>
      <c r="Q256" s="396"/>
      <c r="R256" s="396"/>
      <c r="S256" s="396"/>
      <c r="T256" s="396"/>
      <c r="AT256" s="390"/>
      <c r="AU256" s="390"/>
      <c r="AV256" s="390"/>
      <c r="BD256" s="391"/>
      <c r="BF256" s="391"/>
    </row>
    <row r="257" spans="2:58" s="226" customFormat="1">
      <c r="B257" s="393"/>
      <c r="J257" s="389"/>
      <c r="K257" s="394"/>
      <c r="M257" s="395"/>
      <c r="O257" s="396"/>
      <c r="P257" s="396"/>
      <c r="Q257" s="396"/>
      <c r="R257" s="396"/>
      <c r="S257" s="396"/>
      <c r="T257" s="396"/>
      <c r="AT257" s="390"/>
      <c r="AU257" s="390"/>
      <c r="AV257" s="390"/>
      <c r="BD257" s="391"/>
      <c r="BF257" s="391"/>
    </row>
    <row r="258" spans="2:58" s="226" customFormat="1">
      <c r="B258" s="393"/>
      <c r="J258" s="389"/>
      <c r="K258" s="394"/>
      <c r="M258" s="395"/>
      <c r="O258" s="396"/>
      <c r="P258" s="396"/>
      <c r="Q258" s="396"/>
      <c r="R258" s="396"/>
      <c r="S258" s="396"/>
      <c r="T258" s="396"/>
      <c r="AT258" s="390"/>
      <c r="AU258" s="390"/>
      <c r="AV258" s="390"/>
      <c r="BD258" s="391"/>
      <c r="BF258" s="391"/>
    </row>
    <row r="259" spans="2:58" s="226" customFormat="1">
      <c r="B259" s="393"/>
      <c r="J259" s="389"/>
      <c r="K259" s="394"/>
      <c r="M259" s="395"/>
      <c r="O259" s="396"/>
      <c r="P259" s="396"/>
      <c r="Q259" s="396"/>
      <c r="R259" s="396"/>
      <c r="S259" s="396"/>
      <c r="T259" s="396"/>
      <c r="AT259" s="390"/>
      <c r="AU259" s="390"/>
      <c r="AV259" s="390"/>
      <c r="BD259" s="391"/>
      <c r="BF259" s="391"/>
    </row>
    <row r="260" spans="2:58" s="226" customFormat="1">
      <c r="B260" s="393"/>
      <c r="J260" s="389"/>
      <c r="K260" s="394"/>
      <c r="M260" s="395"/>
      <c r="O260" s="396"/>
      <c r="P260" s="396"/>
      <c r="Q260" s="396"/>
      <c r="R260" s="396"/>
      <c r="S260" s="396"/>
      <c r="T260" s="396"/>
      <c r="AT260" s="390"/>
      <c r="AU260" s="390"/>
      <c r="AV260" s="390"/>
      <c r="BD260" s="391"/>
      <c r="BF260" s="391"/>
    </row>
    <row r="261" spans="2:58" s="226" customFormat="1">
      <c r="B261" s="393"/>
      <c r="J261" s="389"/>
      <c r="K261" s="394"/>
      <c r="M261" s="395"/>
      <c r="O261" s="396"/>
      <c r="P261" s="396"/>
      <c r="Q261" s="396"/>
      <c r="R261" s="396"/>
      <c r="S261" s="396"/>
      <c r="T261" s="396"/>
      <c r="AT261" s="390"/>
      <c r="AU261" s="390"/>
      <c r="AV261" s="390"/>
      <c r="BD261" s="391"/>
      <c r="BF261" s="391"/>
    </row>
    <row r="262" spans="2:58" s="226" customFormat="1">
      <c r="B262" s="393"/>
      <c r="J262" s="389"/>
      <c r="K262" s="394"/>
      <c r="M262" s="395"/>
      <c r="O262" s="396"/>
      <c r="P262" s="396"/>
      <c r="Q262" s="396"/>
      <c r="R262" s="396"/>
      <c r="S262" s="396"/>
      <c r="T262" s="396"/>
      <c r="AT262" s="390"/>
      <c r="AU262" s="390"/>
      <c r="AV262" s="390"/>
      <c r="BD262" s="391"/>
      <c r="BF262" s="391"/>
    </row>
    <row r="263" spans="2:58" s="226" customFormat="1">
      <c r="B263" s="393"/>
      <c r="J263" s="389"/>
      <c r="K263" s="394"/>
      <c r="M263" s="395"/>
      <c r="O263" s="396"/>
      <c r="P263" s="396"/>
      <c r="Q263" s="396"/>
      <c r="R263" s="396"/>
      <c r="S263" s="396"/>
      <c r="T263" s="396"/>
      <c r="AT263" s="390"/>
      <c r="AU263" s="390"/>
      <c r="AV263" s="390"/>
      <c r="BD263" s="391"/>
      <c r="BF263" s="391"/>
    </row>
    <row r="264" spans="2:58" s="226" customFormat="1">
      <c r="B264" s="393"/>
      <c r="J264" s="389"/>
      <c r="K264" s="394"/>
      <c r="M264" s="395"/>
      <c r="O264" s="396"/>
      <c r="P264" s="396"/>
      <c r="Q264" s="396"/>
      <c r="R264" s="396"/>
      <c r="S264" s="396"/>
      <c r="T264" s="396"/>
      <c r="AT264" s="390"/>
      <c r="AU264" s="390"/>
      <c r="AV264" s="390"/>
      <c r="BD264" s="391"/>
      <c r="BF264" s="391"/>
    </row>
    <row r="265" spans="2:58" s="226" customFormat="1">
      <c r="B265" s="393"/>
      <c r="J265" s="389"/>
      <c r="K265" s="394"/>
      <c r="M265" s="395"/>
      <c r="O265" s="396"/>
      <c r="P265" s="396"/>
      <c r="Q265" s="396"/>
      <c r="R265" s="396"/>
      <c r="S265" s="396"/>
      <c r="T265" s="396"/>
      <c r="AT265" s="390"/>
      <c r="AU265" s="390"/>
      <c r="AV265" s="390"/>
      <c r="BD265" s="391"/>
      <c r="BF265" s="391"/>
    </row>
    <row r="266" spans="2:58" s="226" customFormat="1">
      <c r="B266" s="393"/>
      <c r="J266" s="389"/>
      <c r="K266" s="394"/>
      <c r="M266" s="395"/>
      <c r="O266" s="396"/>
      <c r="P266" s="396"/>
      <c r="Q266" s="396"/>
      <c r="R266" s="396"/>
      <c r="S266" s="396"/>
      <c r="T266" s="396"/>
      <c r="AT266" s="390"/>
      <c r="AU266" s="390"/>
      <c r="AV266" s="390"/>
      <c r="BD266" s="391"/>
      <c r="BF266" s="391"/>
    </row>
    <row r="267" spans="2:58" s="226" customFormat="1">
      <c r="B267" s="393"/>
      <c r="J267" s="389"/>
      <c r="K267" s="394"/>
      <c r="M267" s="395"/>
      <c r="O267" s="396"/>
      <c r="P267" s="396"/>
      <c r="Q267" s="396"/>
      <c r="R267" s="396"/>
      <c r="S267" s="396"/>
      <c r="T267" s="396"/>
      <c r="AT267" s="390"/>
      <c r="AU267" s="390"/>
      <c r="AV267" s="390"/>
      <c r="BD267" s="391"/>
      <c r="BF267" s="391"/>
    </row>
    <row r="268" spans="2:58" s="226" customFormat="1">
      <c r="B268" s="393"/>
      <c r="J268" s="389"/>
      <c r="K268" s="394"/>
      <c r="M268" s="395"/>
      <c r="O268" s="396"/>
      <c r="P268" s="396"/>
      <c r="Q268" s="396"/>
      <c r="R268" s="396"/>
      <c r="S268" s="396"/>
      <c r="T268" s="396"/>
      <c r="AT268" s="390"/>
      <c r="AU268" s="390"/>
      <c r="AV268" s="390"/>
      <c r="BD268" s="391"/>
      <c r="BF268" s="391"/>
    </row>
    <row r="269" spans="2:58" s="226" customFormat="1">
      <c r="B269" s="393"/>
      <c r="J269" s="389"/>
      <c r="K269" s="394"/>
      <c r="M269" s="395"/>
      <c r="O269" s="396"/>
      <c r="P269" s="396"/>
      <c r="Q269" s="396"/>
      <c r="R269" s="396"/>
      <c r="S269" s="396"/>
      <c r="T269" s="396"/>
      <c r="AT269" s="390"/>
      <c r="AU269" s="390"/>
      <c r="AV269" s="390"/>
      <c r="BD269" s="391"/>
      <c r="BF269" s="391"/>
    </row>
    <row r="270" spans="2:58" s="226" customFormat="1">
      <c r="B270" s="393"/>
      <c r="J270" s="389"/>
      <c r="K270" s="394"/>
      <c r="M270" s="395"/>
      <c r="O270" s="396"/>
      <c r="P270" s="396"/>
      <c r="Q270" s="396"/>
      <c r="R270" s="396"/>
      <c r="S270" s="396"/>
      <c r="T270" s="396"/>
      <c r="AT270" s="390"/>
      <c r="AU270" s="390"/>
      <c r="AV270" s="390"/>
      <c r="BD270" s="391"/>
      <c r="BF270" s="391"/>
    </row>
    <row r="271" spans="2:58" s="226" customFormat="1">
      <c r="B271" s="393"/>
      <c r="J271" s="389"/>
      <c r="K271" s="394"/>
      <c r="M271" s="395"/>
      <c r="O271" s="396"/>
      <c r="P271" s="396"/>
      <c r="Q271" s="396"/>
      <c r="R271" s="396"/>
      <c r="S271" s="396"/>
      <c r="T271" s="396"/>
      <c r="AT271" s="390"/>
      <c r="AU271" s="390"/>
      <c r="AV271" s="390"/>
      <c r="BD271" s="391"/>
      <c r="BF271" s="391"/>
    </row>
    <row r="272" spans="2:58" s="226" customFormat="1">
      <c r="B272" s="393"/>
      <c r="J272" s="389"/>
      <c r="K272" s="394"/>
      <c r="M272" s="395"/>
      <c r="O272" s="396"/>
      <c r="P272" s="396"/>
      <c r="Q272" s="396"/>
      <c r="R272" s="396"/>
      <c r="S272" s="396"/>
      <c r="T272" s="396"/>
      <c r="AT272" s="390"/>
      <c r="AU272" s="390"/>
      <c r="AV272" s="390"/>
      <c r="BD272" s="391"/>
      <c r="BF272" s="391"/>
    </row>
    <row r="273" spans="2:58" s="226" customFormat="1">
      <c r="B273" s="393"/>
      <c r="J273" s="389"/>
      <c r="K273" s="394"/>
      <c r="M273" s="395"/>
      <c r="O273" s="396"/>
      <c r="P273" s="396"/>
      <c r="Q273" s="396"/>
      <c r="R273" s="396"/>
      <c r="S273" s="396"/>
      <c r="T273" s="396"/>
      <c r="AT273" s="390"/>
      <c r="AU273" s="390"/>
      <c r="AV273" s="390"/>
      <c r="BD273" s="391"/>
      <c r="BF273" s="391"/>
    </row>
    <row r="274" spans="2:58" s="226" customFormat="1">
      <c r="B274" s="393"/>
      <c r="J274" s="389"/>
      <c r="K274" s="394"/>
      <c r="M274" s="395"/>
      <c r="O274" s="396"/>
      <c r="P274" s="396"/>
      <c r="Q274" s="396"/>
      <c r="R274" s="396"/>
      <c r="S274" s="396"/>
      <c r="T274" s="396"/>
      <c r="AT274" s="390"/>
      <c r="AU274" s="390"/>
      <c r="AV274" s="390"/>
      <c r="BD274" s="391"/>
      <c r="BF274" s="391"/>
    </row>
    <row r="275" spans="2:58" s="226" customFormat="1">
      <c r="B275" s="393"/>
      <c r="J275" s="389"/>
      <c r="K275" s="394"/>
      <c r="M275" s="395"/>
      <c r="O275" s="396"/>
      <c r="P275" s="396"/>
      <c r="Q275" s="396"/>
      <c r="R275" s="396"/>
      <c r="S275" s="396"/>
      <c r="T275" s="396"/>
      <c r="AT275" s="390"/>
      <c r="AU275" s="390"/>
      <c r="AV275" s="390"/>
      <c r="BD275" s="391"/>
      <c r="BF275" s="391"/>
    </row>
    <row r="276" spans="2:58" s="226" customFormat="1">
      <c r="B276" s="393"/>
      <c r="J276" s="389"/>
      <c r="K276" s="394"/>
      <c r="M276" s="395"/>
      <c r="O276" s="396"/>
      <c r="P276" s="396"/>
      <c r="Q276" s="396"/>
      <c r="R276" s="396"/>
      <c r="S276" s="396"/>
      <c r="T276" s="396"/>
      <c r="AT276" s="390"/>
      <c r="AU276" s="390"/>
      <c r="AV276" s="390"/>
      <c r="BD276" s="391"/>
      <c r="BF276" s="391"/>
    </row>
    <row r="277" spans="2:58" s="226" customFormat="1">
      <c r="B277" s="393"/>
      <c r="J277" s="389"/>
      <c r="K277" s="394"/>
      <c r="M277" s="395"/>
      <c r="O277" s="396"/>
      <c r="P277" s="396"/>
      <c r="Q277" s="396"/>
      <c r="R277" s="396"/>
      <c r="S277" s="396"/>
      <c r="T277" s="396"/>
      <c r="AT277" s="390"/>
      <c r="AU277" s="390"/>
      <c r="AV277" s="390"/>
      <c r="BD277" s="391"/>
      <c r="BF277" s="391"/>
    </row>
    <row r="278" spans="2:58" s="226" customFormat="1">
      <c r="B278" s="393"/>
      <c r="J278" s="389"/>
      <c r="K278" s="394"/>
      <c r="M278" s="395"/>
      <c r="O278" s="396"/>
      <c r="P278" s="396"/>
      <c r="Q278" s="396"/>
      <c r="R278" s="396"/>
      <c r="S278" s="396"/>
      <c r="T278" s="396"/>
      <c r="AT278" s="390"/>
      <c r="AU278" s="390"/>
      <c r="AV278" s="390"/>
      <c r="BD278" s="391"/>
      <c r="BF278" s="391"/>
    </row>
    <row r="279" spans="2:58" s="226" customFormat="1">
      <c r="B279" s="393"/>
      <c r="J279" s="389"/>
      <c r="K279" s="394"/>
      <c r="M279" s="395"/>
      <c r="O279" s="396"/>
      <c r="P279" s="396"/>
      <c r="Q279" s="396"/>
      <c r="R279" s="396"/>
      <c r="S279" s="396"/>
      <c r="T279" s="396"/>
      <c r="AT279" s="390"/>
      <c r="AU279" s="390"/>
      <c r="AV279" s="390"/>
      <c r="BD279" s="391"/>
      <c r="BF279" s="391"/>
    </row>
    <row r="280" spans="2:58" s="226" customFormat="1">
      <c r="B280" s="393"/>
      <c r="J280" s="389"/>
      <c r="K280" s="394"/>
      <c r="M280" s="395"/>
      <c r="O280" s="396"/>
      <c r="P280" s="396"/>
      <c r="Q280" s="396"/>
      <c r="R280" s="396"/>
      <c r="S280" s="396"/>
      <c r="T280" s="396"/>
      <c r="AT280" s="390"/>
      <c r="AU280" s="390"/>
      <c r="AV280" s="390"/>
      <c r="BD280" s="391"/>
      <c r="BF280" s="391"/>
    </row>
    <row r="281" spans="2:58" s="226" customFormat="1">
      <c r="B281" s="393"/>
      <c r="J281" s="389"/>
      <c r="K281" s="394"/>
      <c r="M281" s="395"/>
      <c r="O281" s="396"/>
      <c r="P281" s="396"/>
      <c r="Q281" s="396"/>
      <c r="R281" s="396"/>
      <c r="S281" s="396"/>
      <c r="T281" s="396"/>
      <c r="AT281" s="390"/>
      <c r="AU281" s="390"/>
      <c r="AV281" s="390"/>
      <c r="BD281" s="391"/>
      <c r="BF281" s="391"/>
    </row>
    <row r="282" spans="2:58" s="226" customFormat="1">
      <c r="B282" s="393"/>
      <c r="J282" s="389"/>
      <c r="K282" s="394"/>
      <c r="M282" s="395"/>
      <c r="O282" s="396"/>
      <c r="P282" s="396"/>
      <c r="Q282" s="396"/>
      <c r="R282" s="396"/>
      <c r="S282" s="396"/>
      <c r="T282" s="396"/>
      <c r="AT282" s="390"/>
      <c r="AU282" s="390"/>
      <c r="AV282" s="390"/>
      <c r="BD282" s="391"/>
      <c r="BF282" s="391"/>
    </row>
    <row r="283" spans="2:58" s="226" customFormat="1">
      <c r="B283" s="393"/>
      <c r="J283" s="389"/>
      <c r="K283" s="394"/>
      <c r="M283" s="395"/>
      <c r="O283" s="396"/>
      <c r="P283" s="396"/>
      <c r="Q283" s="396"/>
      <c r="R283" s="396"/>
      <c r="S283" s="396"/>
      <c r="T283" s="396"/>
      <c r="AT283" s="390"/>
      <c r="AU283" s="390"/>
      <c r="AV283" s="390"/>
      <c r="BD283" s="391"/>
      <c r="BF283" s="391"/>
    </row>
    <row r="284" spans="2:58" s="226" customFormat="1">
      <c r="B284" s="393"/>
      <c r="J284" s="389"/>
      <c r="K284" s="394"/>
      <c r="M284" s="395"/>
      <c r="O284" s="396"/>
      <c r="P284" s="396"/>
      <c r="Q284" s="396"/>
      <c r="R284" s="396"/>
      <c r="S284" s="396"/>
      <c r="T284" s="396"/>
      <c r="AT284" s="390"/>
      <c r="AU284" s="390"/>
      <c r="AV284" s="390"/>
      <c r="BD284" s="391"/>
      <c r="BF284" s="391"/>
    </row>
    <row r="285" spans="2:58" s="226" customFormat="1">
      <c r="B285" s="393"/>
      <c r="J285" s="389"/>
      <c r="K285" s="394"/>
      <c r="M285" s="395"/>
      <c r="O285" s="396"/>
      <c r="P285" s="396"/>
      <c r="Q285" s="396"/>
      <c r="R285" s="396"/>
      <c r="S285" s="396"/>
      <c r="T285" s="396"/>
      <c r="AT285" s="390"/>
      <c r="AU285" s="390"/>
      <c r="AV285" s="390"/>
      <c r="BD285" s="391"/>
      <c r="BF285" s="391"/>
    </row>
    <row r="286" spans="2:58" s="226" customFormat="1">
      <c r="B286" s="393"/>
      <c r="J286" s="389"/>
      <c r="K286" s="394"/>
      <c r="M286" s="395"/>
      <c r="O286" s="396"/>
      <c r="P286" s="396"/>
      <c r="Q286" s="396"/>
      <c r="R286" s="396"/>
      <c r="S286" s="396"/>
      <c r="T286" s="396"/>
      <c r="AT286" s="390"/>
      <c r="AU286" s="390"/>
      <c r="AV286" s="390"/>
      <c r="BD286" s="391"/>
      <c r="BF286" s="391"/>
    </row>
    <row r="287" spans="2:58" s="226" customFormat="1">
      <c r="B287" s="393"/>
      <c r="J287" s="389"/>
      <c r="K287" s="394"/>
      <c r="M287" s="395"/>
      <c r="O287" s="396"/>
      <c r="P287" s="396"/>
      <c r="Q287" s="396"/>
      <c r="R287" s="396"/>
      <c r="S287" s="396"/>
      <c r="T287" s="396"/>
      <c r="AT287" s="390"/>
      <c r="AU287" s="390"/>
      <c r="AV287" s="390"/>
      <c r="BD287" s="391"/>
      <c r="BF287" s="391"/>
    </row>
    <row r="288" spans="2:58" s="226" customFormat="1">
      <c r="B288" s="393"/>
      <c r="J288" s="389"/>
      <c r="K288" s="394"/>
      <c r="M288" s="395"/>
      <c r="O288" s="396"/>
      <c r="P288" s="396"/>
      <c r="Q288" s="396"/>
      <c r="R288" s="396"/>
      <c r="S288" s="396"/>
      <c r="T288" s="396"/>
      <c r="AT288" s="390"/>
      <c r="AU288" s="390"/>
      <c r="AV288" s="390"/>
      <c r="BD288" s="391"/>
      <c r="BF288" s="391"/>
    </row>
    <row r="289" spans="2:58" s="226" customFormat="1">
      <c r="B289" s="393"/>
      <c r="J289" s="389"/>
      <c r="K289" s="394"/>
      <c r="M289" s="395"/>
      <c r="O289" s="396"/>
      <c r="P289" s="396"/>
      <c r="Q289" s="396"/>
      <c r="R289" s="396"/>
      <c r="S289" s="396"/>
      <c r="T289" s="396"/>
      <c r="AT289" s="390"/>
      <c r="AU289" s="390"/>
      <c r="AV289" s="390"/>
      <c r="BD289" s="391"/>
      <c r="BF289" s="391"/>
    </row>
    <row r="290" spans="2:58" s="226" customFormat="1">
      <c r="B290" s="393"/>
      <c r="J290" s="389"/>
      <c r="K290" s="394"/>
      <c r="M290" s="395"/>
      <c r="O290" s="396"/>
      <c r="P290" s="396"/>
      <c r="Q290" s="396"/>
      <c r="R290" s="396"/>
      <c r="S290" s="396"/>
      <c r="T290" s="396"/>
      <c r="AT290" s="390"/>
      <c r="AU290" s="390"/>
      <c r="AV290" s="390"/>
      <c r="BD290" s="391"/>
      <c r="BF290" s="391"/>
    </row>
    <row r="291" spans="2:58" s="226" customFormat="1">
      <c r="B291" s="393"/>
      <c r="J291" s="389"/>
      <c r="K291" s="394"/>
      <c r="M291" s="395"/>
      <c r="O291" s="396"/>
      <c r="P291" s="396"/>
      <c r="Q291" s="396"/>
      <c r="R291" s="396"/>
      <c r="S291" s="396"/>
      <c r="T291" s="396"/>
      <c r="AT291" s="390"/>
      <c r="AU291" s="390"/>
      <c r="AV291" s="390"/>
      <c r="BD291" s="391"/>
      <c r="BF291" s="391"/>
    </row>
    <row r="292" spans="2:58" s="226" customFormat="1">
      <c r="B292" s="393"/>
      <c r="J292" s="389"/>
      <c r="K292" s="394"/>
      <c r="M292" s="395"/>
      <c r="O292" s="396"/>
      <c r="P292" s="396"/>
      <c r="Q292" s="396"/>
      <c r="R292" s="396"/>
      <c r="S292" s="396"/>
      <c r="T292" s="396"/>
      <c r="AT292" s="390"/>
      <c r="AU292" s="390"/>
      <c r="AV292" s="390"/>
      <c r="BD292" s="391"/>
      <c r="BF292" s="391"/>
    </row>
    <row r="293" spans="2:58" s="226" customFormat="1">
      <c r="B293" s="393"/>
      <c r="J293" s="389"/>
      <c r="K293" s="394"/>
      <c r="M293" s="395"/>
      <c r="O293" s="396"/>
      <c r="P293" s="396"/>
      <c r="Q293" s="396"/>
      <c r="R293" s="396"/>
      <c r="S293" s="396"/>
      <c r="T293" s="396"/>
      <c r="AT293" s="390"/>
      <c r="AU293" s="390"/>
      <c r="AV293" s="390"/>
      <c r="BD293" s="391"/>
      <c r="BF293" s="391"/>
    </row>
    <row r="294" spans="2:58" s="226" customFormat="1">
      <c r="B294" s="393"/>
      <c r="J294" s="389"/>
      <c r="K294" s="394"/>
      <c r="M294" s="395"/>
      <c r="O294" s="396"/>
      <c r="P294" s="396"/>
      <c r="Q294" s="396"/>
      <c r="R294" s="396"/>
      <c r="S294" s="396"/>
      <c r="T294" s="396"/>
      <c r="AT294" s="390"/>
      <c r="AU294" s="390"/>
      <c r="AV294" s="390"/>
      <c r="BD294" s="391"/>
      <c r="BF294" s="391"/>
    </row>
    <row r="295" spans="2:58" s="226" customFormat="1">
      <c r="B295" s="393"/>
      <c r="J295" s="389"/>
      <c r="K295" s="394"/>
      <c r="M295" s="395"/>
      <c r="O295" s="396"/>
      <c r="P295" s="396"/>
      <c r="Q295" s="396"/>
      <c r="R295" s="396"/>
      <c r="S295" s="396"/>
      <c r="T295" s="396"/>
      <c r="AT295" s="390"/>
      <c r="AU295" s="390"/>
      <c r="AV295" s="390"/>
      <c r="BD295" s="391"/>
      <c r="BF295" s="391"/>
    </row>
    <row r="296" spans="2:58" s="226" customFormat="1">
      <c r="B296" s="393"/>
      <c r="J296" s="389"/>
      <c r="K296" s="394"/>
      <c r="M296" s="395"/>
      <c r="O296" s="396"/>
      <c r="P296" s="396"/>
      <c r="Q296" s="396"/>
      <c r="R296" s="396"/>
      <c r="S296" s="396"/>
      <c r="T296" s="396"/>
      <c r="AT296" s="390"/>
      <c r="AU296" s="390"/>
      <c r="AV296" s="390"/>
      <c r="BD296" s="391"/>
      <c r="BF296" s="391"/>
    </row>
    <row r="297" spans="2:58" s="226" customFormat="1">
      <c r="B297" s="393"/>
      <c r="J297" s="389"/>
      <c r="K297" s="394"/>
      <c r="M297" s="395"/>
      <c r="O297" s="396"/>
      <c r="P297" s="396"/>
      <c r="Q297" s="396"/>
      <c r="R297" s="396"/>
      <c r="S297" s="396"/>
      <c r="T297" s="396"/>
      <c r="AT297" s="390"/>
      <c r="AU297" s="390"/>
      <c r="AV297" s="390"/>
      <c r="BD297" s="391"/>
      <c r="BF297" s="391"/>
    </row>
    <row r="298" spans="2:58" s="226" customFormat="1">
      <c r="B298" s="393"/>
      <c r="J298" s="389"/>
      <c r="K298" s="394"/>
      <c r="M298" s="395"/>
      <c r="O298" s="396"/>
      <c r="P298" s="396"/>
      <c r="Q298" s="396"/>
      <c r="R298" s="396"/>
      <c r="S298" s="396"/>
      <c r="T298" s="396"/>
      <c r="AT298" s="390"/>
      <c r="AU298" s="390"/>
      <c r="AV298" s="390"/>
      <c r="BD298" s="391"/>
      <c r="BF298" s="391"/>
    </row>
    <row r="299" spans="2:58" s="226" customFormat="1">
      <c r="B299" s="393"/>
      <c r="J299" s="389"/>
      <c r="K299" s="394"/>
      <c r="M299" s="395"/>
      <c r="O299" s="396"/>
      <c r="P299" s="396"/>
      <c r="Q299" s="396"/>
      <c r="R299" s="396"/>
      <c r="S299" s="396"/>
      <c r="T299" s="396"/>
      <c r="AT299" s="390"/>
      <c r="AU299" s="390"/>
      <c r="AV299" s="390"/>
      <c r="BD299" s="391"/>
      <c r="BF299" s="391"/>
    </row>
    <row r="300" spans="2:58" s="226" customFormat="1">
      <c r="B300" s="393"/>
      <c r="J300" s="389"/>
      <c r="K300" s="394"/>
      <c r="M300" s="395"/>
      <c r="O300" s="396"/>
      <c r="P300" s="396"/>
      <c r="Q300" s="396"/>
      <c r="R300" s="396"/>
      <c r="S300" s="396"/>
      <c r="T300" s="396"/>
      <c r="AT300" s="390"/>
      <c r="AU300" s="390"/>
      <c r="AV300" s="390"/>
      <c r="BD300" s="391"/>
      <c r="BF300" s="391"/>
    </row>
    <row r="301" spans="2:58" s="226" customFormat="1">
      <c r="B301" s="393"/>
      <c r="J301" s="389"/>
      <c r="K301" s="394"/>
      <c r="M301" s="395"/>
      <c r="O301" s="396"/>
      <c r="P301" s="396"/>
      <c r="Q301" s="396"/>
      <c r="R301" s="396"/>
      <c r="S301" s="396"/>
      <c r="T301" s="396"/>
      <c r="AT301" s="390"/>
      <c r="AU301" s="390"/>
      <c r="AV301" s="390"/>
      <c r="BD301" s="391"/>
      <c r="BF301" s="391"/>
    </row>
    <row r="302" spans="2:58" s="226" customFormat="1">
      <c r="B302" s="393"/>
      <c r="J302" s="389"/>
      <c r="K302" s="394"/>
      <c r="M302" s="395"/>
      <c r="O302" s="396"/>
      <c r="P302" s="396"/>
      <c r="Q302" s="396"/>
      <c r="R302" s="396"/>
      <c r="S302" s="396"/>
      <c r="T302" s="396"/>
      <c r="AT302" s="390"/>
      <c r="AU302" s="390"/>
      <c r="AV302" s="390"/>
      <c r="BD302" s="391"/>
      <c r="BF302" s="391"/>
    </row>
    <row r="303" spans="2:58" s="226" customFormat="1">
      <c r="B303" s="393"/>
      <c r="J303" s="389"/>
      <c r="K303" s="394"/>
      <c r="M303" s="395"/>
      <c r="O303" s="396"/>
      <c r="P303" s="396"/>
      <c r="Q303" s="396"/>
      <c r="R303" s="396"/>
      <c r="S303" s="396"/>
      <c r="T303" s="396"/>
      <c r="AT303" s="390"/>
      <c r="AU303" s="390"/>
      <c r="AV303" s="390"/>
      <c r="BD303" s="391"/>
      <c r="BF303" s="391"/>
    </row>
    <row r="304" spans="2:58" s="226" customFormat="1">
      <c r="B304" s="393"/>
      <c r="J304" s="389"/>
      <c r="K304" s="394"/>
      <c r="M304" s="395"/>
      <c r="O304" s="396"/>
      <c r="P304" s="396"/>
      <c r="Q304" s="396"/>
      <c r="R304" s="396"/>
      <c r="S304" s="396"/>
      <c r="T304" s="396"/>
      <c r="AT304" s="390"/>
      <c r="AU304" s="390"/>
      <c r="AV304" s="390"/>
      <c r="BD304" s="391"/>
      <c r="BF304" s="391"/>
    </row>
    <row r="305" spans="2:58" s="226" customFormat="1">
      <c r="B305" s="393"/>
      <c r="J305" s="389"/>
      <c r="K305" s="394"/>
      <c r="M305" s="395"/>
      <c r="O305" s="396"/>
      <c r="P305" s="396"/>
      <c r="Q305" s="396"/>
      <c r="R305" s="396"/>
      <c r="S305" s="396"/>
      <c r="T305" s="396"/>
      <c r="AT305" s="390"/>
      <c r="AU305" s="390"/>
      <c r="AV305" s="390"/>
      <c r="BD305" s="391"/>
      <c r="BF305" s="391"/>
    </row>
    <row r="306" spans="2:58" s="226" customFormat="1">
      <c r="B306" s="393"/>
      <c r="J306" s="389"/>
      <c r="K306" s="394"/>
      <c r="M306" s="395"/>
      <c r="O306" s="396"/>
      <c r="P306" s="396"/>
      <c r="Q306" s="396"/>
      <c r="R306" s="396"/>
      <c r="S306" s="396"/>
      <c r="T306" s="396"/>
      <c r="AT306" s="390"/>
      <c r="AU306" s="390"/>
      <c r="AV306" s="390"/>
      <c r="BD306" s="391"/>
      <c r="BF306" s="391"/>
    </row>
    <row r="307" spans="2:58" s="226" customFormat="1">
      <c r="B307" s="393"/>
      <c r="J307" s="389"/>
      <c r="K307" s="394"/>
      <c r="M307" s="395"/>
      <c r="O307" s="396"/>
      <c r="P307" s="396"/>
      <c r="Q307" s="396"/>
      <c r="R307" s="396"/>
      <c r="S307" s="396"/>
      <c r="T307" s="396"/>
      <c r="AT307" s="390"/>
      <c r="AU307" s="390"/>
      <c r="AV307" s="390"/>
      <c r="BD307" s="391"/>
      <c r="BF307" s="391"/>
    </row>
    <row r="308" spans="2:58" s="226" customFormat="1">
      <c r="B308" s="393"/>
      <c r="J308" s="389"/>
      <c r="K308" s="394"/>
      <c r="M308" s="395"/>
      <c r="O308" s="396"/>
      <c r="P308" s="396"/>
      <c r="Q308" s="396"/>
      <c r="R308" s="396"/>
      <c r="S308" s="396"/>
      <c r="T308" s="396"/>
      <c r="AT308" s="390"/>
      <c r="AU308" s="390"/>
      <c r="AV308" s="390"/>
      <c r="BD308" s="391"/>
      <c r="BF308" s="391"/>
    </row>
    <row r="309" spans="2:58" s="226" customFormat="1">
      <c r="B309" s="393"/>
      <c r="J309" s="389"/>
      <c r="K309" s="394"/>
      <c r="M309" s="395"/>
      <c r="O309" s="396"/>
      <c r="P309" s="396"/>
      <c r="Q309" s="396"/>
      <c r="R309" s="396"/>
      <c r="S309" s="396"/>
      <c r="T309" s="396"/>
      <c r="AT309" s="390"/>
      <c r="AU309" s="390"/>
      <c r="AV309" s="390"/>
      <c r="BD309" s="391"/>
      <c r="BF309" s="391"/>
    </row>
    <row r="310" spans="2:58" s="226" customFormat="1">
      <c r="B310" s="393"/>
      <c r="J310" s="389"/>
      <c r="K310" s="394"/>
      <c r="M310" s="395"/>
      <c r="O310" s="396"/>
      <c r="P310" s="396"/>
      <c r="Q310" s="396"/>
      <c r="R310" s="396"/>
      <c r="S310" s="396"/>
      <c r="T310" s="396"/>
      <c r="AT310" s="390"/>
      <c r="AU310" s="390"/>
      <c r="AV310" s="390"/>
      <c r="BD310" s="391"/>
      <c r="BF310" s="391"/>
    </row>
    <row r="311" spans="2:58" s="226" customFormat="1">
      <c r="B311" s="393"/>
      <c r="J311" s="389"/>
      <c r="K311" s="394"/>
      <c r="M311" s="395"/>
      <c r="O311" s="396"/>
      <c r="P311" s="396"/>
      <c r="Q311" s="396"/>
      <c r="R311" s="396"/>
      <c r="S311" s="396"/>
      <c r="T311" s="396"/>
      <c r="AT311" s="390"/>
      <c r="AU311" s="390"/>
      <c r="AV311" s="390"/>
      <c r="BD311" s="391"/>
      <c r="BF311" s="391"/>
    </row>
    <row r="312" spans="2:58" s="226" customFormat="1">
      <c r="B312" s="393"/>
      <c r="J312" s="389"/>
      <c r="K312" s="394"/>
      <c r="M312" s="395"/>
      <c r="O312" s="396"/>
      <c r="P312" s="396"/>
      <c r="Q312" s="396"/>
      <c r="R312" s="396"/>
      <c r="S312" s="396"/>
      <c r="T312" s="396"/>
      <c r="AT312" s="390"/>
      <c r="AU312" s="390"/>
      <c r="AV312" s="390"/>
      <c r="BD312" s="391"/>
      <c r="BF312" s="391"/>
    </row>
    <row r="313" spans="2:58" s="226" customFormat="1">
      <c r="B313" s="393"/>
      <c r="J313" s="389"/>
      <c r="K313" s="394"/>
      <c r="M313" s="395"/>
      <c r="O313" s="396"/>
      <c r="P313" s="396"/>
      <c r="Q313" s="396"/>
      <c r="R313" s="396"/>
      <c r="S313" s="396"/>
      <c r="T313" s="396"/>
      <c r="AT313" s="390"/>
      <c r="AU313" s="390"/>
      <c r="AV313" s="390"/>
      <c r="BD313" s="391"/>
      <c r="BF313" s="391"/>
    </row>
    <row r="314" spans="2:58" s="226" customFormat="1">
      <c r="B314" s="393"/>
      <c r="J314" s="389"/>
      <c r="K314" s="394"/>
      <c r="M314" s="395"/>
      <c r="O314" s="396"/>
      <c r="P314" s="396"/>
      <c r="Q314" s="396"/>
      <c r="R314" s="396"/>
      <c r="S314" s="396"/>
      <c r="T314" s="396"/>
      <c r="AT314" s="390"/>
      <c r="AU314" s="390"/>
      <c r="AV314" s="390"/>
      <c r="BD314" s="391"/>
      <c r="BF314" s="391"/>
    </row>
    <row r="315" spans="2:58" s="226" customFormat="1">
      <c r="B315" s="393"/>
      <c r="J315" s="389"/>
      <c r="K315" s="394"/>
      <c r="M315" s="395"/>
      <c r="O315" s="396"/>
      <c r="P315" s="396"/>
      <c r="Q315" s="396"/>
      <c r="R315" s="396"/>
      <c r="S315" s="396"/>
      <c r="T315" s="396"/>
      <c r="AT315" s="390"/>
      <c r="AU315" s="390"/>
      <c r="AV315" s="390"/>
      <c r="BD315" s="391"/>
      <c r="BF315" s="391"/>
    </row>
    <row r="316" spans="2:58" s="226" customFormat="1">
      <c r="B316" s="393"/>
      <c r="J316" s="389"/>
      <c r="K316" s="394"/>
      <c r="M316" s="395"/>
      <c r="O316" s="396"/>
      <c r="P316" s="396"/>
      <c r="Q316" s="396"/>
      <c r="R316" s="396"/>
      <c r="S316" s="396"/>
      <c r="T316" s="396"/>
      <c r="AT316" s="390"/>
      <c r="AU316" s="390"/>
      <c r="AV316" s="390"/>
      <c r="BD316" s="391"/>
      <c r="BF316" s="391"/>
    </row>
    <row r="317" spans="2:58" s="226" customFormat="1">
      <c r="B317" s="393"/>
      <c r="J317" s="389"/>
      <c r="K317" s="394"/>
      <c r="M317" s="395"/>
      <c r="O317" s="396"/>
      <c r="P317" s="396"/>
      <c r="Q317" s="396"/>
      <c r="R317" s="396"/>
      <c r="S317" s="396"/>
      <c r="T317" s="396"/>
      <c r="AT317" s="390"/>
      <c r="AU317" s="390"/>
      <c r="AV317" s="390"/>
      <c r="BD317" s="391"/>
      <c r="BF317" s="391"/>
    </row>
    <row r="318" spans="2:58" s="226" customFormat="1">
      <c r="B318" s="393"/>
      <c r="J318" s="389"/>
      <c r="K318" s="394"/>
      <c r="M318" s="395"/>
      <c r="O318" s="396"/>
      <c r="P318" s="396"/>
      <c r="Q318" s="396"/>
      <c r="R318" s="396"/>
      <c r="S318" s="396"/>
      <c r="T318" s="396"/>
      <c r="AT318" s="390"/>
      <c r="AU318" s="390"/>
      <c r="AV318" s="390"/>
      <c r="BD318" s="391"/>
      <c r="BF318" s="391"/>
    </row>
    <row r="319" spans="2:58" s="226" customFormat="1">
      <c r="B319" s="393"/>
      <c r="J319" s="389"/>
      <c r="K319" s="394"/>
      <c r="M319" s="395"/>
      <c r="O319" s="396"/>
      <c r="P319" s="396"/>
      <c r="Q319" s="396"/>
      <c r="R319" s="396"/>
      <c r="S319" s="396"/>
      <c r="T319" s="396"/>
      <c r="AT319" s="390"/>
      <c r="AU319" s="390"/>
      <c r="AV319" s="390"/>
      <c r="BD319" s="391"/>
      <c r="BF319" s="391"/>
    </row>
    <row r="320" spans="2:58" s="226" customFormat="1">
      <c r="B320" s="393"/>
      <c r="J320" s="389"/>
      <c r="K320" s="394"/>
      <c r="M320" s="395"/>
      <c r="O320" s="396"/>
      <c r="P320" s="396"/>
      <c r="Q320" s="396"/>
      <c r="R320" s="396"/>
      <c r="S320" s="396"/>
      <c r="T320" s="396"/>
      <c r="AT320" s="390"/>
      <c r="AU320" s="390"/>
      <c r="AV320" s="390"/>
      <c r="BD320" s="391"/>
      <c r="BF320" s="391"/>
    </row>
    <row r="321" spans="2:58" s="226" customFormat="1">
      <c r="B321" s="393"/>
      <c r="J321" s="389"/>
      <c r="K321" s="394"/>
      <c r="M321" s="395"/>
      <c r="O321" s="396"/>
      <c r="P321" s="396"/>
      <c r="Q321" s="396"/>
      <c r="R321" s="396"/>
      <c r="S321" s="396"/>
      <c r="T321" s="396"/>
      <c r="AT321" s="390"/>
      <c r="AU321" s="390"/>
      <c r="AV321" s="390"/>
      <c r="BD321" s="391"/>
      <c r="BF321" s="391"/>
    </row>
    <row r="322" spans="2:58" s="226" customFormat="1">
      <c r="B322" s="393"/>
      <c r="J322" s="389"/>
      <c r="K322" s="394"/>
      <c r="M322" s="395"/>
      <c r="O322" s="396"/>
      <c r="P322" s="396"/>
      <c r="Q322" s="396"/>
      <c r="R322" s="396"/>
      <c r="S322" s="396"/>
      <c r="T322" s="396"/>
      <c r="AT322" s="390"/>
      <c r="AU322" s="390"/>
      <c r="AV322" s="390"/>
      <c r="BD322" s="391"/>
      <c r="BF322" s="391"/>
    </row>
    <row r="323" spans="2:58" s="226" customFormat="1">
      <c r="B323" s="393"/>
      <c r="J323" s="389"/>
      <c r="K323" s="394"/>
      <c r="M323" s="395"/>
      <c r="O323" s="396"/>
      <c r="P323" s="396"/>
      <c r="Q323" s="396"/>
      <c r="R323" s="396"/>
      <c r="S323" s="396"/>
      <c r="T323" s="396"/>
      <c r="AT323" s="390"/>
      <c r="AU323" s="390"/>
      <c r="AV323" s="390"/>
      <c r="BD323" s="391"/>
      <c r="BF323" s="391"/>
    </row>
    <row r="324" spans="2:58" s="226" customFormat="1">
      <c r="B324" s="393"/>
      <c r="J324" s="389"/>
      <c r="K324" s="394"/>
      <c r="M324" s="395"/>
      <c r="O324" s="396"/>
      <c r="P324" s="396"/>
      <c r="Q324" s="396"/>
      <c r="R324" s="396"/>
      <c r="S324" s="396"/>
      <c r="T324" s="396"/>
      <c r="AT324" s="390"/>
      <c r="AU324" s="390"/>
      <c r="AV324" s="390"/>
      <c r="BD324" s="391"/>
      <c r="BF324" s="391"/>
    </row>
    <row r="325" spans="2:58" s="226" customFormat="1">
      <c r="B325" s="393"/>
      <c r="J325" s="389"/>
      <c r="K325" s="394"/>
      <c r="M325" s="395"/>
      <c r="O325" s="396"/>
      <c r="P325" s="396"/>
      <c r="Q325" s="396"/>
      <c r="R325" s="396"/>
      <c r="S325" s="396"/>
      <c r="T325" s="396"/>
      <c r="AT325" s="390"/>
      <c r="AU325" s="390"/>
      <c r="AV325" s="390"/>
      <c r="BD325" s="391"/>
      <c r="BF325" s="391"/>
    </row>
    <row r="326" spans="2:58" s="226" customFormat="1">
      <c r="B326" s="393"/>
      <c r="J326" s="389"/>
      <c r="K326" s="394"/>
      <c r="M326" s="395"/>
      <c r="O326" s="396"/>
      <c r="P326" s="396"/>
      <c r="Q326" s="396"/>
      <c r="R326" s="396"/>
      <c r="S326" s="396"/>
      <c r="T326" s="396"/>
      <c r="AT326" s="390"/>
      <c r="AU326" s="390"/>
      <c r="AV326" s="390"/>
      <c r="BD326" s="391"/>
      <c r="BF326" s="391"/>
    </row>
    <row r="327" spans="2:58" s="226" customFormat="1">
      <c r="B327" s="393"/>
      <c r="J327" s="389"/>
      <c r="K327" s="394"/>
      <c r="M327" s="395"/>
      <c r="O327" s="396"/>
      <c r="P327" s="396"/>
      <c r="Q327" s="396"/>
      <c r="R327" s="396"/>
      <c r="S327" s="396"/>
      <c r="T327" s="396"/>
      <c r="AT327" s="390"/>
      <c r="AU327" s="390"/>
      <c r="AV327" s="390"/>
      <c r="BD327" s="391"/>
      <c r="BF327" s="391"/>
    </row>
    <row r="328" spans="2:58" s="226" customFormat="1">
      <c r="B328" s="393"/>
      <c r="J328" s="389"/>
      <c r="K328" s="394"/>
      <c r="M328" s="395"/>
      <c r="O328" s="396"/>
      <c r="P328" s="396"/>
      <c r="Q328" s="396"/>
      <c r="R328" s="396"/>
      <c r="S328" s="396"/>
      <c r="T328" s="396"/>
      <c r="AT328" s="390"/>
      <c r="AU328" s="390"/>
      <c r="AV328" s="390"/>
      <c r="BD328" s="391"/>
      <c r="BF328" s="391"/>
    </row>
    <row r="329" spans="2:58" s="226" customFormat="1">
      <c r="B329" s="393"/>
      <c r="J329" s="389"/>
      <c r="K329" s="394"/>
      <c r="M329" s="395"/>
      <c r="O329" s="396"/>
      <c r="P329" s="396"/>
      <c r="Q329" s="396"/>
      <c r="R329" s="396"/>
      <c r="S329" s="396"/>
      <c r="T329" s="396"/>
      <c r="AT329" s="390"/>
      <c r="AU329" s="390"/>
      <c r="AV329" s="390"/>
      <c r="BD329" s="391"/>
      <c r="BF329" s="391"/>
    </row>
    <row r="330" spans="2:58" s="226" customFormat="1">
      <c r="B330" s="393"/>
      <c r="J330" s="389"/>
      <c r="K330" s="394"/>
      <c r="M330" s="395"/>
      <c r="O330" s="396"/>
      <c r="P330" s="396"/>
      <c r="Q330" s="396"/>
      <c r="R330" s="396"/>
      <c r="S330" s="396"/>
      <c r="T330" s="396"/>
      <c r="AT330" s="390"/>
      <c r="AU330" s="390"/>
      <c r="AV330" s="390"/>
      <c r="BD330" s="391"/>
      <c r="BF330" s="391"/>
    </row>
    <row r="331" spans="2:58" s="226" customFormat="1">
      <c r="B331" s="393"/>
      <c r="J331" s="389"/>
      <c r="K331" s="394"/>
      <c r="M331" s="395"/>
      <c r="O331" s="396"/>
      <c r="P331" s="396"/>
      <c r="Q331" s="396"/>
      <c r="R331" s="396"/>
      <c r="S331" s="396"/>
      <c r="T331" s="396"/>
      <c r="AT331" s="390"/>
      <c r="AU331" s="390"/>
      <c r="AV331" s="390"/>
      <c r="BD331" s="391"/>
      <c r="BF331" s="391"/>
    </row>
    <row r="332" spans="2:58" s="226" customFormat="1">
      <c r="B332" s="393"/>
      <c r="J332" s="389"/>
      <c r="K332" s="394"/>
      <c r="M332" s="395"/>
      <c r="O332" s="396"/>
      <c r="P332" s="396"/>
      <c r="Q332" s="396"/>
      <c r="R332" s="396"/>
      <c r="S332" s="396"/>
      <c r="T332" s="396"/>
      <c r="AT332" s="390"/>
      <c r="AU332" s="390"/>
      <c r="AV332" s="390"/>
      <c r="BD332" s="391"/>
      <c r="BF332" s="391"/>
    </row>
    <row r="333" spans="2:58" s="226" customFormat="1">
      <c r="B333" s="393"/>
      <c r="J333" s="389"/>
      <c r="K333" s="394"/>
      <c r="M333" s="395"/>
      <c r="O333" s="396"/>
      <c r="P333" s="396"/>
      <c r="Q333" s="396"/>
      <c r="R333" s="396"/>
      <c r="S333" s="396"/>
      <c r="T333" s="396"/>
      <c r="AT333" s="390"/>
      <c r="AU333" s="390"/>
      <c r="AV333" s="390"/>
      <c r="BD333" s="391"/>
      <c r="BF333" s="391"/>
    </row>
    <row r="334" spans="2:58" s="226" customFormat="1">
      <c r="B334" s="393"/>
      <c r="J334" s="389"/>
      <c r="K334" s="394"/>
      <c r="M334" s="395"/>
      <c r="O334" s="396"/>
      <c r="P334" s="396"/>
      <c r="Q334" s="396"/>
      <c r="R334" s="396"/>
      <c r="S334" s="396"/>
      <c r="T334" s="396"/>
      <c r="AT334" s="390"/>
      <c r="AU334" s="390"/>
      <c r="AV334" s="390"/>
      <c r="BD334" s="391"/>
      <c r="BF334" s="391"/>
    </row>
    <row r="335" spans="2:58" s="226" customFormat="1">
      <c r="B335" s="393"/>
      <c r="J335" s="389"/>
      <c r="K335" s="394"/>
      <c r="M335" s="395"/>
      <c r="O335" s="396"/>
      <c r="P335" s="396"/>
      <c r="Q335" s="396"/>
      <c r="R335" s="396"/>
      <c r="S335" s="396"/>
      <c r="T335" s="396"/>
      <c r="AT335" s="390"/>
      <c r="AU335" s="390"/>
      <c r="AV335" s="390"/>
      <c r="BD335" s="391"/>
      <c r="BF335" s="391"/>
    </row>
    <row r="336" spans="2:58" s="226" customFormat="1">
      <c r="B336" s="393"/>
      <c r="J336" s="389"/>
      <c r="K336" s="394"/>
      <c r="M336" s="395"/>
      <c r="O336" s="396"/>
      <c r="P336" s="396"/>
      <c r="Q336" s="396"/>
      <c r="R336" s="396"/>
      <c r="S336" s="396"/>
      <c r="T336" s="396"/>
      <c r="AT336" s="390"/>
      <c r="AU336" s="390"/>
      <c r="AV336" s="390"/>
      <c r="BD336" s="391"/>
      <c r="BF336" s="391"/>
    </row>
    <row r="337" spans="2:58" s="226" customFormat="1">
      <c r="B337" s="393"/>
      <c r="J337" s="389"/>
      <c r="K337" s="394"/>
      <c r="M337" s="395"/>
      <c r="O337" s="396"/>
      <c r="P337" s="396"/>
      <c r="Q337" s="396"/>
      <c r="R337" s="396"/>
      <c r="S337" s="396"/>
      <c r="T337" s="396"/>
      <c r="AT337" s="390"/>
      <c r="AU337" s="390"/>
      <c r="AV337" s="390"/>
      <c r="BD337" s="391"/>
      <c r="BF337" s="391"/>
    </row>
    <row r="338" spans="2:58" s="226" customFormat="1">
      <c r="B338" s="393"/>
      <c r="J338" s="389"/>
      <c r="K338" s="394"/>
      <c r="M338" s="395"/>
      <c r="O338" s="396"/>
      <c r="P338" s="396"/>
      <c r="Q338" s="396"/>
      <c r="R338" s="396"/>
      <c r="S338" s="396"/>
      <c r="T338" s="396"/>
      <c r="AT338" s="390"/>
      <c r="AU338" s="390"/>
      <c r="AV338" s="390"/>
      <c r="BD338" s="391"/>
      <c r="BF338" s="391"/>
    </row>
    <row r="339" spans="2:58" s="226" customFormat="1">
      <c r="B339" s="393"/>
      <c r="J339" s="389"/>
      <c r="K339" s="394"/>
      <c r="M339" s="395"/>
      <c r="O339" s="396"/>
      <c r="P339" s="396"/>
      <c r="Q339" s="396"/>
      <c r="R339" s="396"/>
      <c r="S339" s="396"/>
      <c r="T339" s="396"/>
      <c r="AT339" s="390"/>
      <c r="AU339" s="390"/>
      <c r="AV339" s="390"/>
      <c r="BD339" s="391"/>
      <c r="BF339" s="391"/>
    </row>
    <row r="340" spans="2:58" s="226" customFormat="1">
      <c r="B340" s="393"/>
      <c r="J340" s="389"/>
      <c r="K340" s="394"/>
      <c r="M340" s="395"/>
      <c r="O340" s="396"/>
      <c r="P340" s="396"/>
      <c r="Q340" s="396"/>
      <c r="R340" s="396"/>
      <c r="S340" s="396"/>
      <c r="T340" s="396"/>
      <c r="AT340" s="390"/>
      <c r="AU340" s="390"/>
      <c r="AV340" s="390"/>
      <c r="BD340" s="391"/>
      <c r="BF340" s="391"/>
    </row>
    <row r="341" spans="2:58" s="226" customFormat="1">
      <c r="B341" s="393"/>
      <c r="J341" s="389"/>
      <c r="K341" s="394"/>
      <c r="M341" s="395"/>
      <c r="O341" s="396"/>
      <c r="P341" s="396"/>
      <c r="Q341" s="396"/>
      <c r="R341" s="396"/>
      <c r="S341" s="396"/>
      <c r="T341" s="396"/>
      <c r="AT341" s="390"/>
      <c r="AU341" s="390"/>
      <c r="AV341" s="390"/>
      <c r="BD341" s="391"/>
      <c r="BF341" s="391"/>
    </row>
    <row r="342" spans="2:58" s="226" customFormat="1">
      <c r="B342" s="393"/>
      <c r="J342" s="389"/>
      <c r="K342" s="394"/>
      <c r="M342" s="395"/>
      <c r="O342" s="396"/>
      <c r="P342" s="396"/>
      <c r="Q342" s="396"/>
      <c r="R342" s="396"/>
      <c r="S342" s="396"/>
      <c r="T342" s="396"/>
      <c r="AT342" s="390"/>
      <c r="AU342" s="390"/>
      <c r="AV342" s="390"/>
      <c r="BD342" s="391"/>
      <c r="BF342" s="391"/>
    </row>
    <row r="343" spans="2:58" s="226" customFormat="1">
      <c r="B343" s="393"/>
      <c r="J343" s="389"/>
      <c r="K343" s="394"/>
      <c r="M343" s="395"/>
      <c r="O343" s="396"/>
      <c r="P343" s="396"/>
      <c r="Q343" s="396"/>
      <c r="R343" s="396"/>
      <c r="S343" s="396"/>
      <c r="T343" s="396"/>
      <c r="AT343" s="390"/>
      <c r="AU343" s="390"/>
      <c r="AV343" s="390"/>
      <c r="BD343" s="391"/>
      <c r="BF343" s="391"/>
    </row>
    <row r="344" spans="2:58" s="226" customFormat="1">
      <c r="B344" s="393"/>
      <c r="J344" s="389"/>
      <c r="K344" s="394"/>
      <c r="M344" s="395"/>
      <c r="O344" s="396"/>
      <c r="P344" s="396"/>
      <c r="Q344" s="396"/>
      <c r="R344" s="396"/>
      <c r="S344" s="396"/>
      <c r="T344" s="396"/>
      <c r="AT344" s="390"/>
      <c r="AU344" s="390"/>
      <c r="AV344" s="390"/>
      <c r="BD344" s="391"/>
      <c r="BF344" s="391"/>
    </row>
    <row r="345" spans="2:58" s="226" customFormat="1">
      <c r="B345" s="393"/>
      <c r="J345" s="389"/>
      <c r="K345" s="394"/>
      <c r="M345" s="395"/>
      <c r="O345" s="396"/>
      <c r="P345" s="396"/>
      <c r="Q345" s="396"/>
      <c r="R345" s="396"/>
      <c r="S345" s="396"/>
      <c r="T345" s="396"/>
      <c r="AT345" s="390"/>
      <c r="AU345" s="390"/>
      <c r="AV345" s="390"/>
      <c r="BD345" s="391"/>
      <c r="BF345" s="391"/>
    </row>
    <row r="346" spans="2:58" s="226" customFormat="1">
      <c r="B346" s="393"/>
      <c r="J346" s="389"/>
      <c r="K346" s="394"/>
      <c r="M346" s="395"/>
      <c r="O346" s="396"/>
      <c r="P346" s="396"/>
      <c r="Q346" s="396"/>
      <c r="R346" s="396"/>
      <c r="S346" s="396"/>
      <c r="T346" s="396"/>
      <c r="AT346" s="390"/>
      <c r="AU346" s="390"/>
      <c r="AV346" s="390"/>
      <c r="BD346" s="391"/>
      <c r="BF346" s="391"/>
    </row>
    <row r="347" spans="2:58" s="226" customFormat="1">
      <c r="B347" s="393"/>
      <c r="J347" s="389"/>
      <c r="K347" s="394"/>
      <c r="M347" s="395"/>
      <c r="O347" s="396"/>
      <c r="P347" s="396"/>
      <c r="Q347" s="396"/>
      <c r="R347" s="396"/>
      <c r="S347" s="396"/>
      <c r="T347" s="396"/>
      <c r="AT347" s="390"/>
      <c r="AU347" s="390"/>
      <c r="AV347" s="390"/>
      <c r="BD347" s="391"/>
      <c r="BF347" s="391"/>
    </row>
    <row r="348" spans="2:58" s="226" customFormat="1">
      <c r="B348" s="393"/>
      <c r="J348" s="389"/>
      <c r="K348" s="394"/>
      <c r="M348" s="395"/>
      <c r="O348" s="396"/>
      <c r="P348" s="396"/>
      <c r="Q348" s="396"/>
      <c r="R348" s="396"/>
      <c r="S348" s="396"/>
      <c r="T348" s="396"/>
      <c r="AT348" s="390"/>
      <c r="AU348" s="390"/>
      <c r="AV348" s="390"/>
      <c r="BD348" s="391"/>
      <c r="BF348" s="391"/>
    </row>
    <row r="349" spans="2:58" s="226" customFormat="1">
      <c r="B349" s="393"/>
      <c r="J349" s="389"/>
      <c r="K349" s="394"/>
      <c r="M349" s="395"/>
      <c r="O349" s="396"/>
      <c r="P349" s="396"/>
      <c r="Q349" s="396"/>
      <c r="R349" s="396"/>
      <c r="S349" s="396"/>
      <c r="T349" s="396"/>
      <c r="AT349" s="390"/>
      <c r="AU349" s="390"/>
      <c r="AV349" s="390"/>
      <c r="BD349" s="391"/>
      <c r="BF349" s="391"/>
    </row>
    <row r="350" spans="2:58" s="226" customFormat="1">
      <c r="B350" s="393"/>
      <c r="J350" s="389"/>
      <c r="K350" s="394"/>
      <c r="M350" s="395"/>
      <c r="O350" s="396"/>
      <c r="P350" s="396"/>
      <c r="Q350" s="396"/>
      <c r="R350" s="396"/>
      <c r="S350" s="396"/>
      <c r="T350" s="396"/>
      <c r="AT350" s="390"/>
      <c r="AU350" s="390"/>
      <c r="AV350" s="390"/>
      <c r="BD350" s="391"/>
      <c r="BF350" s="391"/>
    </row>
    <row r="351" spans="2:58" s="226" customFormat="1">
      <c r="B351" s="393"/>
      <c r="J351" s="389"/>
      <c r="K351" s="394"/>
      <c r="M351" s="395"/>
      <c r="O351" s="396"/>
      <c r="P351" s="396"/>
      <c r="Q351" s="396"/>
      <c r="R351" s="396"/>
      <c r="S351" s="396"/>
      <c r="T351" s="396"/>
      <c r="AT351" s="390"/>
      <c r="AU351" s="390"/>
      <c r="AV351" s="390"/>
      <c r="BD351" s="391"/>
      <c r="BF351" s="391"/>
    </row>
    <row r="352" spans="2:58" s="226" customFormat="1">
      <c r="B352" s="393"/>
      <c r="J352" s="389"/>
      <c r="K352" s="394"/>
      <c r="M352" s="395"/>
      <c r="O352" s="396"/>
      <c r="P352" s="396"/>
      <c r="Q352" s="396"/>
      <c r="R352" s="396"/>
      <c r="S352" s="396"/>
      <c r="T352" s="396"/>
      <c r="AT352" s="390"/>
      <c r="AU352" s="390"/>
      <c r="AV352" s="390"/>
      <c r="BD352" s="391"/>
      <c r="BF352" s="391"/>
    </row>
    <row r="353" spans="2:58" s="226" customFormat="1">
      <c r="B353" s="393"/>
      <c r="J353" s="389"/>
      <c r="K353" s="394"/>
      <c r="M353" s="395"/>
      <c r="O353" s="396"/>
      <c r="P353" s="396"/>
      <c r="Q353" s="396"/>
      <c r="R353" s="396"/>
      <c r="S353" s="396"/>
      <c r="T353" s="396"/>
      <c r="AT353" s="390"/>
      <c r="AU353" s="390"/>
      <c r="AV353" s="390"/>
      <c r="BD353" s="391"/>
      <c r="BF353" s="391"/>
    </row>
    <row r="354" spans="2:58" s="226" customFormat="1">
      <c r="B354" s="393"/>
      <c r="J354" s="389"/>
      <c r="K354" s="394"/>
      <c r="M354" s="395"/>
      <c r="O354" s="396"/>
      <c r="P354" s="396"/>
      <c r="Q354" s="396"/>
      <c r="R354" s="396"/>
      <c r="S354" s="396"/>
      <c r="T354" s="396"/>
      <c r="AT354" s="390"/>
      <c r="AU354" s="390"/>
      <c r="AV354" s="390"/>
      <c r="BD354" s="391"/>
      <c r="BF354" s="391"/>
    </row>
    <row r="355" spans="2:58" s="226" customFormat="1">
      <c r="B355" s="393"/>
      <c r="J355" s="389"/>
      <c r="K355" s="394"/>
      <c r="M355" s="395"/>
      <c r="O355" s="396"/>
      <c r="P355" s="396"/>
      <c r="Q355" s="396"/>
      <c r="R355" s="396"/>
      <c r="S355" s="396"/>
      <c r="T355" s="396"/>
      <c r="AT355" s="390"/>
      <c r="AU355" s="390"/>
      <c r="AV355" s="390"/>
      <c r="BD355" s="391"/>
      <c r="BF355" s="391"/>
    </row>
    <row r="356" spans="2:58" s="226" customFormat="1">
      <c r="B356" s="393"/>
      <c r="J356" s="389"/>
      <c r="K356" s="394"/>
      <c r="M356" s="395"/>
      <c r="O356" s="396"/>
      <c r="P356" s="396"/>
      <c r="Q356" s="396"/>
      <c r="R356" s="396"/>
      <c r="S356" s="396"/>
      <c r="T356" s="396"/>
      <c r="AT356" s="390"/>
      <c r="AU356" s="390"/>
      <c r="AV356" s="390"/>
      <c r="BD356" s="391"/>
      <c r="BF356" s="391"/>
    </row>
    <row r="357" spans="2:58" s="226" customFormat="1">
      <c r="B357" s="393"/>
      <c r="J357" s="389"/>
      <c r="K357" s="394"/>
      <c r="M357" s="395"/>
      <c r="O357" s="396"/>
      <c r="P357" s="396"/>
      <c r="Q357" s="396"/>
      <c r="R357" s="396"/>
      <c r="S357" s="396"/>
      <c r="T357" s="396"/>
      <c r="AT357" s="390"/>
      <c r="AU357" s="390"/>
      <c r="AV357" s="390"/>
      <c r="BD357" s="391"/>
      <c r="BF357" s="391"/>
    </row>
    <row r="358" spans="2:58" s="226" customFormat="1">
      <c r="B358" s="393"/>
      <c r="J358" s="389"/>
      <c r="K358" s="394"/>
      <c r="M358" s="395"/>
      <c r="O358" s="396"/>
      <c r="P358" s="396"/>
      <c r="Q358" s="396"/>
      <c r="R358" s="396"/>
      <c r="S358" s="396"/>
      <c r="T358" s="396"/>
      <c r="AT358" s="390"/>
      <c r="AU358" s="390"/>
      <c r="AV358" s="390"/>
      <c r="BD358" s="391"/>
      <c r="BF358" s="391"/>
    </row>
    <row r="359" spans="2:58" s="226" customFormat="1">
      <c r="B359" s="393"/>
      <c r="J359" s="389"/>
      <c r="K359" s="394"/>
      <c r="M359" s="395"/>
      <c r="O359" s="396"/>
      <c r="P359" s="396"/>
      <c r="Q359" s="396"/>
      <c r="R359" s="396"/>
      <c r="S359" s="396"/>
      <c r="T359" s="396"/>
      <c r="AT359" s="390"/>
      <c r="AU359" s="390"/>
      <c r="AV359" s="390"/>
      <c r="BD359" s="391"/>
      <c r="BF359" s="391"/>
    </row>
    <row r="360" spans="2:58" s="226" customFormat="1">
      <c r="B360" s="393"/>
      <c r="J360" s="389"/>
      <c r="K360" s="394"/>
      <c r="M360" s="395"/>
      <c r="O360" s="396"/>
      <c r="P360" s="396"/>
      <c r="Q360" s="396"/>
      <c r="R360" s="396"/>
      <c r="S360" s="396"/>
      <c r="T360" s="396"/>
      <c r="AT360" s="390"/>
      <c r="AU360" s="390"/>
      <c r="AV360" s="390"/>
      <c r="BD360" s="391"/>
      <c r="BF360" s="391"/>
    </row>
    <row r="361" spans="2:58" s="226" customFormat="1">
      <c r="B361" s="393"/>
      <c r="J361" s="389"/>
      <c r="K361" s="394"/>
      <c r="M361" s="395"/>
      <c r="O361" s="396"/>
      <c r="P361" s="396"/>
      <c r="Q361" s="396"/>
      <c r="R361" s="396"/>
      <c r="S361" s="396"/>
      <c r="T361" s="396"/>
      <c r="AT361" s="390"/>
      <c r="AU361" s="390"/>
      <c r="AV361" s="390"/>
      <c r="BD361" s="391"/>
      <c r="BF361" s="391"/>
    </row>
    <row r="362" spans="2:58" s="226" customFormat="1">
      <c r="B362" s="393"/>
      <c r="J362" s="389"/>
      <c r="K362" s="394"/>
      <c r="M362" s="395"/>
      <c r="O362" s="396"/>
      <c r="P362" s="396"/>
      <c r="Q362" s="396"/>
      <c r="R362" s="396"/>
      <c r="S362" s="396"/>
      <c r="T362" s="396"/>
      <c r="AT362" s="390"/>
      <c r="AU362" s="390"/>
      <c r="AV362" s="390"/>
      <c r="BD362" s="391"/>
      <c r="BF362" s="391"/>
    </row>
    <row r="363" spans="2:58" s="226" customFormat="1">
      <c r="B363" s="393"/>
      <c r="J363" s="389"/>
      <c r="K363" s="394"/>
      <c r="M363" s="395"/>
      <c r="O363" s="396"/>
      <c r="P363" s="396"/>
      <c r="Q363" s="396"/>
      <c r="R363" s="396"/>
      <c r="S363" s="396"/>
      <c r="T363" s="396"/>
      <c r="AT363" s="390"/>
      <c r="AU363" s="390"/>
      <c r="AV363" s="390"/>
      <c r="BD363" s="391"/>
      <c r="BF363" s="391"/>
    </row>
    <row r="364" spans="2:58" s="226" customFormat="1">
      <c r="B364" s="393"/>
      <c r="J364" s="389"/>
      <c r="K364" s="394"/>
      <c r="M364" s="395"/>
      <c r="O364" s="396"/>
      <c r="P364" s="396"/>
      <c r="Q364" s="396"/>
      <c r="R364" s="396"/>
      <c r="S364" s="396"/>
      <c r="T364" s="396"/>
      <c r="AT364" s="390"/>
      <c r="AU364" s="390"/>
      <c r="AV364" s="390"/>
      <c r="BD364" s="391"/>
      <c r="BF364" s="391"/>
    </row>
    <row r="365" spans="2:58" s="226" customFormat="1">
      <c r="B365" s="393"/>
      <c r="J365" s="389"/>
      <c r="K365" s="394"/>
      <c r="M365" s="395"/>
      <c r="O365" s="396"/>
      <c r="P365" s="396"/>
      <c r="Q365" s="396"/>
      <c r="R365" s="396"/>
      <c r="S365" s="396"/>
      <c r="T365" s="396"/>
      <c r="AT365" s="390"/>
      <c r="AU365" s="390"/>
      <c r="AV365" s="390"/>
      <c r="BD365" s="391"/>
      <c r="BF365" s="391"/>
    </row>
    <row r="366" spans="2:58" s="226" customFormat="1">
      <c r="B366" s="393"/>
      <c r="J366" s="389"/>
      <c r="K366" s="394"/>
      <c r="M366" s="395"/>
      <c r="O366" s="396"/>
      <c r="P366" s="396"/>
      <c r="Q366" s="396"/>
      <c r="R366" s="396"/>
      <c r="S366" s="396"/>
      <c r="T366" s="396"/>
      <c r="AT366" s="390"/>
      <c r="AU366" s="390"/>
      <c r="AV366" s="390"/>
      <c r="BD366" s="391"/>
      <c r="BF366" s="391"/>
    </row>
    <row r="367" spans="2:58" s="226" customFormat="1">
      <c r="B367" s="393"/>
      <c r="J367" s="389"/>
      <c r="K367" s="394"/>
      <c r="M367" s="395"/>
      <c r="O367" s="396"/>
      <c r="P367" s="396"/>
      <c r="Q367" s="396"/>
      <c r="R367" s="396"/>
      <c r="S367" s="396"/>
      <c r="T367" s="396"/>
      <c r="AT367" s="390"/>
      <c r="AU367" s="390"/>
      <c r="AV367" s="390"/>
      <c r="BD367" s="391"/>
      <c r="BF367" s="391"/>
    </row>
    <row r="368" spans="2:58" s="226" customFormat="1">
      <c r="B368" s="393"/>
      <c r="J368" s="389"/>
      <c r="K368" s="394"/>
      <c r="M368" s="395"/>
      <c r="O368" s="396"/>
      <c r="P368" s="396"/>
      <c r="Q368" s="396"/>
      <c r="R368" s="396"/>
      <c r="S368" s="396"/>
      <c r="T368" s="396"/>
      <c r="AT368" s="390"/>
      <c r="AU368" s="390"/>
      <c r="AV368" s="390"/>
      <c r="BD368" s="391"/>
      <c r="BF368" s="391"/>
    </row>
    <row r="369" spans="2:58" s="226" customFormat="1">
      <c r="B369" s="393"/>
      <c r="J369" s="389"/>
      <c r="K369" s="394"/>
      <c r="M369" s="395"/>
      <c r="O369" s="396"/>
      <c r="P369" s="396"/>
      <c r="Q369" s="396"/>
      <c r="R369" s="396"/>
      <c r="S369" s="396"/>
      <c r="T369" s="396"/>
      <c r="AT369" s="390"/>
      <c r="AU369" s="390"/>
      <c r="AV369" s="390"/>
      <c r="BD369" s="391"/>
      <c r="BF369" s="391"/>
    </row>
    <row r="370" spans="2:58" s="226" customFormat="1">
      <c r="B370" s="393"/>
      <c r="J370" s="389"/>
      <c r="K370" s="394"/>
      <c r="M370" s="395"/>
      <c r="O370" s="396"/>
      <c r="P370" s="396"/>
      <c r="Q370" s="396"/>
      <c r="R370" s="396"/>
      <c r="S370" s="396"/>
      <c r="T370" s="396"/>
      <c r="AT370" s="390"/>
      <c r="AU370" s="390"/>
      <c r="AV370" s="390"/>
      <c r="BD370" s="391"/>
      <c r="BF370" s="391"/>
    </row>
    <row r="371" spans="2:58" s="226" customFormat="1">
      <c r="B371" s="393"/>
      <c r="J371" s="389"/>
      <c r="K371" s="394"/>
      <c r="M371" s="395"/>
      <c r="O371" s="396"/>
      <c r="P371" s="396"/>
      <c r="Q371" s="396"/>
      <c r="R371" s="396"/>
      <c r="S371" s="396"/>
      <c r="T371" s="396"/>
      <c r="AT371" s="390"/>
      <c r="AU371" s="390"/>
      <c r="AV371" s="390"/>
      <c r="BD371" s="391"/>
      <c r="BF371" s="391"/>
    </row>
    <row r="372" spans="2:58" s="226" customFormat="1">
      <c r="B372" s="393"/>
      <c r="J372" s="389"/>
      <c r="K372" s="394"/>
      <c r="M372" s="395"/>
      <c r="O372" s="396"/>
      <c r="P372" s="396"/>
      <c r="Q372" s="396"/>
      <c r="R372" s="396"/>
      <c r="S372" s="396"/>
      <c r="T372" s="396"/>
      <c r="AT372" s="390"/>
      <c r="AU372" s="390"/>
      <c r="AV372" s="390"/>
      <c r="BD372" s="391"/>
      <c r="BF372" s="391"/>
    </row>
    <row r="373" spans="2:58" s="226" customFormat="1">
      <c r="B373" s="393"/>
      <c r="J373" s="389"/>
      <c r="K373" s="394"/>
      <c r="M373" s="395"/>
      <c r="O373" s="396"/>
      <c r="P373" s="396"/>
      <c r="Q373" s="396"/>
      <c r="R373" s="396"/>
      <c r="S373" s="396"/>
      <c r="T373" s="396"/>
      <c r="AT373" s="390"/>
      <c r="AU373" s="390"/>
      <c r="AV373" s="390"/>
      <c r="BD373" s="391"/>
      <c r="BF373" s="391"/>
    </row>
    <row r="374" spans="2:58" s="226" customFormat="1">
      <c r="B374" s="393"/>
      <c r="J374" s="389"/>
      <c r="K374" s="394"/>
      <c r="M374" s="395"/>
      <c r="O374" s="396"/>
      <c r="P374" s="396"/>
      <c r="Q374" s="396"/>
      <c r="R374" s="396"/>
      <c r="S374" s="396"/>
      <c r="T374" s="396"/>
      <c r="AT374" s="390"/>
      <c r="AU374" s="390"/>
      <c r="AV374" s="390"/>
      <c r="BD374" s="391"/>
      <c r="BF374" s="391"/>
    </row>
    <row r="375" spans="2:58" s="226" customFormat="1">
      <c r="B375" s="393"/>
      <c r="J375" s="389"/>
      <c r="K375" s="394"/>
      <c r="M375" s="395"/>
      <c r="O375" s="396"/>
      <c r="P375" s="396"/>
      <c r="Q375" s="396"/>
      <c r="R375" s="396"/>
      <c r="S375" s="396"/>
      <c r="T375" s="396"/>
      <c r="AT375" s="390"/>
      <c r="AU375" s="390"/>
      <c r="AV375" s="390"/>
      <c r="BD375" s="391"/>
      <c r="BF375" s="391"/>
    </row>
    <row r="376" spans="2:58" s="226" customFormat="1">
      <c r="B376" s="393"/>
      <c r="J376" s="389"/>
      <c r="K376" s="394"/>
      <c r="M376" s="395"/>
      <c r="O376" s="396"/>
      <c r="P376" s="396"/>
      <c r="Q376" s="396"/>
      <c r="R376" s="396"/>
      <c r="S376" s="396"/>
      <c r="T376" s="396"/>
      <c r="AT376" s="390"/>
      <c r="AU376" s="390"/>
      <c r="AV376" s="390"/>
      <c r="BD376" s="391"/>
      <c r="BF376" s="391"/>
    </row>
    <row r="377" spans="2:58" s="226" customFormat="1">
      <c r="B377" s="393"/>
      <c r="J377" s="389"/>
      <c r="K377" s="394"/>
      <c r="M377" s="395"/>
      <c r="O377" s="396"/>
      <c r="P377" s="396"/>
      <c r="Q377" s="396"/>
      <c r="R377" s="396"/>
      <c r="S377" s="396"/>
      <c r="T377" s="396"/>
      <c r="AT377" s="390"/>
      <c r="AU377" s="390"/>
      <c r="AV377" s="390"/>
      <c r="BD377" s="391"/>
      <c r="BF377" s="391"/>
    </row>
    <row r="378" spans="2:58" s="226" customFormat="1">
      <c r="B378" s="393"/>
      <c r="J378" s="389"/>
      <c r="K378" s="394"/>
      <c r="M378" s="395"/>
      <c r="O378" s="396"/>
      <c r="P378" s="396"/>
      <c r="Q378" s="396"/>
      <c r="R378" s="396"/>
      <c r="S378" s="396"/>
      <c r="T378" s="396"/>
      <c r="AT378" s="390"/>
      <c r="AU378" s="390"/>
      <c r="AV378" s="390"/>
      <c r="BD378" s="391"/>
      <c r="BF378" s="391"/>
    </row>
    <row r="379" spans="2:58" s="226" customFormat="1">
      <c r="B379" s="393"/>
      <c r="J379" s="389"/>
      <c r="K379" s="394"/>
      <c r="M379" s="395"/>
      <c r="O379" s="396"/>
      <c r="P379" s="396"/>
      <c r="Q379" s="396"/>
      <c r="R379" s="396"/>
      <c r="S379" s="396"/>
      <c r="T379" s="396"/>
      <c r="AT379" s="390"/>
      <c r="AU379" s="390"/>
      <c r="AV379" s="390"/>
      <c r="BD379" s="391"/>
      <c r="BF379" s="391"/>
    </row>
    <row r="380" spans="2:58" s="226" customFormat="1">
      <c r="B380" s="393"/>
      <c r="J380" s="389"/>
      <c r="K380" s="394"/>
      <c r="M380" s="395"/>
      <c r="O380" s="396"/>
      <c r="P380" s="396"/>
      <c r="Q380" s="396"/>
      <c r="R380" s="396"/>
      <c r="S380" s="396"/>
      <c r="T380" s="396"/>
      <c r="AT380" s="390"/>
      <c r="AU380" s="390"/>
      <c r="AV380" s="390"/>
      <c r="BD380" s="391"/>
      <c r="BF380" s="391"/>
    </row>
    <row r="381" spans="2:58" s="226" customFormat="1">
      <c r="B381" s="393"/>
      <c r="J381" s="389"/>
      <c r="K381" s="394"/>
      <c r="M381" s="395"/>
      <c r="O381" s="396"/>
      <c r="P381" s="396"/>
      <c r="Q381" s="396"/>
      <c r="R381" s="396"/>
      <c r="S381" s="396"/>
      <c r="T381" s="396"/>
      <c r="AT381" s="390"/>
      <c r="AU381" s="390"/>
      <c r="AV381" s="390"/>
      <c r="BD381" s="391"/>
      <c r="BF381" s="391"/>
    </row>
    <row r="382" spans="2:58" s="226" customFormat="1">
      <c r="B382" s="393"/>
      <c r="J382" s="389"/>
      <c r="K382" s="394"/>
      <c r="M382" s="395"/>
      <c r="O382" s="396"/>
      <c r="P382" s="396"/>
      <c r="Q382" s="396"/>
      <c r="R382" s="396"/>
      <c r="S382" s="396"/>
      <c r="T382" s="396"/>
      <c r="AT382" s="390"/>
      <c r="AU382" s="390"/>
      <c r="AV382" s="390"/>
      <c r="BD382" s="391"/>
      <c r="BF382" s="391"/>
    </row>
    <row r="383" spans="2:58" s="226" customFormat="1">
      <c r="B383" s="393"/>
      <c r="J383" s="389"/>
      <c r="K383" s="394"/>
      <c r="M383" s="395"/>
      <c r="O383" s="396"/>
      <c r="P383" s="396"/>
      <c r="Q383" s="396"/>
      <c r="R383" s="396"/>
      <c r="S383" s="396"/>
      <c r="T383" s="396"/>
      <c r="AT383" s="390"/>
      <c r="AU383" s="390"/>
      <c r="AV383" s="390"/>
      <c r="BD383" s="391"/>
      <c r="BF383" s="391"/>
    </row>
    <row r="384" spans="2:58" s="226" customFormat="1">
      <c r="B384" s="393"/>
      <c r="J384" s="389"/>
      <c r="K384" s="394"/>
      <c r="M384" s="395"/>
      <c r="O384" s="396"/>
      <c r="P384" s="396"/>
      <c r="Q384" s="396"/>
      <c r="R384" s="396"/>
      <c r="S384" s="396"/>
      <c r="T384" s="396"/>
      <c r="AT384" s="390"/>
      <c r="AU384" s="390"/>
      <c r="AV384" s="390"/>
      <c r="BD384" s="391"/>
      <c r="BF384" s="391"/>
    </row>
    <row r="385" spans="2:58" s="226" customFormat="1">
      <c r="B385" s="393"/>
      <c r="J385" s="389"/>
      <c r="K385" s="394"/>
      <c r="M385" s="395"/>
      <c r="O385" s="396"/>
      <c r="P385" s="396"/>
      <c r="Q385" s="396"/>
      <c r="R385" s="396"/>
      <c r="S385" s="396"/>
      <c r="T385" s="396"/>
      <c r="AT385" s="390"/>
      <c r="AU385" s="390"/>
      <c r="AV385" s="390"/>
      <c r="BD385" s="391"/>
      <c r="BF385" s="391"/>
    </row>
    <row r="386" spans="2:58" s="226" customFormat="1">
      <c r="B386" s="393"/>
      <c r="J386" s="389"/>
      <c r="K386" s="394"/>
      <c r="M386" s="395"/>
      <c r="O386" s="396"/>
      <c r="P386" s="396"/>
      <c r="Q386" s="396"/>
      <c r="R386" s="396"/>
      <c r="S386" s="396"/>
      <c r="T386" s="396"/>
      <c r="AT386" s="390"/>
      <c r="AU386" s="390"/>
      <c r="AV386" s="390"/>
      <c r="BD386" s="391"/>
      <c r="BF386" s="391"/>
    </row>
    <row r="387" spans="2:58" s="226" customFormat="1">
      <c r="B387" s="393"/>
      <c r="J387" s="389"/>
      <c r="K387" s="394"/>
      <c r="M387" s="395"/>
      <c r="O387" s="396"/>
      <c r="P387" s="396"/>
      <c r="Q387" s="396"/>
      <c r="R387" s="396"/>
      <c r="S387" s="396"/>
      <c r="T387" s="396"/>
      <c r="AT387" s="390"/>
      <c r="AU387" s="390"/>
      <c r="AV387" s="390"/>
      <c r="BD387" s="391"/>
      <c r="BF387" s="391"/>
    </row>
    <row r="388" spans="2:58" s="226" customFormat="1">
      <c r="B388" s="393"/>
      <c r="J388" s="389"/>
      <c r="K388" s="394"/>
      <c r="M388" s="395"/>
      <c r="O388" s="396"/>
      <c r="P388" s="396"/>
      <c r="Q388" s="396"/>
      <c r="R388" s="396"/>
      <c r="S388" s="396"/>
      <c r="T388" s="396"/>
      <c r="AT388" s="390"/>
      <c r="AU388" s="390"/>
      <c r="AV388" s="390"/>
      <c r="BD388" s="391"/>
      <c r="BF388" s="391"/>
    </row>
    <row r="389" spans="2:58" s="226" customFormat="1">
      <c r="B389" s="393"/>
      <c r="J389" s="389"/>
      <c r="K389" s="394"/>
      <c r="M389" s="395"/>
      <c r="O389" s="396"/>
      <c r="P389" s="396"/>
      <c r="Q389" s="396"/>
      <c r="R389" s="396"/>
      <c r="S389" s="396"/>
      <c r="T389" s="396"/>
      <c r="AT389" s="390"/>
      <c r="AU389" s="390"/>
      <c r="AV389" s="390"/>
      <c r="BD389" s="391"/>
      <c r="BF389" s="391"/>
    </row>
    <row r="390" spans="2:58" s="226" customFormat="1">
      <c r="B390" s="393"/>
      <c r="J390" s="389"/>
      <c r="K390" s="394"/>
      <c r="M390" s="395"/>
      <c r="O390" s="396"/>
      <c r="P390" s="396"/>
      <c r="Q390" s="396"/>
      <c r="R390" s="396"/>
      <c r="S390" s="396"/>
      <c r="T390" s="396"/>
      <c r="AT390" s="390"/>
      <c r="AU390" s="390"/>
      <c r="AV390" s="390"/>
      <c r="BD390" s="391"/>
      <c r="BF390" s="391"/>
    </row>
    <row r="391" spans="2:58" s="226" customFormat="1">
      <c r="B391" s="393"/>
      <c r="J391" s="389"/>
      <c r="K391" s="394"/>
      <c r="M391" s="395"/>
      <c r="O391" s="396"/>
      <c r="P391" s="396"/>
      <c r="Q391" s="396"/>
      <c r="R391" s="396"/>
      <c r="S391" s="396"/>
      <c r="T391" s="396"/>
      <c r="AT391" s="390"/>
      <c r="AU391" s="390"/>
      <c r="AV391" s="390"/>
      <c r="BD391" s="391"/>
      <c r="BF391" s="391"/>
    </row>
    <row r="392" spans="2:58" s="226" customFormat="1">
      <c r="B392" s="393"/>
      <c r="J392" s="389"/>
      <c r="K392" s="394"/>
      <c r="M392" s="395"/>
      <c r="O392" s="396"/>
      <c r="P392" s="396"/>
      <c r="Q392" s="396"/>
      <c r="R392" s="396"/>
      <c r="S392" s="396"/>
      <c r="T392" s="396"/>
      <c r="AT392" s="390"/>
      <c r="AU392" s="390"/>
      <c r="AV392" s="390"/>
      <c r="BD392" s="391"/>
      <c r="BF392" s="391"/>
    </row>
    <row r="393" spans="2:58" s="226" customFormat="1">
      <c r="B393" s="393"/>
      <c r="J393" s="389"/>
      <c r="K393" s="394"/>
      <c r="M393" s="395"/>
      <c r="O393" s="396"/>
      <c r="P393" s="396"/>
      <c r="Q393" s="396"/>
      <c r="R393" s="396"/>
      <c r="S393" s="396"/>
      <c r="T393" s="396"/>
      <c r="AT393" s="390"/>
      <c r="AU393" s="390"/>
      <c r="AV393" s="390"/>
      <c r="BD393" s="391"/>
      <c r="BF393" s="391"/>
    </row>
    <row r="394" spans="2:58" s="226" customFormat="1">
      <c r="B394" s="393"/>
      <c r="J394" s="389"/>
      <c r="K394" s="394"/>
      <c r="M394" s="395"/>
      <c r="O394" s="396"/>
      <c r="P394" s="396"/>
      <c r="Q394" s="396"/>
      <c r="R394" s="396"/>
      <c r="S394" s="396"/>
      <c r="T394" s="396"/>
      <c r="AT394" s="390"/>
      <c r="AU394" s="390"/>
      <c r="AV394" s="390"/>
      <c r="BD394" s="391"/>
      <c r="BF394" s="391"/>
    </row>
    <row r="395" spans="2:58" s="226" customFormat="1">
      <c r="B395" s="393"/>
      <c r="J395" s="389"/>
      <c r="K395" s="394"/>
      <c r="M395" s="395"/>
      <c r="O395" s="396"/>
      <c r="P395" s="396"/>
      <c r="Q395" s="396"/>
      <c r="R395" s="396"/>
      <c r="S395" s="396"/>
      <c r="T395" s="396"/>
      <c r="AT395" s="390"/>
      <c r="AU395" s="390"/>
      <c r="AV395" s="390"/>
      <c r="BD395" s="391"/>
      <c r="BF395" s="391"/>
    </row>
    <row r="396" spans="2:58" s="226" customFormat="1">
      <c r="B396" s="393"/>
      <c r="J396" s="389"/>
      <c r="K396" s="394"/>
      <c r="M396" s="395"/>
      <c r="O396" s="396"/>
      <c r="P396" s="396"/>
      <c r="Q396" s="396"/>
      <c r="R396" s="396"/>
      <c r="S396" s="396"/>
      <c r="T396" s="396"/>
      <c r="AT396" s="390"/>
      <c r="AU396" s="390"/>
      <c r="AV396" s="390"/>
      <c r="BD396" s="391"/>
      <c r="BF396" s="391"/>
    </row>
    <row r="397" spans="2:58" s="226" customFormat="1">
      <c r="B397" s="393"/>
      <c r="J397" s="389"/>
      <c r="K397" s="394"/>
      <c r="M397" s="395"/>
      <c r="O397" s="396"/>
      <c r="P397" s="396"/>
      <c r="Q397" s="396"/>
      <c r="R397" s="396"/>
      <c r="S397" s="396"/>
      <c r="T397" s="396"/>
      <c r="AT397" s="390"/>
      <c r="AU397" s="390"/>
      <c r="AV397" s="390"/>
      <c r="BD397" s="391"/>
      <c r="BF397" s="391"/>
    </row>
    <row r="398" spans="2:58" s="226" customFormat="1">
      <c r="B398" s="393"/>
      <c r="J398" s="389"/>
      <c r="K398" s="394"/>
      <c r="M398" s="395"/>
      <c r="O398" s="396"/>
      <c r="P398" s="396"/>
      <c r="Q398" s="396"/>
      <c r="R398" s="396"/>
      <c r="S398" s="396"/>
      <c r="T398" s="396"/>
      <c r="AT398" s="390"/>
      <c r="AU398" s="390"/>
      <c r="AV398" s="390"/>
      <c r="BD398" s="391"/>
      <c r="BF398" s="391"/>
    </row>
    <row r="399" spans="2:58" s="226" customFormat="1">
      <c r="B399" s="393"/>
      <c r="J399" s="389"/>
      <c r="K399" s="394"/>
      <c r="M399" s="395"/>
      <c r="O399" s="396"/>
      <c r="P399" s="396"/>
      <c r="Q399" s="396"/>
      <c r="R399" s="396"/>
      <c r="S399" s="396"/>
      <c r="T399" s="396"/>
      <c r="AT399" s="390"/>
      <c r="AU399" s="390"/>
      <c r="AV399" s="390"/>
      <c r="BD399" s="391"/>
      <c r="BF399" s="391"/>
    </row>
    <row r="400" spans="2:58" s="226" customFormat="1">
      <c r="B400" s="393"/>
      <c r="J400" s="389"/>
      <c r="K400" s="394"/>
      <c r="M400" s="395"/>
      <c r="O400" s="396"/>
      <c r="P400" s="396"/>
      <c r="Q400" s="396"/>
      <c r="R400" s="396"/>
      <c r="S400" s="396"/>
      <c r="T400" s="396"/>
      <c r="AT400" s="390"/>
      <c r="AU400" s="390"/>
      <c r="AV400" s="390"/>
      <c r="BD400" s="391"/>
      <c r="BF400" s="391"/>
    </row>
    <row r="401" spans="2:58" s="226" customFormat="1">
      <c r="B401" s="393"/>
      <c r="J401" s="389"/>
      <c r="K401" s="394"/>
      <c r="M401" s="395"/>
      <c r="O401" s="396"/>
      <c r="P401" s="396"/>
      <c r="Q401" s="396"/>
      <c r="R401" s="396"/>
      <c r="S401" s="396"/>
      <c r="T401" s="396"/>
      <c r="AT401" s="390"/>
      <c r="AU401" s="390"/>
      <c r="AV401" s="390"/>
      <c r="BD401" s="391"/>
      <c r="BF401" s="391"/>
    </row>
    <row r="402" spans="2:58" s="226" customFormat="1">
      <c r="B402" s="393"/>
      <c r="J402" s="389"/>
      <c r="K402" s="394"/>
      <c r="M402" s="395"/>
      <c r="O402" s="396"/>
      <c r="P402" s="396"/>
      <c r="Q402" s="396"/>
      <c r="R402" s="396"/>
      <c r="S402" s="396"/>
      <c r="T402" s="396"/>
      <c r="AT402" s="390"/>
      <c r="AU402" s="390"/>
      <c r="AV402" s="390"/>
      <c r="BD402" s="391"/>
      <c r="BF402" s="391"/>
    </row>
    <row r="403" spans="2:58" s="226" customFormat="1">
      <c r="B403" s="393"/>
      <c r="J403" s="389"/>
      <c r="K403" s="394"/>
      <c r="M403" s="395"/>
      <c r="O403" s="396"/>
      <c r="P403" s="396"/>
      <c r="Q403" s="396"/>
      <c r="R403" s="396"/>
      <c r="S403" s="396"/>
      <c r="T403" s="396"/>
      <c r="AT403" s="390"/>
      <c r="AU403" s="390"/>
      <c r="AV403" s="390"/>
      <c r="BD403" s="391"/>
      <c r="BF403" s="391"/>
    </row>
    <row r="404" spans="2:58" s="226" customFormat="1">
      <c r="B404" s="393"/>
      <c r="J404" s="389"/>
      <c r="K404" s="394"/>
      <c r="M404" s="395"/>
      <c r="O404" s="396"/>
      <c r="P404" s="396"/>
      <c r="Q404" s="396"/>
      <c r="R404" s="396"/>
      <c r="S404" s="396"/>
      <c r="T404" s="396"/>
      <c r="AT404" s="390"/>
      <c r="AU404" s="390"/>
      <c r="AV404" s="390"/>
      <c r="BD404" s="391"/>
      <c r="BF404" s="391"/>
    </row>
    <row r="405" spans="2:58" s="226" customFormat="1">
      <c r="B405" s="393"/>
      <c r="J405" s="389"/>
      <c r="K405" s="394"/>
      <c r="M405" s="395"/>
      <c r="O405" s="396"/>
      <c r="P405" s="396"/>
      <c r="Q405" s="396"/>
      <c r="R405" s="396"/>
      <c r="S405" s="396"/>
      <c r="T405" s="396"/>
      <c r="AT405" s="390"/>
      <c r="AU405" s="390"/>
      <c r="AV405" s="390"/>
      <c r="BD405" s="391"/>
      <c r="BF405" s="391"/>
    </row>
    <row r="406" spans="2:58" s="226" customFormat="1">
      <c r="B406" s="393"/>
      <c r="J406" s="389"/>
      <c r="K406" s="394"/>
      <c r="M406" s="395"/>
      <c r="O406" s="396"/>
      <c r="P406" s="396"/>
      <c r="Q406" s="396"/>
      <c r="R406" s="396"/>
      <c r="S406" s="396"/>
      <c r="T406" s="396"/>
      <c r="AT406" s="390"/>
      <c r="AU406" s="390"/>
      <c r="AV406" s="390"/>
      <c r="BD406" s="391"/>
      <c r="BF406" s="391"/>
    </row>
    <row r="407" spans="2:58" s="226" customFormat="1">
      <c r="B407" s="393"/>
      <c r="J407" s="389"/>
      <c r="K407" s="394"/>
      <c r="M407" s="395"/>
      <c r="O407" s="396"/>
      <c r="P407" s="396"/>
      <c r="Q407" s="396"/>
      <c r="R407" s="396"/>
      <c r="S407" s="396"/>
      <c r="T407" s="396"/>
      <c r="AT407" s="390"/>
      <c r="AU407" s="390"/>
      <c r="AV407" s="390"/>
      <c r="BD407" s="391"/>
      <c r="BF407" s="391"/>
    </row>
    <row r="408" spans="2:58" s="226" customFormat="1">
      <c r="B408" s="393"/>
      <c r="J408" s="389"/>
      <c r="K408" s="394"/>
      <c r="M408" s="395"/>
      <c r="O408" s="396"/>
      <c r="P408" s="396"/>
      <c r="Q408" s="396"/>
      <c r="R408" s="396"/>
      <c r="S408" s="396"/>
      <c r="T408" s="396"/>
      <c r="AT408" s="390"/>
      <c r="AU408" s="390"/>
      <c r="AV408" s="390"/>
      <c r="BD408" s="391"/>
      <c r="BF408" s="391"/>
    </row>
    <row r="409" spans="2:58" s="226" customFormat="1">
      <c r="B409" s="393"/>
      <c r="J409" s="389"/>
      <c r="K409" s="394"/>
      <c r="M409" s="395"/>
      <c r="O409" s="396"/>
      <c r="P409" s="396"/>
      <c r="Q409" s="396"/>
      <c r="R409" s="396"/>
      <c r="S409" s="396"/>
      <c r="T409" s="396"/>
      <c r="AT409" s="390"/>
      <c r="AU409" s="390"/>
      <c r="AV409" s="390"/>
      <c r="BD409" s="391"/>
      <c r="BF409" s="391"/>
    </row>
    <row r="410" spans="2:58" s="226" customFormat="1">
      <c r="B410" s="393"/>
      <c r="J410" s="389"/>
      <c r="K410" s="394"/>
      <c r="M410" s="395"/>
      <c r="O410" s="396"/>
      <c r="P410" s="396"/>
      <c r="Q410" s="396"/>
      <c r="R410" s="396"/>
      <c r="S410" s="396"/>
      <c r="T410" s="396"/>
      <c r="AT410" s="390"/>
      <c r="AU410" s="390"/>
      <c r="AV410" s="390"/>
      <c r="BD410" s="391"/>
      <c r="BF410" s="391"/>
    </row>
    <row r="411" spans="2:58" s="226" customFormat="1">
      <c r="B411" s="393"/>
      <c r="J411" s="389"/>
      <c r="K411" s="394"/>
      <c r="M411" s="395"/>
      <c r="O411" s="396"/>
      <c r="P411" s="396"/>
      <c r="Q411" s="396"/>
      <c r="R411" s="396"/>
      <c r="S411" s="396"/>
      <c r="T411" s="396"/>
      <c r="AT411" s="390"/>
      <c r="AU411" s="390"/>
      <c r="AV411" s="390"/>
      <c r="BD411" s="391"/>
      <c r="BF411" s="391"/>
    </row>
    <row r="412" spans="2:58" s="226" customFormat="1">
      <c r="B412" s="393"/>
      <c r="J412" s="389"/>
      <c r="K412" s="394"/>
      <c r="M412" s="395"/>
      <c r="O412" s="396"/>
      <c r="P412" s="396"/>
      <c r="Q412" s="396"/>
      <c r="R412" s="396"/>
      <c r="S412" s="396"/>
      <c r="T412" s="396"/>
      <c r="AT412" s="390"/>
      <c r="AU412" s="390"/>
      <c r="AV412" s="390"/>
      <c r="BD412" s="391"/>
      <c r="BF412" s="391"/>
    </row>
    <row r="413" spans="2:58" s="226" customFormat="1">
      <c r="B413" s="393"/>
      <c r="J413" s="389"/>
      <c r="K413" s="394"/>
      <c r="M413" s="395"/>
      <c r="O413" s="396"/>
      <c r="P413" s="396"/>
      <c r="Q413" s="396"/>
      <c r="R413" s="396"/>
      <c r="S413" s="396"/>
      <c r="T413" s="396"/>
      <c r="AT413" s="390"/>
      <c r="AU413" s="390"/>
      <c r="AV413" s="390"/>
      <c r="BD413" s="391"/>
      <c r="BF413" s="391"/>
    </row>
    <row r="414" spans="2:58" s="226" customFormat="1">
      <c r="B414" s="393"/>
      <c r="J414" s="389"/>
      <c r="K414" s="394"/>
      <c r="M414" s="395"/>
      <c r="O414" s="396"/>
      <c r="P414" s="396"/>
      <c r="Q414" s="396"/>
      <c r="R414" s="396"/>
      <c r="S414" s="396"/>
      <c r="T414" s="396"/>
      <c r="AT414" s="390"/>
      <c r="AU414" s="390"/>
      <c r="AV414" s="390"/>
      <c r="BD414" s="391"/>
      <c r="BF414" s="391"/>
    </row>
    <row r="415" spans="2:58" s="226" customFormat="1">
      <c r="B415" s="393"/>
      <c r="J415" s="389"/>
      <c r="K415" s="394"/>
      <c r="M415" s="395"/>
      <c r="O415" s="396"/>
      <c r="P415" s="396"/>
      <c r="Q415" s="396"/>
      <c r="R415" s="396"/>
      <c r="S415" s="396"/>
      <c r="T415" s="396"/>
      <c r="AT415" s="390"/>
      <c r="AU415" s="390"/>
      <c r="AV415" s="390"/>
      <c r="BD415" s="391"/>
      <c r="BF415" s="391"/>
    </row>
    <row r="416" spans="2:58" s="226" customFormat="1">
      <c r="B416" s="393"/>
      <c r="J416" s="389"/>
      <c r="K416" s="394"/>
      <c r="M416" s="395"/>
      <c r="O416" s="396"/>
      <c r="P416" s="396"/>
      <c r="Q416" s="396"/>
      <c r="R416" s="396"/>
      <c r="S416" s="396"/>
      <c r="T416" s="396"/>
      <c r="AT416" s="390"/>
      <c r="AU416" s="390"/>
      <c r="AV416" s="390"/>
      <c r="BD416" s="391"/>
      <c r="BF416" s="391"/>
    </row>
    <row r="417" spans="2:58" s="226" customFormat="1">
      <c r="B417" s="393"/>
      <c r="J417" s="389"/>
      <c r="K417" s="394"/>
      <c r="M417" s="395"/>
      <c r="O417" s="396"/>
      <c r="P417" s="396"/>
      <c r="Q417" s="396"/>
      <c r="R417" s="396"/>
      <c r="S417" s="396"/>
      <c r="T417" s="396"/>
      <c r="AT417" s="390"/>
      <c r="AU417" s="390"/>
      <c r="AV417" s="390"/>
      <c r="BD417" s="391"/>
      <c r="BF417" s="391"/>
    </row>
    <row r="418" spans="2:58" s="226" customFormat="1">
      <c r="B418" s="393"/>
      <c r="J418" s="389"/>
      <c r="K418" s="394"/>
      <c r="M418" s="395"/>
      <c r="O418" s="396"/>
      <c r="P418" s="396"/>
      <c r="Q418" s="396"/>
      <c r="R418" s="396"/>
      <c r="S418" s="396"/>
      <c r="T418" s="396"/>
      <c r="AT418" s="390"/>
      <c r="AU418" s="390"/>
      <c r="AV418" s="390"/>
      <c r="BD418" s="391"/>
      <c r="BF418" s="391"/>
    </row>
    <row r="419" spans="2:58" s="226" customFormat="1">
      <c r="B419" s="393"/>
      <c r="J419" s="389"/>
      <c r="K419" s="394"/>
      <c r="M419" s="395"/>
      <c r="O419" s="396"/>
      <c r="P419" s="396"/>
      <c r="Q419" s="396"/>
      <c r="R419" s="396"/>
      <c r="S419" s="396"/>
      <c r="T419" s="396"/>
      <c r="AT419" s="390"/>
      <c r="AU419" s="390"/>
      <c r="AV419" s="390"/>
      <c r="BD419" s="391"/>
      <c r="BF419" s="391"/>
    </row>
    <row r="420" spans="2:58" s="226" customFormat="1">
      <c r="B420" s="393"/>
      <c r="J420" s="389"/>
      <c r="K420" s="394"/>
      <c r="M420" s="395"/>
      <c r="O420" s="396"/>
      <c r="P420" s="396"/>
      <c r="Q420" s="396"/>
      <c r="R420" s="396"/>
      <c r="S420" s="396"/>
      <c r="T420" s="396"/>
      <c r="AT420" s="390"/>
      <c r="AU420" s="390"/>
      <c r="AV420" s="390"/>
      <c r="BD420" s="391"/>
      <c r="BF420" s="391"/>
    </row>
    <row r="421" spans="2:58" s="226" customFormat="1">
      <c r="B421" s="393"/>
      <c r="J421" s="389"/>
      <c r="K421" s="394"/>
      <c r="M421" s="395"/>
      <c r="O421" s="396"/>
      <c r="P421" s="396"/>
      <c r="Q421" s="396"/>
      <c r="R421" s="396"/>
      <c r="S421" s="396"/>
      <c r="T421" s="396"/>
      <c r="AT421" s="390"/>
      <c r="AU421" s="390"/>
      <c r="AV421" s="390"/>
      <c r="BD421" s="391"/>
      <c r="BF421" s="391"/>
    </row>
    <row r="422" spans="2:58" s="226" customFormat="1">
      <c r="B422" s="393"/>
      <c r="J422" s="389"/>
      <c r="K422" s="394"/>
      <c r="M422" s="395"/>
      <c r="O422" s="396"/>
      <c r="P422" s="396"/>
      <c r="Q422" s="396"/>
      <c r="R422" s="396"/>
      <c r="S422" s="396"/>
      <c r="T422" s="396"/>
      <c r="AT422" s="390"/>
      <c r="AU422" s="390"/>
      <c r="AV422" s="390"/>
      <c r="BD422" s="391"/>
      <c r="BF422" s="391"/>
    </row>
    <row r="423" spans="2:58" s="226" customFormat="1">
      <c r="B423" s="393"/>
      <c r="J423" s="389"/>
      <c r="K423" s="394"/>
      <c r="M423" s="395"/>
      <c r="O423" s="396"/>
      <c r="P423" s="396"/>
      <c r="Q423" s="396"/>
      <c r="R423" s="396"/>
      <c r="S423" s="396"/>
      <c r="T423" s="396"/>
      <c r="AT423" s="390"/>
      <c r="AU423" s="390"/>
      <c r="AV423" s="390"/>
      <c r="BD423" s="391"/>
      <c r="BF423" s="391"/>
    </row>
    <row r="424" spans="2:58" s="226" customFormat="1">
      <c r="B424" s="393"/>
      <c r="J424" s="389"/>
      <c r="K424" s="394"/>
      <c r="M424" s="395"/>
      <c r="O424" s="396"/>
      <c r="P424" s="396"/>
      <c r="Q424" s="396"/>
      <c r="R424" s="396"/>
      <c r="S424" s="396"/>
      <c r="T424" s="396"/>
      <c r="AT424" s="390"/>
      <c r="AU424" s="390"/>
      <c r="AV424" s="390"/>
      <c r="BD424" s="391"/>
      <c r="BF424" s="391"/>
    </row>
    <row r="425" spans="2:58" s="226" customFormat="1">
      <c r="B425" s="393"/>
      <c r="J425" s="389"/>
      <c r="K425" s="394"/>
      <c r="M425" s="395"/>
      <c r="O425" s="396"/>
      <c r="P425" s="396"/>
      <c r="Q425" s="396"/>
      <c r="R425" s="396"/>
      <c r="S425" s="396"/>
      <c r="T425" s="396"/>
      <c r="AT425" s="390"/>
      <c r="AU425" s="390"/>
      <c r="AV425" s="390"/>
      <c r="BD425" s="391"/>
      <c r="BF425" s="391"/>
    </row>
    <row r="426" spans="2:58" s="226" customFormat="1">
      <c r="B426" s="393"/>
      <c r="J426" s="389"/>
      <c r="K426" s="394"/>
      <c r="M426" s="395"/>
      <c r="O426" s="396"/>
      <c r="P426" s="396"/>
      <c r="Q426" s="396"/>
      <c r="R426" s="396"/>
      <c r="S426" s="396"/>
      <c r="T426" s="396"/>
      <c r="AT426" s="390"/>
      <c r="AU426" s="390"/>
      <c r="AV426" s="390"/>
      <c r="BD426" s="391"/>
      <c r="BF426" s="391"/>
    </row>
    <row r="427" spans="2:58" s="226" customFormat="1">
      <c r="B427" s="393"/>
      <c r="J427" s="389"/>
      <c r="K427" s="394"/>
      <c r="M427" s="395"/>
      <c r="O427" s="396"/>
      <c r="P427" s="396"/>
      <c r="Q427" s="396"/>
      <c r="R427" s="396"/>
      <c r="S427" s="396"/>
      <c r="T427" s="396"/>
      <c r="AT427" s="390"/>
      <c r="AU427" s="390"/>
      <c r="AV427" s="390"/>
      <c r="BD427" s="391"/>
      <c r="BF427" s="391"/>
    </row>
    <row r="428" spans="2:58" s="226" customFormat="1">
      <c r="B428" s="393"/>
      <c r="J428" s="389"/>
      <c r="K428" s="394"/>
      <c r="M428" s="395"/>
      <c r="O428" s="396"/>
      <c r="P428" s="396"/>
      <c r="Q428" s="396"/>
      <c r="R428" s="396"/>
      <c r="S428" s="396"/>
      <c r="T428" s="396"/>
      <c r="AT428" s="390"/>
      <c r="AU428" s="390"/>
      <c r="AV428" s="390"/>
      <c r="BD428" s="391"/>
      <c r="BF428" s="391"/>
    </row>
    <row r="429" spans="2:58" s="226" customFormat="1">
      <c r="B429" s="393"/>
      <c r="J429" s="389"/>
      <c r="K429" s="394"/>
      <c r="M429" s="395"/>
      <c r="O429" s="396"/>
      <c r="P429" s="396"/>
      <c r="Q429" s="396"/>
      <c r="R429" s="396"/>
      <c r="S429" s="396"/>
      <c r="T429" s="396"/>
      <c r="AT429" s="390"/>
      <c r="AU429" s="390"/>
      <c r="AV429" s="390"/>
      <c r="BD429" s="391"/>
      <c r="BF429" s="391"/>
    </row>
    <row r="430" spans="2:58" s="226" customFormat="1">
      <c r="B430" s="393"/>
      <c r="J430" s="389"/>
      <c r="K430" s="394"/>
      <c r="M430" s="395"/>
      <c r="O430" s="396"/>
      <c r="P430" s="396"/>
      <c r="Q430" s="396"/>
      <c r="R430" s="396"/>
      <c r="S430" s="396"/>
      <c r="T430" s="396"/>
      <c r="AT430" s="390"/>
      <c r="AU430" s="390"/>
      <c r="AV430" s="390"/>
      <c r="BD430" s="391"/>
      <c r="BF430" s="391"/>
    </row>
    <row r="431" spans="2:58" s="226" customFormat="1">
      <c r="B431" s="393"/>
      <c r="J431" s="389"/>
      <c r="K431" s="394"/>
      <c r="M431" s="395"/>
      <c r="O431" s="396"/>
      <c r="P431" s="396"/>
      <c r="Q431" s="396"/>
      <c r="R431" s="396"/>
      <c r="S431" s="396"/>
      <c r="T431" s="396"/>
      <c r="AT431" s="390"/>
      <c r="AU431" s="390"/>
      <c r="AV431" s="390"/>
      <c r="BD431" s="391"/>
      <c r="BF431" s="391"/>
    </row>
    <row r="432" spans="2:58" s="226" customFormat="1">
      <c r="B432" s="393"/>
      <c r="J432" s="389"/>
      <c r="K432" s="394"/>
      <c r="M432" s="395"/>
      <c r="O432" s="396"/>
      <c r="P432" s="396"/>
      <c r="Q432" s="396"/>
      <c r="R432" s="396"/>
      <c r="S432" s="396"/>
      <c r="T432" s="396"/>
      <c r="AT432" s="390"/>
      <c r="AU432" s="390"/>
      <c r="AV432" s="390"/>
      <c r="BD432" s="391"/>
      <c r="BF432" s="391"/>
    </row>
    <row r="433" spans="2:58" s="226" customFormat="1">
      <c r="B433" s="393"/>
      <c r="J433" s="389"/>
      <c r="K433" s="394"/>
      <c r="M433" s="395"/>
      <c r="O433" s="396"/>
      <c r="P433" s="396"/>
      <c r="Q433" s="396"/>
      <c r="R433" s="396"/>
      <c r="S433" s="396"/>
      <c r="T433" s="396"/>
      <c r="AT433" s="390"/>
      <c r="AU433" s="390"/>
      <c r="AV433" s="390"/>
      <c r="BD433" s="391"/>
      <c r="BF433" s="391"/>
    </row>
    <row r="434" spans="2:58" s="226" customFormat="1">
      <c r="B434" s="393"/>
      <c r="J434" s="389"/>
      <c r="K434" s="394"/>
      <c r="M434" s="395"/>
      <c r="O434" s="396"/>
      <c r="P434" s="396"/>
      <c r="Q434" s="396"/>
      <c r="R434" s="396"/>
      <c r="S434" s="396"/>
      <c r="T434" s="396"/>
      <c r="AT434" s="390"/>
      <c r="AU434" s="390"/>
      <c r="AV434" s="390"/>
      <c r="BD434" s="391"/>
      <c r="BF434" s="391"/>
    </row>
    <row r="435" spans="2:58" s="226" customFormat="1">
      <c r="B435" s="393"/>
      <c r="J435" s="389"/>
      <c r="K435" s="394"/>
      <c r="M435" s="395"/>
      <c r="O435" s="396"/>
      <c r="P435" s="396"/>
      <c r="Q435" s="396"/>
      <c r="R435" s="396"/>
      <c r="S435" s="396"/>
      <c r="T435" s="396"/>
      <c r="AT435" s="390"/>
      <c r="AU435" s="390"/>
      <c r="AV435" s="390"/>
      <c r="BD435" s="391"/>
      <c r="BF435" s="391"/>
    </row>
    <row r="436" spans="2:58" s="226" customFormat="1">
      <c r="B436" s="393"/>
      <c r="J436" s="389"/>
      <c r="K436" s="394"/>
      <c r="M436" s="395"/>
      <c r="O436" s="396"/>
      <c r="P436" s="396"/>
      <c r="Q436" s="396"/>
      <c r="R436" s="396"/>
      <c r="S436" s="396"/>
      <c r="T436" s="396"/>
      <c r="AT436" s="390"/>
      <c r="AU436" s="390"/>
      <c r="AV436" s="390"/>
      <c r="BD436" s="391"/>
      <c r="BF436" s="391"/>
    </row>
    <row r="437" spans="2:58" s="226" customFormat="1">
      <c r="B437" s="393"/>
      <c r="J437" s="389"/>
      <c r="K437" s="394"/>
      <c r="M437" s="395"/>
      <c r="O437" s="396"/>
      <c r="P437" s="396"/>
      <c r="Q437" s="396"/>
      <c r="R437" s="396"/>
      <c r="S437" s="396"/>
      <c r="T437" s="396"/>
      <c r="AT437" s="390"/>
      <c r="AU437" s="390"/>
      <c r="AV437" s="390"/>
      <c r="BD437" s="391"/>
      <c r="BF437" s="391"/>
    </row>
    <row r="438" spans="2:58" s="226" customFormat="1">
      <c r="B438" s="393"/>
      <c r="J438" s="389"/>
      <c r="K438" s="394"/>
      <c r="M438" s="395"/>
      <c r="O438" s="396"/>
      <c r="P438" s="396"/>
      <c r="Q438" s="396"/>
      <c r="R438" s="396"/>
      <c r="S438" s="396"/>
      <c r="T438" s="396"/>
      <c r="AT438" s="390"/>
      <c r="AU438" s="390"/>
      <c r="AV438" s="390"/>
      <c r="BD438" s="391"/>
      <c r="BF438" s="391"/>
    </row>
    <row r="439" spans="2:58" s="226" customFormat="1">
      <c r="B439" s="393"/>
      <c r="J439" s="389"/>
      <c r="K439" s="394"/>
      <c r="M439" s="395"/>
      <c r="O439" s="396"/>
      <c r="P439" s="396"/>
      <c r="Q439" s="396"/>
      <c r="R439" s="396"/>
      <c r="S439" s="396"/>
      <c r="T439" s="396"/>
      <c r="AT439" s="390"/>
      <c r="AU439" s="390"/>
      <c r="AV439" s="390"/>
      <c r="BD439" s="391"/>
      <c r="BF439" s="391"/>
    </row>
    <row r="440" spans="2:58" s="226" customFormat="1">
      <c r="B440" s="393"/>
      <c r="J440" s="389"/>
      <c r="K440" s="394"/>
      <c r="M440" s="395"/>
      <c r="O440" s="396"/>
      <c r="P440" s="396"/>
      <c r="Q440" s="396"/>
      <c r="R440" s="396"/>
      <c r="S440" s="396"/>
      <c r="T440" s="396"/>
      <c r="AT440" s="390"/>
      <c r="AU440" s="390"/>
      <c r="AV440" s="390"/>
      <c r="BD440" s="391"/>
      <c r="BF440" s="391"/>
    </row>
    <row r="441" spans="2:58" s="226" customFormat="1">
      <c r="B441" s="393"/>
      <c r="J441" s="389"/>
      <c r="K441" s="394"/>
      <c r="M441" s="395"/>
      <c r="O441" s="396"/>
      <c r="P441" s="396"/>
      <c r="Q441" s="396"/>
      <c r="R441" s="396"/>
      <c r="S441" s="396"/>
      <c r="T441" s="396"/>
      <c r="AT441" s="390"/>
      <c r="AU441" s="390"/>
      <c r="AV441" s="390"/>
      <c r="BD441" s="391"/>
      <c r="BF441" s="391"/>
    </row>
    <row r="442" spans="2:58" s="226" customFormat="1">
      <c r="B442" s="393"/>
      <c r="J442" s="389"/>
      <c r="K442" s="394"/>
      <c r="M442" s="395"/>
      <c r="O442" s="396"/>
      <c r="P442" s="396"/>
      <c r="Q442" s="396"/>
      <c r="R442" s="396"/>
      <c r="S442" s="396"/>
      <c r="T442" s="396"/>
      <c r="AT442" s="390"/>
      <c r="AU442" s="390"/>
      <c r="AV442" s="390"/>
      <c r="BD442" s="391"/>
      <c r="BF442" s="391"/>
    </row>
    <row r="443" spans="2:58" s="226" customFormat="1">
      <c r="B443" s="393"/>
      <c r="J443" s="389"/>
      <c r="K443" s="394"/>
      <c r="M443" s="395"/>
      <c r="O443" s="396"/>
      <c r="P443" s="396"/>
      <c r="Q443" s="396"/>
      <c r="R443" s="396"/>
      <c r="S443" s="396"/>
      <c r="T443" s="396"/>
      <c r="AT443" s="390"/>
      <c r="AU443" s="390"/>
      <c r="AV443" s="390"/>
      <c r="BD443" s="391"/>
      <c r="BF443" s="391"/>
    </row>
    <row r="444" spans="2:58" s="226" customFormat="1">
      <c r="B444" s="393"/>
      <c r="J444" s="389"/>
      <c r="K444" s="394"/>
      <c r="M444" s="395"/>
      <c r="O444" s="396"/>
      <c r="P444" s="396"/>
      <c r="Q444" s="396"/>
      <c r="R444" s="396"/>
      <c r="S444" s="396"/>
      <c r="T444" s="396"/>
      <c r="AT444" s="390"/>
      <c r="AU444" s="390"/>
      <c r="AV444" s="390"/>
      <c r="BD444" s="391"/>
      <c r="BF444" s="391"/>
    </row>
    <row r="445" spans="2:58" s="226" customFormat="1">
      <c r="B445" s="393"/>
      <c r="J445" s="389"/>
      <c r="K445" s="394"/>
      <c r="M445" s="395"/>
      <c r="O445" s="396"/>
      <c r="P445" s="396"/>
      <c r="Q445" s="396"/>
      <c r="R445" s="396"/>
      <c r="S445" s="396"/>
      <c r="T445" s="396"/>
      <c r="AT445" s="390"/>
      <c r="AU445" s="390"/>
      <c r="AV445" s="390"/>
      <c r="BD445" s="391"/>
      <c r="BF445" s="391"/>
    </row>
    <row r="446" spans="2:58" s="226" customFormat="1">
      <c r="B446" s="393"/>
      <c r="J446" s="389"/>
      <c r="K446" s="394"/>
      <c r="M446" s="395"/>
      <c r="O446" s="396"/>
      <c r="P446" s="396"/>
      <c r="Q446" s="396"/>
      <c r="R446" s="396"/>
      <c r="S446" s="396"/>
      <c r="T446" s="396"/>
      <c r="AT446" s="390"/>
      <c r="AU446" s="390"/>
      <c r="AV446" s="390"/>
      <c r="BD446" s="391"/>
      <c r="BF446" s="391"/>
    </row>
    <row r="447" spans="2:58" s="226" customFormat="1">
      <c r="B447" s="393"/>
      <c r="J447" s="389"/>
      <c r="K447" s="394"/>
      <c r="M447" s="395"/>
      <c r="O447" s="396"/>
      <c r="P447" s="396"/>
      <c r="Q447" s="396"/>
      <c r="R447" s="396"/>
      <c r="S447" s="396"/>
      <c r="T447" s="396"/>
      <c r="AT447" s="390"/>
      <c r="AU447" s="390"/>
      <c r="AV447" s="390"/>
      <c r="BD447" s="391"/>
      <c r="BF447" s="391"/>
    </row>
    <row r="448" spans="2:58" s="226" customFormat="1">
      <c r="B448" s="393"/>
      <c r="J448" s="389"/>
      <c r="K448" s="394"/>
      <c r="M448" s="395"/>
      <c r="O448" s="396"/>
      <c r="P448" s="396"/>
      <c r="Q448" s="396"/>
      <c r="R448" s="396"/>
      <c r="S448" s="396"/>
      <c r="T448" s="396"/>
      <c r="AT448" s="390"/>
      <c r="AU448" s="390"/>
      <c r="AV448" s="390"/>
      <c r="BD448" s="391"/>
      <c r="BF448" s="391"/>
    </row>
    <row r="449" spans="2:58" s="226" customFormat="1">
      <c r="B449" s="393"/>
      <c r="J449" s="389"/>
      <c r="K449" s="394"/>
      <c r="M449" s="395"/>
      <c r="O449" s="396"/>
      <c r="P449" s="396"/>
      <c r="Q449" s="396"/>
      <c r="R449" s="396"/>
      <c r="S449" s="396"/>
      <c r="T449" s="396"/>
      <c r="AT449" s="390"/>
      <c r="AU449" s="390"/>
      <c r="AV449" s="390"/>
      <c r="BD449" s="391"/>
      <c r="BF449" s="391"/>
    </row>
    <row r="450" spans="2:58" s="226" customFormat="1">
      <c r="B450" s="393"/>
      <c r="J450" s="389"/>
      <c r="K450" s="394"/>
      <c r="M450" s="395"/>
      <c r="O450" s="396"/>
      <c r="P450" s="396"/>
      <c r="Q450" s="396"/>
      <c r="R450" s="396"/>
      <c r="S450" s="396"/>
      <c r="T450" s="396"/>
      <c r="AT450" s="390"/>
      <c r="AU450" s="390"/>
      <c r="AV450" s="390"/>
      <c r="BD450" s="391"/>
      <c r="BF450" s="391"/>
    </row>
    <row r="451" spans="2:58" s="226" customFormat="1">
      <c r="B451" s="393"/>
      <c r="J451" s="389"/>
      <c r="K451" s="394"/>
      <c r="M451" s="395"/>
      <c r="O451" s="396"/>
      <c r="P451" s="396"/>
      <c r="Q451" s="396"/>
      <c r="R451" s="396"/>
      <c r="S451" s="396"/>
      <c r="T451" s="396"/>
      <c r="AT451" s="390"/>
      <c r="AU451" s="390"/>
      <c r="AV451" s="390"/>
      <c r="BD451" s="391"/>
      <c r="BF451" s="391"/>
    </row>
    <row r="452" spans="2:58" s="226" customFormat="1">
      <c r="B452" s="393"/>
      <c r="J452" s="389"/>
      <c r="K452" s="394"/>
      <c r="M452" s="395"/>
      <c r="O452" s="396"/>
      <c r="P452" s="396"/>
      <c r="Q452" s="396"/>
      <c r="R452" s="396"/>
      <c r="S452" s="396"/>
      <c r="T452" s="396"/>
      <c r="AT452" s="390"/>
      <c r="AU452" s="390"/>
      <c r="AV452" s="390"/>
      <c r="BD452" s="391"/>
      <c r="BF452" s="391"/>
    </row>
    <row r="453" spans="2:58" s="226" customFormat="1">
      <c r="B453" s="393"/>
      <c r="J453" s="389"/>
      <c r="K453" s="394"/>
      <c r="M453" s="395"/>
      <c r="O453" s="396"/>
      <c r="P453" s="396"/>
      <c r="Q453" s="396"/>
      <c r="R453" s="396"/>
      <c r="S453" s="396"/>
      <c r="T453" s="396"/>
      <c r="AT453" s="390"/>
      <c r="AU453" s="390"/>
      <c r="AV453" s="390"/>
      <c r="BD453" s="391"/>
      <c r="BF453" s="391"/>
    </row>
    <row r="454" spans="2:58" s="226" customFormat="1">
      <c r="B454" s="393"/>
      <c r="J454" s="389"/>
      <c r="K454" s="394"/>
      <c r="M454" s="395"/>
      <c r="O454" s="396"/>
      <c r="P454" s="396"/>
      <c r="Q454" s="396"/>
      <c r="R454" s="396"/>
      <c r="S454" s="396"/>
      <c r="T454" s="396"/>
      <c r="AT454" s="390"/>
      <c r="AU454" s="390"/>
      <c r="AV454" s="390"/>
      <c r="BD454" s="391"/>
      <c r="BF454" s="391"/>
    </row>
    <row r="455" spans="2:58" s="226" customFormat="1">
      <c r="B455" s="393"/>
      <c r="J455" s="389"/>
      <c r="K455" s="394"/>
      <c r="M455" s="395"/>
      <c r="O455" s="396"/>
      <c r="P455" s="396"/>
      <c r="Q455" s="396"/>
      <c r="R455" s="396"/>
      <c r="S455" s="396"/>
      <c r="T455" s="396"/>
      <c r="AT455" s="390"/>
      <c r="AU455" s="390"/>
      <c r="AV455" s="390"/>
      <c r="BD455" s="391"/>
      <c r="BF455" s="391"/>
    </row>
    <row r="456" spans="2:58" s="226" customFormat="1">
      <c r="B456" s="393"/>
      <c r="J456" s="389"/>
      <c r="K456" s="394"/>
      <c r="M456" s="395"/>
      <c r="O456" s="396"/>
      <c r="P456" s="396"/>
      <c r="Q456" s="396"/>
      <c r="R456" s="396"/>
      <c r="S456" s="396"/>
      <c r="T456" s="396"/>
      <c r="AT456" s="390"/>
      <c r="AU456" s="390"/>
      <c r="AV456" s="390"/>
      <c r="BD456" s="391"/>
      <c r="BF456" s="391"/>
    </row>
    <row r="457" spans="2:58" s="226" customFormat="1">
      <c r="B457" s="393"/>
      <c r="J457" s="389"/>
      <c r="K457" s="394"/>
      <c r="M457" s="395"/>
      <c r="O457" s="396"/>
      <c r="P457" s="396"/>
      <c r="Q457" s="396"/>
      <c r="R457" s="396"/>
      <c r="S457" s="396"/>
      <c r="T457" s="396"/>
      <c r="AT457" s="390"/>
      <c r="AU457" s="390"/>
      <c r="AV457" s="390"/>
      <c r="BD457" s="391"/>
      <c r="BF457" s="391"/>
    </row>
    <row r="458" spans="2:58" s="226" customFormat="1">
      <c r="B458" s="393"/>
      <c r="J458" s="389"/>
      <c r="K458" s="394"/>
      <c r="M458" s="395"/>
      <c r="O458" s="396"/>
      <c r="P458" s="396"/>
      <c r="Q458" s="396"/>
      <c r="R458" s="396"/>
      <c r="S458" s="396"/>
      <c r="T458" s="396"/>
      <c r="AT458" s="390"/>
      <c r="AU458" s="390"/>
      <c r="AV458" s="390"/>
      <c r="BD458" s="391"/>
      <c r="BF458" s="391"/>
    </row>
    <row r="459" spans="2:58" s="226" customFormat="1">
      <c r="B459" s="393"/>
      <c r="J459" s="389"/>
      <c r="K459" s="394"/>
      <c r="M459" s="395"/>
      <c r="O459" s="396"/>
      <c r="P459" s="396"/>
      <c r="Q459" s="396"/>
      <c r="R459" s="396"/>
      <c r="S459" s="396"/>
      <c r="T459" s="396"/>
      <c r="AT459" s="390"/>
      <c r="AU459" s="390"/>
      <c r="AV459" s="390"/>
      <c r="BD459" s="391"/>
      <c r="BF459" s="391"/>
    </row>
    <row r="460" spans="2:58" s="226" customFormat="1">
      <c r="B460" s="393"/>
      <c r="J460" s="389"/>
      <c r="K460" s="394"/>
      <c r="M460" s="395"/>
      <c r="O460" s="396"/>
      <c r="P460" s="396"/>
      <c r="Q460" s="396"/>
      <c r="R460" s="396"/>
      <c r="S460" s="396"/>
      <c r="T460" s="396"/>
      <c r="AT460" s="390"/>
      <c r="AU460" s="390"/>
      <c r="AV460" s="390"/>
      <c r="BD460" s="391"/>
      <c r="BF460" s="391"/>
    </row>
    <row r="461" spans="2:58" s="226" customFormat="1">
      <c r="B461" s="393"/>
      <c r="J461" s="389"/>
      <c r="K461" s="394"/>
      <c r="M461" s="395"/>
      <c r="O461" s="396"/>
      <c r="P461" s="396"/>
      <c r="Q461" s="396"/>
      <c r="R461" s="396"/>
      <c r="S461" s="396"/>
      <c r="T461" s="396"/>
      <c r="AT461" s="390"/>
      <c r="AU461" s="390"/>
      <c r="AV461" s="390"/>
      <c r="BD461" s="391"/>
      <c r="BF461" s="391"/>
    </row>
    <row r="462" spans="2:58" s="226" customFormat="1">
      <c r="B462" s="393"/>
      <c r="J462" s="389"/>
      <c r="K462" s="394"/>
      <c r="M462" s="395"/>
      <c r="O462" s="396"/>
      <c r="P462" s="396"/>
      <c r="Q462" s="396"/>
      <c r="R462" s="396"/>
      <c r="S462" s="396"/>
      <c r="T462" s="396"/>
      <c r="AT462" s="390"/>
      <c r="AU462" s="390"/>
      <c r="AV462" s="390"/>
      <c r="BD462" s="391"/>
      <c r="BF462" s="391"/>
    </row>
    <row r="463" spans="2:58" s="226" customFormat="1">
      <c r="B463" s="393"/>
      <c r="J463" s="389"/>
      <c r="K463" s="394"/>
      <c r="M463" s="395"/>
      <c r="O463" s="396"/>
      <c r="P463" s="396"/>
      <c r="Q463" s="396"/>
      <c r="R463" s="396"/>
      <c r="S463" s="396"/>
      <c r="T463" s="396"/>
      <c r="AT463" s="390"/>
      <c r="AU463" s="390"/>
      <c r="AV463" s="390"/>
      <c r="BD463" s="391"/>
      <c r="BF463" s="391"/>
    </row>
    <row r="464" spans="2:58" s="226" customFormat="1">
      <c r="B464" s="393"/>
      <c r="J464" s="389"/>
      <c r="K464" s="394"/>
      <c r="M464" s="395"/>
      <c r="O464" s="396"/>
      <c r="P464" s="396"/>
      <c r="Q464" s="396"/>
      <c r="R464" s="396"/>
      <c r="S464" s="396"/>
      <c r="T464" s="396"/>
      <c r="AT464" s="390"/>
      <c r="AU464" s="390"/>
      <c r="AV464" s="390"/>
      <c r="BD464" s="391"/>
      <c r="BF464" s="391"/>
    </row>
    <row r="465" spans="2:58" s="226" customFormat="1">
      <c r="B465" s="393"/>
      <c r="J465" s="389"/>
      <c r="K465" s="394"/>
      <c r="M465" s="395"/>
      <c r="O465" s="396"/>
      <c r="P465" s="396"/>
      <c r="Q465" s="396"/>
      <c r="R465" s="396"/>
      <c r="S465" s="396"/>
      <c r="T465" s="396"/>
      <c r="AT465" s="390"/>
      <c r="AU465" s="390"/>
      <c r="AV465" s="390"/>
      <c r="BD465" s="391"/>
      <c r="BF465" s="391"/>
    </row>
    <row r="466" spans="2:58" s="226" customFormat="1">
      <c r="B466" s="393"/>
      <c r="J466" s="389"/>
      <c r="K466" s="394"/>
      <c r="M466" s="395"/>
      <c r="O466" s="396"/>
      <c r="P466" s="396"/>
      <c r="Q466" s="396"/>
      <c r="R466" s="396"/>
      <c r="S466" s="396"/>
      <c r="T466" s="396"/>
      <c r="AT466" s="390"/>
      <c r="AU466" s="390"/>
      <c r="AV466" s="390"/>
      <c r="BD466" s="391"/>
      <c r="BF466" s="391"/>
    </row>
    <row r="467" spans="2:58" s="226" customFormat="1">
      <c r="B467" s="393"/>
      <c r="J467" s="389"/>
      <c r="K467" s="394"/>
      <c r="M467" s="395"/>
      <c r="O467" s="396"/>
      <c r="P467" s="396"/>
      <c r="Q467" s="396"/>
      <c r="R467" s="396"/>
      <c r="S467" s="396"/>
      <c r="T467" s="396"/>
      <c r="AT467" s="390"/>
      <c r="AU467" s="390"/>
      <c r="AV467" s="390"/>
      <c r="BD467" s="391"/>
      <c r="BF467" s="391"/>
    </row>
    <row r="468" spans="2:58" s="226" customFormat="1">
      <c r="B468" s="393"/>
      <c r="J468" s="389"/>
      <c r="K468" s="394"/>
      <c r="M468" s="395"/>
      <c r="O468" s="396"/>
      <c r="P468" s="396"/>
      <c r="Q468" s="396"/>
      <c r="R468" s="396"/>
      <c r="S468" s="396"/>
      <c r="T468" s="396"/>
      <c r="AT468" s="390"/>
      <c r="AU468" s="390"/>
      <c r="AV468" s="390"/>
      <c r="BD468" s="391"/>
      <c r="BF468" s="391"/>
    </row>
    <row r="469" spans="2:58" s="226" customFormat="1">
      <c r="B469" s="393"/>
      <c r="J469" s="389"/>
      <c r="K469" s="394"/>
      <c r="M469" s="395"/>
      <c r="O469" s="396"/>
      <c r="P469" s="396"/>
      <c r="Q469" s="396"/>
      <c r="R469" s="396"/>
      <c r="S469" s="396"/>
      <c r="T469" s="396"/>
      <c r="AT469" s="390"/>
      <c r="AU469" s="390"/>
      <c r="AV469" s="390"/>
      <c r="BD469" s="391"/>
      <c r="BF469" s="391"/>
    </row>
    <row r="470" spans="2:58" s="226" customFormat="1">
      <c r="B470" s="393"/>
      <c r="J470" s="389"/>
      <c r="K470" s="394"/>
      <c r="M470" s="395"/>
      <c r="O470" s="396"/>
      <c r="P470" s="396"/>
      <c r="Q470" s="396"/>
      <c r="R470" s="396"/>
      <c r="S470" s="396"/>
      <c r="T470" s="396"/>
      <c r="AT470" s="390"/>
      <c r="AU470" s="390"/>
      <c r="AV470" s="390"/>
      <c r="BD470" s="391"/>
      <c r="BF470" s="391"/>
    </row>
    <row r="471" spans="2:58" s="226" customFormat="1">
      <c r="B471" s="393"/>
      <c r="J471" s="389"/>
      <c r="K471" s="394"/>
      <c r="M471" s="395"/>
      <c r="O471" s="396"/>
      <c r="P471" s="396"/>
      <c r="Q471" s="396"/>
      <c r="R471" s="396"/>
      <c r="S471" s="396"/>
      <c r="T471" s="396"/>
      <c r="AT471" s="390"/>
      <c r="AU471" s="390"/>
      <c r="AV471" s="390"/>
      <c r="BD471" s="391"/>
      <c r="BF471" s="391"/>
    </row>
    <row r="472" spans="2:58" s="226" customFormat="1">
      <c r="B472" s="393"/>
      <c r="J472" s="389"/>
      <c r="K472" s="394"/>
      <c r="M472" s="395"/>
      <c r="O472" s="396"/>
      <c r="P472" s="396"/>
      <c r="Q472" s="396"/>
      <c r="R472" s="396"/>
      <c r="S472" s="396"/>
      <c r="T472" s="396"/>
      <c r="AT472" s="390"/>
      <c r="AU472" s="390"/>
      <c r="AV472" s="390"/>
      <c r="BD472" s="391"/>
      <c r="BF472" s="391"/>
    </row>
    <row r="473" spans="2:58" s="226" customFormat="1">
      <c r="B473" s="393"/>
      <c r="J473" s="389"/>
      <c r="K473" s="394"/>
      <c r="M473" s="395"/>
      <c r="O473" s="396"/>
      <c r="P473" s="396"/>
      <c r="Q473" s="396"/>
      <c r="R473" s="396"/>
      <c r="S473" s="396"/>
      <c r="T473" s="396"/>
      <c r="AT473" s="390"/>
      <c r="AU473" s="390"/>
      <c r="AV473" s="390"/>
      <c r="BD473" s="391"/>
      <c r="BF473" s="391"/>
    </row>
    <row r="474" spans="2:58" s="226" customFormat="1">
      <c r="B474" s="393"/>
      <c r="J474" s="389"/>
      <c r="K474" s="394"/>
      <c r="M474" s="395"/>
      <c r="O474" s="396"/>
      <c r="P474" s="396"/>
      <c r="Q474" s="396"/>
      <c r="R474" s="396"/>
      <c r="S474" s="396"/>
      <c r="T474" s="396"/>
      <c r="AT474" s="390"/>
      <c r="AU474" s="390"/>
      <c r="AV474" s="390"/>
      <c r="BD474" s="391"/>
      <c r="BF474" s="391"/>
    </row>
    <row r="475" spans="2:58" s="226" customFormat="1">
      <c r="B475" s="393"/>
      <c r="J475" s="389"/>
      <c r="K475" s="394"/>
      <c r="M475" s="395"/>
      <c r="O475" s="396"/>
      <c r="P475" s="396"/>
      <c r="Q475" s="396"/>
      <c r="R475" s="396"/>
      <c r="S475" s="396"/>
      <c r="T475" s="396"/>
      <c r="AT475" s="390"/>
      <c r="AU475" s="390"/>
      <c r="AV475" s="390"/>
      <c r="BD475" s="391"/>
      <c r="BF475" s="391"/>
    </row>
    <row r="476" spans="2:58" s="226" customFormat="1">
      <c r="B476" s="393"/>
      <c r="J476" s="389"/>
      <c r="K476" s="394"/>
      <c r="M476" s="395"/>
      <c r="O476" s="396"/>
      <c r="P476" s="396"/>
      <c r="Q476" s="396"/>
      <c r="R476" s="396"/>
      <c r="S476" s="396"/>
      <c r="T476" s="396"/>
      <c r="AT476" s="390"/>
      <c r="AU476" s="390"/>
      <c r="AV476" s="390"/>
      <c r="BD476" s="391"/>
      <c r="BF476" s="391"/>
    </row>
    <row r="477" spans="2:58" s="226" customFormat="1">
      <c r="B477" s="393"/>
      <c r="J477" s="389"/>
      <c r="K477" s="394"/>
      <c r="M477" s="395"/>
      <c r="O477" s="396"/>
      <c r="P477" s="396"/>
      <c r="Q477" s="396"/>
      <c r="R477" s="396"/>
      <c r="S477" s="396"/>
      <c r="T477" s="396"/>
      <c r="AT477" s="390"/>
      <c r="AU477" s="390"/>
      <c r="AV477" s="390"/>
      <c r="BD477" s="391"/>
      <c r="BF477" s="391"/>
    </row>
    <row r="478" spans="2:58" s="226" customFormat="1">
      <c r="B478" s="393"/>
      <c r="J478" s="389"/>
      <c r="K478" s="394"/>
      <c r="M478" s="395"/>
      <c r="O478" s="396"/>
      <c r="P478" s="396"/>
      <c r="Q478" s="396"/>
      <c r="R478" s="396"/>
      <c r="S478" s="396"/>
      <c r="T478" s="396"/>
      <c r="AT478" s="390"/>
      <c r="AU478" s="390"/>
      <c r="AV478" s="390"/>
      <c r="BD478" s="391"/>
      <c r="BF478" s="391"/>
    </row>
    <row r="479" spans="2:58" s="226" customFormat="1">
      <c r="B479" s="393"/>
      <c r="J479" s="389"/>
      <c r="K479" s="394"/>
      <c r="M479" s="395"/>
      <c r="O479" s="396"/>
      <c r="P479" s="396"/>
      <c r="Q479" s="396"/>
      <c r="R479" s="396"/>
      <c r="S479" s="396"/>
      <c r="T479" s="396"/>
      <c r="AT479" s="390"/>
      <c r="AU479" s="390"/>
      <c r="AV479" s="390"/>
      <c r="BD479" s="391"/>
      <c r="BF479" s="391"/>
    </row>
    <row r="480" spans="2:58" s="226" customFormat="1">
      <c r="B480" s="393"/>
      <c r="J480" s="389"/>
      <c r="K480" s="394"/>
      <c r="M480" s="395"/>
      <c r="O480" s="396"/>
      <c r="P480" s="396"/>
      <c r="Q480" s="396"/>
      <c r="R480" s="396"/>
      <c r="S480" s="396"/>
      <c r="T480" s="396"/>
      <c r="AT480" s="390"/>
      <c r="AU480" s="390"/>
      <c r="AV480" s="390"/>
      <c r="BD480" s="391"/>
      <c r="BF480" s="391"/>
    </row>
    <row r="481" spans="2:58" s="226" customFormat="1">
      <c r="B481" s="393"/>
      <c r="J481" s="389"/>
      <c r="K481" s="394"/>
      <c r="M481" s="395"/>
      <c r="O481" s="396"/>
      <c r="P481" s="396"/>
      <c r="Q481" s="396"/>
      <c r="R481" s="396"/>
      <c r="S481" s="396"/>
      <c r="T481" s="396"/>
      <c r="AT481" s="390"/>
      <c r="AU481" s="390"/>
      <c r="AV481" s="390"/>
      <c r="BD481" s="391"/>
      <c r="BF481" s="391"/>
    </row>
    <row r="482" spans="2:58" s="226" customFormat="1">
      <c r="B482" s="393"/>
      <c r="J482" s="389"/>
      <c r="K482" s="394"/>
      <c r="M482" s="395"/>
      <c r="O482" s="396"/>
      <c r="P482" s="396"/>
      <c r="Q482" s="396"/>
      <c r="R482" s="396"/>
      <c r="S482" s="396"/>
      <c r="T482" s="396"/>
      <c r="AT482" s="390"/>
      <c r="AU482" s="390"/>
      <c r="AV482" s="390"/>
      <c r="BD482" s="391"/>
      <c r="BF482" s="391"/>
    </row>
    <row r="483" spans="2:58" s="226" customFormat="1">
      <c r="B483" s="393"/>
      <c r="J483" s="389"/>
      <c r="K483" s="394"/>
      <c r="M483" s="395"/>
      <c r="O483" s="396"/>
      <c r="P483" s="396"/>
      <c r="Q483" s="396"/>
      <c r="R483" s="396"/>
      <c r="S483" s="396"/>
      <c r="T483" s="396"/>
      <c r="AT483" s="390"/>
      <c r="AU483" s="390"/>
      <c r="AV483" s="390"/>
      <c r="BD483" s="391"/>
      <c r="BF483" s="391"/>
    </row>
    <row r="484" spans="2:58" s="226" customFormat="1">
      <c r="B484" s="393"/>
      <c r="J484" s="389"/>
      <c r="K484" s="394"/>
      <c r="M484" s="395"/>
      <c r="O484" s="396"/>
      <c r="P484" s="396"/>
      <c r="Q484" s="396"/>
      <c r="R484" s="396"/>
      <c r="S484" s="396"/>
      <c r="T484" s="396"/>
      <c r="AT484" s="390"/>
      <c r="AU484" s="390"/>
      <c r="AV484" s="390"/>
      <c r="BD484" s="391"/>
      <c r="BF484" s="391"/>
    </row>
    <row r="485" spans="2:58" s="226" customFormat="1">
      <c r="B485" s="393"/>
      <c r="J485" s="389"/>
      <c r="K485" s="394"/>
      <c r="M485" s="395"/>
      <c r="O485" s="396"/>
      <c r="P485" s="396"/>
      <c r="Q485" s="396"/>
      <c r="R485" s="396"/>
      <c r="S485" s="396"/>
      <c r="T485" s="396"/>
      <c r="AT485" s="390"/>
      <c r="AU485" s="390"/>
      <c r="AV485" s="390"/>
      <c r="BD485" s="391"/>
      <c r="BF485" s="391"/>
    </row>
    <row r="486" spans="2:58" s="226" customFormat="1">
      <c r="B486" s="393"/>
      <c r="J486" s="389"/>
      <c r="K486" s="394"/>
      <c r="M486" s="395"/>
      <c r="O486" s="396"/>
      <c r="P486" s="396"/>
      <c r="Q486" s="396"/>
      <c r="R486" s="396"/>
      <c r="S486" s="396"/>
      <c r="T486" s="396"/>
      <c r="AT486" s="390"/>
      <c r="AU486" s="390"/>
      <c r="AV486" s="390"/>
      <c r="BD486" s="391"/>
      <c r="BF486" s="391"/>
    </row>
    <row r="487" spans="2:58" s="226" customFormat="1">
      <c r="B487" s="393"/>
      <c r="J487" s="389"/>
      <c r="K487" s="394"/>
      <c r="M487" s="395"/>
      <c r="O487" s="396"/>
      <c r="P487" s="396"/>
      <c r="Q487" s="396"/>
      <c r="R487" s="396"/>
      <c r="S487" s="396"/>
      <c r="T487" s="396"/>
      <c r="AT487" s="390"/>
      <c r="AU487" s="390"/>
      <c r="AV487" s="390"/>
      <c r="BD487" s="391"/>
      <c r="BF487" s="391"/>
    </row>
    <row r="488" spans="2:58" s="226" customFormat="1">
      <c r="B488" s="393"/>
      <c r="J488" s="389"/>
      <c r="K488" s="394"/>
      <c r="M488" s="395"/>
      <c r="O488" s="396"/>
      <c r="P488" s="396"/>
      <c r="Q488" s="396"/>
      <c r="R488" s="396"/>
      <c r="S488" s="396"/>
      <c r="T488" s="396"/>
      <c r="AT488" s="390"/>
      <c r="AU488" s="390"/>
      <c r="AV488" s="390"/>
      <c r="BD488" s="391"/>
      <c r="BF488" s="391"/>
    </row>
    <row r="489" spans="2:58" s="226" customFormat="1">
      <c r="B489" s="393"/>
      <c r="J489" s="389"/>
      <c r="K489" s="394"/>
      <c r="M489" s="395"/>
      <c r="O489" s="396"/>
      <c r="P489" s="396"/>
      <c r="Q489" s="396"/>
      <c r="R489" s="396"/>
      <c r="S489" s="396"/>
      <c r="T489" s="396"/>
      <c r="AT489" s="390"/>
      <c r="AU489" s="390"/>
      <c r="AV489" s="390"/>
      <c r="BD489" s="391"/>
      <c r="BF489" s="391"/>
    </row>
    <row r="490" spans="2:58" s="226" customFormat="1">
      <c r="B490" s="393"/>
      <c r="J490" s="389"/>
      <c r="K490" s="394"/>
      <c r="M490" s="395"/>
      <c r="O490" s="396"/>
      <c r="P490" s="396"/>
      <c r="Q490" s="396"/>
      <c r="R490" s="396"/>
      <c r="S490" s="396"/>
      <c r="T490" s="396"/>
      <c r="AT490" s="390"/>
      <c r="AU490" s="390"/>
      <c r="AV490" s="390"/>
      <c r="BD490" s="391"/>
      <c r="BF490" s="391"/>
    </row>
    <row r="491" spans="2:58" s="226" customFormat="1">
      <c r="B491" s="393"/>
      <c r="J491" s="389"/>
      <c r="K491" s="394"/>
      <c r="M491" s="395"/>
      <c r="O491" s="396"/>
      <c r="P491" s="396"/>
      <c r="Q491" s="396"/>
      <c r="R491" s="396"/>
      <c r="S491" s="396"/>
      <c r="T491" s="396"/>
      <c r="AT491" s="390"/>
      <c r="AU491" s="390"/>
      <c r="AV491" s="390"/>
      <c r="BD491" s="391"/>
      <c r="BF491" s="391"/>
    </row>
    <row r="492" spans="2:58" s="226" customFormat="1">
      <c r="B492" s="393"/>
      <c r="J492" s="389"/>
      <c r="K492" s="394"/>
      <c r="M492" s="395"/>
      <c r="O492" s="396"/>
      <c r="P492" s="396"/>
      <c r="Q492" s="396"/>
      <c r="R492" s="396"/>
      <c r="S492" s="396"/>
      <c r="T492" s="396"/>
      <c r="AT492" s="390"/>
      <c r="AU492" s="390"/>
      <c r="AV492" s="390"/>
      <c r="BD492" s="391"/>
      <c r="BF492" s="391"/>
    </row>
    <row r="493" spans="2:58" s="226" customFormat="1">
      <c r="B493" s="393"/>
      <c r="J493" s="389"/>
      <c r="K493" s="394"/>
      <c r="M493" s="395"/>
      <c r="O493" s="396"/>
      <c r="P493" s="396"/>
      <c r="Q493" s="396"/>
      <c r="R493" s="396"/>
      <c r="S493" s="396"/>
      <c r="T493" s="396"/>
      <c r="AT493" s="390"/>
      <c r="AU493" s="390"/>
      <c r="AV493" s="390"/>
      <c r="BD493" s="391"/>
      <c r="BF493" s="391"/>
    </row>
    <row r="494" spans="2:58" s="226" customFormat="1">
      <c r="B494" s="393"/>
      <c r="J494" s="389"/>
      <c r="K494" s="394"/>
      <c r="M494" s="395"/>
      <c r="O494" s="396"/>
      <c r="P494" s="396"/>
      <c r="Q494" s="396"/>
      <c r="R494" s="396"/>
      <c r="S494" s="396"/>
      <c r="T494" s="396"/>
      <c r="AT494" s="390"/>
      <c r="AU494" s="390"/>
      <c r="AV494" s="390"/>
      <c r="BD494" s="391"/>
      <c r="BF494" s="391"/>
    </row>
    <row r="495" spans="2:58" s="226" customFormat="1">
      <c r="B495" s="393"/>
      <c r="J495" s="389"/>
      <c r="K495" s="394"/>
      <c r="M495" s="395"/>
      <c r="O495" s="396"/>
      <c r="P495" s="396"/>
      <c r="Q495" s="396"/>
      <c r="R495" s="396"/>
      <c r="S495" s="396"/>
      <c r="T495" s="396"/>
      <c r="AT495" s="390"/>
      <c r="AU495" s="390"/>
      <c r="AV495" s="390"/>
      <c r="BD495" s="391"/>
      <c r="BF495" s="391"/>
    </row>
    <row r="496" spans="2:58" s="226" customFormat="1">
      <c r="B496" s="393"/>
      <c r="J496" s="389"/>
      <c r="K496" s="394"/>
      <c r="M496" s="395"/>
      <c r="O496" s="396"/>
      <c r="P496" s="396"/>
      <c r="Q496" s="396"/>
      <c r="R496" s="396"/>
      <c r="S496" s="396"/>
      <c r="T496" s="396"/>
      <c r="AT496" s="390"/>
      <c r="AU496" s="390"/>
      <c r="AV496" s="390"/>
      <c r="BD496" s="391"/>
      <c r="BF496" s="391"/>
    </row>
    <row r="497" spans="2:58" s="226" customFormat="1">
      <c r="B497" s="393"/>
      <c r="J497" s="389"/>
      <c r="K497" s="394"/>
      <c r="M497" s="395"/>
      <c r="O497" s="396"/>
      <c r="P497" s="396"/>
      <c r="Q497" s="396"/>
      <c r="R497" s="396"/>
      <c r="S497" s="396"/>
      <c r="T497" s="396"/>
      <c r="AT497" s="390"/>
      <c r="AU497" s="390"/>
      <c r="AV497" s="390"/>
      <c r="BD497" s="391"/>
      <c r="BF497" s="391"/>
    </row>
    <row r="498" spans="2:58" s="226" customFormat="1">
      <c r="B498" s="393"/>
      <c r="J498" s="389"/>
      <c r="K498" s="394"/>
      <c r="M498" s="395"/>
      <c r="O498" s="396"/>
      <c r="P498" s="396"/>
      <c r="Q498" s="396"/>
      <c r="R498" s="396"/>
      <c r="S498" s="396"/>
      <c r="T498" s="396"/>
      <c r="AT498" s="390"/>
      <c r="AU498" s="390"/>
      <c r="AV498" s="390"/>
      <c r="BD498" s="391"/>
      <c r="BF498" s="391"/>
    </row>
    <row r="499" spans="2:58" s="226" customFormat="1">
      <c r="B499" s="393"/>
      <c r="J499" s="389"/>
      <c r="K499" s="394"/>
      <c r="M499" s="395"/>
      <c r="O499" s="396"/>
      <c r="P499" s="396"/>
      <c r="Q499" s="396"/>
      <c r="R499" s="396"/>
      <c r="S499" s="396"/>
      <c r="T499" s="396"/>
      <c r="AT499" s="390"/>
      <c r="AU499" s="390"/>
      <c r="AV499" s="390"/>
      <c r="BD499" s="391"/>
      <c r="BF499" s="391"/>
    </row>
    <row r="500" spans="2:58" s="226" customFormat="1">
      <c r="B500" s="393"/>
      <c r="J500" s="389"/>
      <c r="K500" s="394"/>
      <c r="M500" s="395"/>
      <c r="O500" s="396"/>
      <c r="P500" s="396"/>
      <c r="Q500" s="396"/>
      <c r="R500" s="396"/>
      <c r="S500" s="396"/>
      <c r="T500" s="396"/>
      <c r="AT500" s="390"/>
      <c r="AU500" s="390"/>
      <c r="AV500" s="390"/>
      <c r="BD500" s="391"/>
      <c r="BF500" s="391"/>
    </row>
    <row r="501" spans="2:58" s="226" customFormat="1">
      <c r="B501" s="393"/>
      <c r="J501" s="389"/>
      <c r="K501" s="394"/>
      <c r="M501" s="395"/>
      <c r="O501" s="396"/>
      <c r="P501" s="396"/>
      <c r="Q501" s="396"/>
      <c r="R501" s="396"/>
      <c r="S501" s="396"/>
      <c r="T501" s="396"/>
      <c r="AT501" s="390"/>
      <c r="AU501" s="390"/>
      <c r="AV501" s="390"/>
      <c r="BD501" s="391"/>
      <c r="BF501" s="391"/>
    </row>
    <row r="502" spans="2:58" s="226" customFormat="1">
      <c r="B502" s="393"/>
      <c r="J502" s="389"/>
      <c r="K502" s="394"/>
      <c r="M502" s="395"/>
      <c r="O502" s="396"/>
      <c r="P502" s="396"/>
      <c r="Q502" s="396"/>
      <c r="R502" s="396"/>
      <c r="S502" s="396"/>
      <c r="T502" s="396"/>
      <c r="AT502" s="390"/>
      <c r="AU502" s="390"/>
      <c r="AV502" s="390"/>
      <c r="BD502" s="391"/>
      <c r="BF502" s="391"/>
    </row>
    <row r="503" spans="2:58" s="226" customFormat="1">
      <c r="B503" s="393"/>
      <c r="J503" s="389"/>
      <c r="K503" s="394"/>
      <c r="M503" s="395"/>
      <c r="O503" s="396"/>
      <c r="P503" s="396"/>
      <c r="Q503" s="396"/>
      <c r="R503" s="396"/>
      <c r="S503" s="396"/>
      <c r="T503" s="396"/>
      <c r="AT503" s="390"/>
      <c r="AU503" s="390"/>
      <c r="AV503" s="390"/>
      <c r="BD503" s="391"/>
      <c r="BF503" s="391"/>
    </row>
    <row r="504" spans="2:58" s="226" customFormat="1">
      <c r="B504" s="393"/>
      <c r="J504" s="389"/>
      <c r="K504" s="394"/>
      <c r="M504" s="395"/>
      <c r="O504" s="396"/>
      <c r="P504" s="396"/>
      <c r="Q504" s="396"/>
      <c r="R504" s="396"/>
      <c r="S504" s="396"/>
      <c r="T504" s="396"/>
      <c r="AT504" s="390"/>
      <c r="AU504" s="390"/>
      <c r="AV504" s="390"/>
      <c r="BD504" s="391"/>
      <c r="BF504" s="391"/>
    </row>
    <row r="505" spans="2:58" s="226" customFormat="1">
      <c r="B505" s="393"/>
      <c r="J505" s="389"/>
      <c r="K505" s="394"/>
      <c r="M505" s="395"/>
      <c r="O505" s="396"/>
      <c r="P505" s="396"/>
      <c r="Q505" s="396"/>
      <c r="R505" s="396"/>
      <c r="S505" s="396"/>
      <c r="T505" s="396"/>
      <c r="AT505" s="390"/>
      <c r="AU505" s="390"/>
      <c r="AV505" s="390"/>
      <c r="BD505" s="391"/>
      <c r="BF505" s="391"/>
    </row>
    <row r="506" spans="2:58" s="226" customFormat="1">
      <c r="B506" s="393"/>
      <c r="J506" s="389"/>
      <c r="K506" s="394"/>
      <c r="M506" s="395"/>
      <c r="O506" s="396"/>
      <c r="P506" s="396"/>
      <c r="Q506" s="396"/>
      <c r="R506" s="396"/>
      <c r="S506" s="396"/>
      <c r="T506" s="396"/>
      <c r="AT506" s="390"/>
      <c r="AU506" s="390"/>
      <c r="AV506" s="390"/>
      <c r="BD506" s="391"/>
      <c r="BF506" s="391"/>
    </row>
    <row r="507" spans="2:58" s="226" customFormat="1">
      <c r="B507" s="393"/>
      <c r="J507" s="389"/>
      <c r="K507" s="394"/>
      <c r="M507" s="395"/>
      <c r="O507" s="396"/>
      <c r="P507" s="396"/>
      <c r="Q507" s="396"/>
      <c r="R507" s="396"/>
      <c r="S507" s="396"/>
      <c r="T507" s="396"/>
      <c r="AT507" s="390"/>
      <c r="AU507" s="390"/>
      <c r="AV507" s="390"/>
      <c r="BD507" s="391"/>
      <c r="BF507" s="391"/>
    </row>
    <row r="508" spans="2:58" s="226" customFormat="1">
      <c r="B508" s="393"/>
      <c r="J508" s="389"/>
      <c r="K508" s="394"/>
      <c r="M508" s="395"/>
      <c r="O508" s="396"/>
      <c r="P508" s="396"/>
      <c r="Q508" s="396"/>
      <c r="R508" s="396"/>
      <c r="S508" s="396"/>
      <c r="T508" s="396"/>
      <c r="AT508" s="390"/>
      <c r="AU508" s="390"/>
      <c r="AV508" s="390"/>
      <c r="BD508" s="391"/>
      <c r="BF508" s="391"/>
    </row>
    <row r="509" spans="2:58" s="226" customFormat="1">
      <c r="B509" s="393"/>
      <c r="J509" s="389"/>
      <c r="K509" s="394"/>
      <c r="M509" s="395"/>
      <c r="O509" s="396"/>
      <c r="P509" s="396"/>
      <c r="Q509" s="396"/>
      <c r="R509" s="396"/>
      <c r="S509" s="396"/>
      <c r="T509" s="396"/>
      <c r="AT509" s="390"/>
      <c r="AU509" s="390"/>
      <c r="AV509" s="390"/>
      <c r="BD509" s="391"/>
      <c r="BF509" s="391"/>
    </row>
    <row r="510" spans="2:58" s="226" customFormat="1">
      <c r="B510" s="393"/>
      <c r="J510" s="389"/>
      <c r="K510" s="394"/>
      <c r="M510" s="395"/>
      <c r="O510" s="396"/>
      <c r="P510" s="396"/>
      <c r="Q510" s="396"/>
      <c r="R510" s="396"/>
      <c r="S510" s="396"/>
      <c r="T510" s="396"/>
      <c r="AT510" s="390"/>
      <c r="AU510" s="390"/>
      <c r="AV510" s="390"/>
      <c r="BD510" s="391"/>
      <c r="BF510" s="391"/>
    </row>
    <row r="511" spans="2:58" s="226" customFormat="1">
      <c r="B511" s="393"/>
      <c r="J511" s="389"/>
      <c r="K511" s="394"/>
      <c r="M511" s="395"/>
      <c r="O511" s="396"/>
      <c r="P511" s="396"/>
      <c r="Q511" s="396"/>
      <c r="R511" s="396"/>
      <c r="S511" s="396"/>
      <c r="T511" s="396"/>
      <c r="AT511" s="390"/>
      <c r="AU511" s="390"/>
      <c r="AV511" s="390"/>
      <c r="BD511" s="391"/>
      <c r="BF511" s="391"/>
    </row>
    <row r="512" spans="2:58" s="226" customFormat="1">
      <c r="B512" s="393"/>
      <c r="J512" s="389"/>
      <c r="K512" s="394"/>
      <c r="M512" s="395"/>
      <c r="O512" s="396"/>
      <c r="P512" s="396"/>
      <c r="Q512" s="396"/>
      <c r="R512" s="396"/>
      <c r="S512" s="396"/>
      <c r="T512" s="396"/>
      <c r="AT512" s="390"/>
      <c r="AU512" s="390"/>
      <c r="AV512" s="390"/>
      <c r="BD512" s="391"/>
      <c r="BF512" s="391"/>
    </row>
    <row r="513" spans="2:58" s="226" customFormat="1">
      <c r="B513" s="393"/>
      <c r="J513" s="389"/>
      <c r="K513" s="394"/>
      <c r="M513" s="395"/>
      <c r="O513" s="396"/>
      <c r="P513" s="396"/>
      <c r="Q513" s="396"/>
      <c r="R513" s="396"/>
      <c r="S513" s="396"/>
      <c r="T513" s="396"/>
      <c r="AT513" s="390"/>
      <c r="AU513" s="390"/>
      <c r="AV513" s="390"/>
      <c r="BD513" s="391"/>
      <c r="BF513" s="391"/>
    </row>
    <row r="514" spans="2:58" s="226" customFormat="1">
      <c r="B514" s="393"/>
      <c r="J514" s="389"/>
      <c r="K514" s="394"/>
      <c r="M514" s="395"/>
      <c r="O514" s="396"/>
      <c r="P514" s="396"/>
      <c r="Q514" s="396"/>
      <c r="R514" s="396"/>
      <c r="S514" s="396"/>
      <c r="T514" s="396"/>
      <c r="AT514" s="390"/>
      <c r="AU514" s="390"/>
      <c r="AV514" s="390"/>
      <c r="BD514" s="391"/>
      <c r="BF514" s="391"/>
    </row>
    <row r="515" spans="2:58" s="226" customFormat="1">
      <c r="B515" s="393"/>
      <c r="J515" s="389"/>
      <c r="K515" s="394"/>
      <c r="M515" s="395"/>
      <c r="O515" s="396"/>
      <c r="P515" s="396"/>
      <c r="Q515" s="396"/>
      <c r="R515" s="396"/>
      <c r="S515" s="396"/>
      <c r="T515" s="396"/>
      <c r="AT515" s="390"/>
      <c r="AU515" s="390"/>
      <c r="AV515" s="390"/>
      <c r="BD515" s="391"/>
      <c r="BF515" s="391"/>
    </row>
    <row r="516" spans="2:58" s="226" customFormat="1">
      <c r="B516" s="393"/>
      <c r="J516" s="389"/>
      <c r="K516" s="394"/>
      <c r="M516" s="395"/>
      <c r="O516" s="396"/>
      <c r="P516" s="396"/>
      <c r="Q516" s="396"/>
      <c r="R516" s="396"/>
      <c r="S516" s="396"/>
      <c r="T516" s="396"/>
      <c r="AT516" s="390"/>
      <c r="AU516" s="390"/>
      <c r="AV516" s="390"/>
      <c r="BD516" s="391"/>
      <c r="BF516" s="391"/>
    </row>
    <row r="517" spans="2:58" s="226" customFormat="1">
      <c r="B517" s="393"/>
      <c r="J517" s="389"/>
      <c r="K517" s="394"/>
      <c r="M517" s="395"/>
      <c r="O517" s="396"/>
      <c r="P517" s="396"/>
      <c r="Q517" s="396"/>
      <c r="R517" s="396"/>
      <c r="S517" s="396"/>
      <c r="T517" s="396"/>
      <c r="AT517" s="390"/>
      <c r="AU517" s="390"/>
      <c r="AV517" s="390"/>
      <c r="BD517" s="391"/>
      <c r="BF517" s="391"/>
    </row>
    <row r="518" spans="2:58" s="226" customFormat="1">
      <c r="B518" s="393"/>
      <c r="J518" s="389"/>
      <c r="K518" s="394"/>
      <c r="M518" s="395"/>
      <c r="O518" s="396"/>
      <c r="P518" s="396"/>
      <c r="Q518" s="396"/>
      <c r="R518" s="396"/>
      <c r="S518" s="396"/>
      <c r="T518" s="396"/>
      <c r="AT518" s="390"/>
      <c r="AU518" s="390"/>
      <c r="AV518" s="390"/>
      <c r="BD518" s="391"/>
      <c r="BF518" s="391"/>
    </row>
    <row r="519" spans="2:58" s="226" customFormat="1">
      <c r="B519" s="393"/>
      <c r="J519" s="389"/>
      <c r="K519" s="394"/>
      <c r="M519" s="395"/>
      <c r="O519" s="396"/>
      <c r="P519" s="396"/>
      <c r="Q519" s="396"/>
      <c r="R519" s="396"/>
      <c r="S519" s="396"/>
      <c r="T519" s="396"/>
      <c r="AT519" s="390"/>
      <c r="AU519" s="390"/>
      <c r="AV519" s="390"/>
      <c r="BD519" s="391"/>
      <c r="BF519" s="391"/>
    </row>
    <row r="520" spans="2:58" s="226" customFormat="1">
      <c r="B520" s="393"/>
      <c r="J520" s="389"/>
      <c r="K520" s="394"/>
      <c r="M520" s="395"/>
      <c r="O520" s="396"/>
      <c r="P520" s="396"/>
      <c r="Q520" s="396"/>
      <c r="R520" s="396"/>
      <c r="S520" s="396"/>
      <c r="T520" s="396"/>
      <c r="AT520" s="390"/>
      <c r="AU520" s="390"/>
      <c r="AV520" s="390"/>
      <c r="BD520" s="391"/>
      <c r="BF520" s="391"/>
    </row>
    <row r="521" spans="2:58" s="226" customFormat="1">
      <c r="B521" s="393"/>
      <c r="J521" s="389"/>
      <c r="K521" s="394"/>
      <c r="M521" s="395"/>
      <c r="O521" s="396"/>
      <c r="P521" s="396"/>
      <c r="Q521" s="396"/>
      <c r="R521" s="396"/>
      <c r="S521" s="396"/>
      <c r="T521" s="396"/>
      <c r="AT521" s="390"/>
      <c r="AU521" s="390"/>
      <c r="AV521" s="390"/>
      <c r="BD521" s="391"/>
      <c r="BF521" s="391"/>
    </row>
    <row r="522" spans="2:58" s="226" customFormat="1">
      <c r="B522" s="393"/>
      <c r="J522" s="389"/>
      <c r="K522" s="394"/>
      <c r="M522" s="395"/>
      <c r="O522" s="396"/>
      <c r="P522" s="396"/>
      <c r="Q522" s="396"/>
      <c r="R522" s="396"/>
      <c r="S522" s="396"/>
      <c r="T522" s="396"/>
      <c r="AT522" s="390"/>
      <c r="AU522" s="390"/>
      <c r="AV522" s="390"/>
      <c r="BD522" s="391"/>
      <c r="BF522" s="391"/>
    </row>
    <row r="523" spans="2:58" s="226" customFormat="1">
      <c r="B523" s="393"/>
      <c r="J523" s="389"/>
      <c r="K523" s="394"/>
      <c r="M523" s="395"/>
      <c r="O523" s="396"/>
      <c r="P523" s="396"/>
      <c r="Q523" s="396"/>
      <c r="R523" s="396"/>
      <c r="S523" s="396"/>
      <c r="T523" s="396"/>
      <c r="AT523" s="390"/>
      <c r="AU523" s="390"/>
      <c r="AV523" s="390"/>
      <c r="BD523" s="391"/>
      <c r="BF523" s="391"/>
    </row>
    <row r="524" spans="2:58" s="226" customFormat="1">
      <c r="B524" s="393"/>
      <c r="J524" s="389"/>
      <c r="K524" s="394"/>
      <c r="M524" s="395"/>
      <c r="O524" s="396"/>
      <c r="P524" s="396"/>
      <c r="Q524" s="396"/>
      <c r="R524" s="396"/>
      <c r="S524" s="396"/>
      <c r="T524" s="396"/>
      <c r="AT524" s="390"/>
      <c r="AU524" s="390"/>
      <c r="AV524" s="390"/>
      <c r="BD524" s="391"/>
      <c r="BF524" s="391"/>
    </row>
    <row r="525" spans="2:58" s="226" customFormat="1">
      <c r="B525" s="393"/>
      <c r="J525" s="389"/>
      <c r="K525" s="394"/>
      <c r="M525" s="395"/>
      <c r="O525" s="396"/>
      <c r="P525" s="396"/>
      <c r="Q525" s="396"/>
      <c r="R525" s="396"/>
      <c r="S525" s="396"/>
      <c r="T525" s="396"/>
      <c r="AT525" s="390"/>
      <c r="AU525" s="390"/>
      <c r="AV525" s="390"/>
      <c r="BD525" s="391"/>
      <c r="BF525" s="391"/>
    </row>
    <row r="526" spans="2:58" s="226" customFormat="1">
      <c r="B526" s="393"/>
      <c r="J526" s="389"/>
      <c r="K526" s="394"/>
      <c r="M526" s="395"/>
      <c r="O526" s="396"/>
      <c r="P526" s="396"/>
      <c r="Q526" s="396"/>
      <c r="R526" s="396"/>
      <c r="S526" s="396"/>
      <c r="T526" s="396"/>
      <c r="AT526" s="390"/>
      <c r="AU526" s="390"/>
      <c r="AV526" s="390"/>
      <c r="BD526" s="391"/>
      <c r="BF526" s="391"/>
    </row>
    <row r="527" spans="2:58" s="226" customFormat="1">
      <c r="B527" s="393"/>
      <c r="J527" s="389"/>
      <c r="K527" s="394"/>
      <c r="M527" s="395"/>
      <c r="O527" s="396"/>
      <c r="P527" s="396"/>
      <c r="Q527" s="396"/>
      <c r="R527" s="396"/>
      <c r="S527" s="396"/>
      <c r="T527" s="396"/>
      <c r="AT527" s="390"/>
      <c r="AU527" s="390"/>
      <c r="AV527" s="390"/>
      <c r="BD527" s="391"/>
      <c r="BF527" s="391"/>
    </row>
    <row r="528" spans="2:58" s="226" customFormat="1">
      <c r="B528" s="393"/>
      <c r="J528" s="389"/>
      <c r="K528" s="394"/>
      <c r="M528" s="395"/>
      <c r="O528" s="396"/>
      <c r="P528" s="396"/>
      <c r="Q528" s="396"/>
      <c r="R528" s="396"/>
      <c r="S528" s="396"/>
      <c r="T528" s="396"/>
      <c r="AT528" s="390"/>
      <c r="AU528" s="390"/>
      <c r="AV528" s="390"/>
      <c r="BD528" s="391"/>
      <c r="BF528" s="391"/>
    </row>
    <row r="529" spans="2:58" s="226" customFormat="1">
      <c r="B529" s="393"/>
      <c r="J529" s="389"/>
      <c r="K529" s="394"/>
      <c r="M529" s="395"/>
      <c r="O529" s="396"/>
      <c r="P529" s="396"/>
      <c r="Q529" s="396"/>
      <c r="R529" s="396"/>
      <c r="S529" s="396"/>
      <c r="T529" s="396"/>
      <c r="AT529" s="390"/>
      <c r="AU529" s="390"/>
      <c r="AV529" s="390"/>
      <c r="BD529" s="391"/>
      <c r="BF529" s="391"/>
    </row>
    <row r="530" spans="2:58" s="226" customFormat="1">
      <c r="B530" s="393"/>
      <c r="J530" s="389"/>
      <c r="K530" s="394"/>
      <c r="M530" s="395"/>
      <c r="O530" s="396"/>
      <c r="P530" s="396"/>
      <c r="Q530" s="396"/>
      <c r="R530" s="396"/>
      <c r="S530" s="396"/>
      <c r="T530" s="396"/>
      <c r="AT530" s="390"/>
      <c r="AU530" s="390"/>
      <c r="AV530" s="390"/>
      <c r="BD530" s="391"/>
      <c r="BF530" s="391"/>
    </row>
    <row r="531" spans="2:58" s="226" customFormat="1">
      <c r="B531" s="393"/>
      <c r="J531" s="389"/>
      <c r="K531" s="394"/>
      <c r="M531" s="395"/>
      <c r="O531" s="396"/>
      <c r="P531" s="396"/>
      <c r="Q531" s="396"/>
      <c r="R531" s="396"/>
      <c r="S531" s="396"/>
      <c r="T531" s="396"/>
      <c r="AT531" s="390"/>
      <c r="AU531" s="390"/>
      <c r="AV531" s="390"/>
      <c r="BD531" s="391"/>
      <c r="BF531" s="391"/>
    </row>
    <row r="532" spans="2:58" s="226" customFormat="1">
      <c r="B532" s="393"/>
      <c r="J532" s="389"/>
      <c r="K532" s="394"/>
      <c r="M532" s="395"/>
      <c r="O532" s="396"/>
      <c r="P532" s="396"/>
      <c r="Q532" s="396"/>
      <c r="R532" s="396"/>
      <c r="S532" s="396"/>
      <c r="T532" s="396"/>
      <c r="AT532" s="390"/>
      <c r="AU532" s="390"/>
      <c r="AV532" s="390"/>
      <c r="BD532" s="391"/>
      <c r="BF532" s="391"/>
    </row>
    <row r="533" spans="2:58" s="226" customFormat="1">
      <c r="B533" s="393"/>
      <c r="J533" s="389"/>
      <c r="K533" s="394"/>
      <c r="M533" s="395"/>
      <c r="O533" s="396"/>
      <c r="P533" s="396"/>
      <c r="Q533" s="396"/>
      <c r="R533" s="396"/>
      <c r="S533" s="396"/>
      <c r="T533" s="396"/>
      <c r="AT533" s="390"/>
      <c r="AU533" s="390"/>
      <c r="AV533" s="390"/>
      <c r="BD533" s="391"/>
      <c r="BF533" s="391"/>
    </row>
    <row r="534" spans="2:58" s="226" customFormat="1">
      <c r="B534" s="393"/>
      <c r="J534" s="389"/>
      <c r="K534" s="394"/>
      <c r="M534" s="395"/>
      <c r="O534" s="396"/>
      <c r="P534" s="396"/>
      <c r="Q534" s="396"/>
      <c r="R534" s="396"/>
      <c r="S534" s="396"/>
      <c r="T534" s="396"/>
      <c r="AT534" s="390"/>
      <c r="AU534" s="390"/>
      <c r="AV534" s="390"/>
      <c r="BD534" s="391"/>
      <c r="BF534" s="391"/>
    </row>
    <row r="535" spans="2:58" s="226" customFormat="1">
      <c r="B535" s="393"/>
      <c r="J535" s="389"/>
      <c r="K535" s="394"/>
      <c r="M535" s="395"/>
      <c r="O535" s="396"/>
      <c r="P535" s="396"/>
      <c r="Q535" s="396"/>
      <c r="R535" s="396"/>
      <c r="S535" s="396"/>
      <c r="T535" s="396"/>
      <c r="AT535" s="390"/>
      <c r="AU535" s="390"/>
      <c r="AV535" s="390"/>
      <c r="BD535" s="391"/>
      <c r="BF535" s="391"/>
    </row>
    <row r="536" spans="2:58" s="226" customFormat="1">
      <c r="B536" s="393"/>
      <c r="J536" s="389"/>
      <c r="K536" s="394"/>
      <c r="M536" s="395"/>
      <c r="O536" s="396"/>
      <c r="P536" s="396"/>
      <c r="Q536" s="396"/>
      <c r="R536" s="396"/>
      <c r="S536" s="396"/>
      <c r="T536" s="396"/>
      <c r="AT536" s="390"/>
      <c r="AU536" s="390"/>
      <c r="AV536" s="390"/>
      <c r="BD536" s="391"/>
      <c r="BF536" s="391"/>
    </row>
    <row r="537" spans="2:58" s="226" customFormat="1">
      <c r="B537" s="393"/>
      <c r="J537" s="389"/>
      <c r="K537" s="394"/>
      <c r="M537" s="395"/>
      <c r="O537" s="396"/>
      <c r="P537" s="396"/>
      <c r="Q537" s="396"/>
      <c r="R537" s="396"/>
      <c r="S537" s="396"/>
      <c r="T537" s="396"/>
      <c r="AT537" s="390"/>
      <c r="AU537" s="390"/>
      <c r="AV537" s="390"/>
      <c r="BD537" s="391"/>
      <c r="BF537" s="391"/>
    </row>
    <row r="538" spans="2:58" s="226" customFormat="1">
      <c r="B538" s="393"/>
      <c r="J538" s="389"/>
      <c r="K538" s="394"/>
      <c r="M538" s="395"/>
      <c r="O538" s="396"/>
      <c r="P538" s="396"/>
      <c r="Q538" s="396"/>
      <c r="R538" s="396"/>
      <c r="S538" s="396"/>
      <c r="T538" s="396"/>
      <c r="AT538" s="390"/>
      <c r="AU538" s="390"/>
      <c r="AV538" s="390"/>
      <c r="BD538" s="391"/>
      <c r="BF538" s="391"/>
    </row>
    <row r="539" spans="2:58" s="226" customFormat="1">
      <c r="B539" s="393"/>
      <c r="J539" s="389"/>
      <c r="K539" s="394"/>
      <c r="M539" s="395"/>
      <c r="O539" s="396"/>
      <c r="P539" s="396"/>
      <c r="Q539" s="396"/>
      <c r="R539" s="396"/>
      <c r="S539" s="396"/>
      <c r="T539" s="396"/>
      <c r="AT539" s="390"/>
      <c r="AU539" s="390"/>
      <c r="AV539" s="390"/>
      <c r="BD539" s="391"/>
      <c r="BF539" s="391"/>
    </row>
    <row r="540" spans="2:58" s="226" customFormat="1">
      <c r="B540" s="393"/>
      <c r="J540" s="389"/>
      <c r="K540" s="394"/>
      <c r="M540" s="395"/>
      <c r="O540" s="396"/>
      <c r="P540" s="396"/>
      <c r="Q540" s="396"/>
      <c r="R540" s="396"/>
      <c r="S540" s="396"/>
      <c r="T540" s="396"/>
      <c r="AT540" s="390"/>
      <c r="AU540" s="390"/>
      <c r="AV540" s="390"/>
      <c r="BD540" s="391"/>
      <c r="BF540" s="391"/>
    </row>
    <row r="541" spans="2:58" s="226" customFormat="1">
      <c r="B541" s="393"/>
      <c r="J541" s="389"/>
      <c r="K541" s="394"/>
      <c r="M541" s="395"/>
      <c r="O541" s="396"/>
      <c r="P541" s="396"/>
      <c r="Q541" s="396"/>
      <c r="R541" s="396"/>
      <c r="S541" s="396"/>
      <c r="T541" s="396"/>
      <c r="AT541" s="390"/>
      <c r="AU541" s="390"/>
      <c r="AV541" s="390"/>
      <c r="BD541" s="391"/>
      <c r="BF541" s="391"/>
    </row>
    <row r="542" spans="2:58" s="226" customFormat="1">
      <c r="B542" s="393"/>
      <c r="J542" s="389"/>
      <c r="K542" s="394"/>
      <c r="M542" s="395"/>
      <c r="O542" s="396"/>
      <c r="P542" s="396"/>
      <c r="Q542" s="396"/>
      <c r="R542" s="396"/>
      <c r="S542" s="396"/>
      <c r="T542" s="396"/>
      <c r="AT542" s="390"/>
      <c r="AU542" s="390"/>
      <c r="AV542" s="390"/>
      <c r="BD542" s="391"/>
      <c r="BF542" s="391"/>
    </row>
    <row r="543" spans="2:58" s="226" customFormat="1">
      <c r="B543" s="393"/>
      <c r="J543" s="389"/>
      <c r="K543" s="394"/>
      <c r="M543" s="395"/>
      <c r="O543" s="396"/>
      <c r="P543" s="396"/>
      <c r="Q543" s="396"/>
      <c r="R543" s="396"/>
      <c r="S543" s="396"/>
      <c r="T543" s="396"/>
      <c r="AT543" s="390"/>
      <c r="AU543" s="390"/>
      <c r="AV543" s="390"/>
      <c r="BD543" s="391"/>
      <c r="BF543" s="391"/>
    </row>
    <row r="544" spans="2:58" s="226" customFormat="1">
      <c r="B544" s="393"/>
      <c r="J544" s="389"/>
      <c r="K544" s="394"/>
      <c r="M544" s="395"/>
      <c r="O544" s="396"/>
      <c r="P544" s="396"/>
      <c r="Q544" s="396"/>
      <c r="R544" s="396"/>
      <c r="S544" s="396"/>
      <c r="T544" s="396"/>
      <c r="AT544" s="390"/>
      <c r="AU544" s="390"/>
      <c r="AV544" s="390"/>
      <c r="BD544" s="391"/>
      <c r="BF544" s="391"/>
    </row>
    <row r="545" spans="2:58" s="226" customFormat="1">
      <c r="B545" s="393"/>
      <c r="J545" s="389"/>
      <c r="K545" s="394"/>
      <c r="M545" s="395"/>
      <c r="O545" s="396"/>
      <c r="P545" s="396"/>
      <c r="Q545" s="396"/>
      <c r="R545" s="396"/>
      <c r="S545" s="396"/>
      <c r="T545" s="396"/>
      <c r="AT545" s="390"/>
      <c r="AU545" s="390"/>
      <c r="AV545" s="390"/>
      <c r="BD545" s="391"/>
      <c r="BF545" s="391"/>
    </row>
    <row r="546" spans="2:58" s="226" customFormat="1">
      <c r="B546" s="393"/>
      <c r="J546" s="389"/>
      <c r="K546" s="394"/>
      <c r="M546" s="395"/>
      <c r="O546" s="396"/>
      <c r="P546" s="396"/>
      <c r="Q546" s="396"/>
      <c r="R546" s="396"/>
      <c r="S546" s="396"/>
      <c r="T546" s="396"/>
      <c r="AT546" s="390"/>
      <c r="AU546" s="390"/>
      <c r="AV546" s="390"/>
      <c r="BD546" s="391"/>
      <c r="BF546" s="391"/>
    </row>
    <row r="547" spans="2:58" s="226" customFormat="1">
      <c r="B547" s="393"/>
      <c r="J547" s="389"/>
      <c r="K547" s="394"/>
      <c r="M547" s="395"/>
      <c r="O547" s="396"/>
      <c r="P547" s="396"/>
      <c r="Q547" s="396"/>
      <c r="R547" s="396"/>
      <c r="S547" s="396"/>
      <c r="T547" s="396"/>
      <c r="AT547" s="390"/>
      <c r="AU547" s="390"/>
      <c r="AV547" s="390"/>
      <c r="BD547" s="391"/>
      <c r="BF547" s="391"/>
    </row>
    <row r="548" spans="2:58" s="226" customFormat="1">
      <c r="B548" s="393"/>
      <c r="J548" s="389"/>
      <c r="K548" s="394"/>
      <c r="M548" s="395"/>
      <c r="O548" s="396"/>
      <c r="P548" s="396"/>
      <c r="Q548" s="396"/>
      <c r="R548" s="396"/>
      <c r="S548" s="396"/>
      <c r="T548" s="396"/>
      <c r="AT548" s="390"/>
      <c r="AU548" s="390"/>
      <c r="AV548" s="390"/>
      <c r="BD548" s="391"/>
      <c r="BF548" s="391"/>
    </row>
    <row r="549" spans="2:58" s="226" customFormat="1">
      <c r="B549" s="393"/>
      <c r="J549" s="389"/>
      <c r="K549" s="394"/>
      <c r="M549" s="395"/>
      <c r="O549" s="396"/>
      <c r="P549" s="396"/>
      <c r="Q549" s="396"/>
      <c r="R549" s="396"/>
      <c r="S549" s="396"/>
      <c r="T549" s="396"/>
      <c r="AT549" s="390"/>
      <c r="AU549" s="390"/>
      <c r="AV549" s="390"/>
      <c r="BD549" s="391"/>
      <c r="BF549" s="391"/>
    </row>
    <row r="550" spans="2:58" s="226" customFormat="1">
      <c r="B550" s="393"/>
      <c r="J550" s="389"/>
      <c r="K550" s="394"/>
      <c r="M550" s="395"/>
      <c r="O550" s="396"/>
      <c r="P550" s="396"/>
      <c r="Q550" s="396"/>
      <c r="R550" s="396"/>
      <c r="S550" s="396"/>
      <c r="T550" s="396"/>
      <c r="AT550" s="390"/>
      <c r="AU550" s="390"/>
      <c r="AV550" s="390"/>
      <c r="BD550" s="391"/>
      <c r="BF550" s="391"/>
    </row>
    <row r="551" spans="2:58" s="226" customFormat="1">
      <c r="B551" s="393"/>
      <c r="J551" s="389"/>
      <c r="K551" s="394"/>
      <c r="M551" s="395"/>
      <c r="O551" s="396"/>
      <c r="P551" s="396"/>
      <c r="Q551" s="396"/>
      <c r="R551" s="396"/>
      <c r="S551" s="396"/>
      <c r="T551" s="396"/>
      <c r="AT551" s="390"/>
      <c r="AU551" s="390"/>
      <c r="AV551" s="390"/>
      <c r="BD551" s="391"/>
      <c r="BF551" s="391"/>
    </row>
    <row r="552" spans="2:58" s="226" customFormat="1">
      <c r="B552" s="393"/>
      <c r="J552" s="389"/>
      <c r="K552" s="394"/>
      <c r="M552" s="395"/>
      <c r="O552" s="396"/>
      <c r="P552" s="396"/>
      <c r="Q552" s="396"/>
      <c r="R552" s="396"/>
      <c r="S552" s="396"/>
      <c r="T552" s="396"/>
      <c r="AT552" s="390"/>
      <c r="AU552" s="390"/>
      <c r="AV552" s="390"/>
      <c r="BD552" s="391"/>
      <c r="BF552" s="391"/>
    </row>
    <row r="553" spans="2:58" s="226" customFormat="1">
      <c r="B553" s="393"/>
      <c r="J553" s="389"/>
      <c r="K553" s="394"/>
      <c r="M553" s="395"/>
      <c r="O553" s="396"/>
      <c r="P553" s="396"/>
      <c r="Q553" s="396"/>
      <c r="R553" s="396"/>
      <c r="S553" s="396"/>
      <c r="T553" s="396"/>
      <c r="AT553" s="390"/>
      <c r="AU553" s="390"/>
      <c r="AV553" s="390"/>
      <c r="BD553" s="391"/>
      <c r="BF553" s="391"/>
    </row>
    <row r="554" spans="2:58" s="226" customFormat="1">
      <c r="B554" s="393"/>
      <c r="J554" s="389"/>
      <c r="K554" s="394"/>
      <c r="M554" s="395"/>
      <c r="O554" s="396"/>
      <c r="P554" s="396"/>
      <c r="Q554" s="396"/>
      <c r="R554" s="396"/>
      <c r="S554" s="396"/>
      <c r="T554" s="396"/>
      <c r="AT554" s="390"/>
      <c r="AU554" s="390"/>
      <c r="AV554" s="390"/>
      <c r="BD554" s="391"/>
      <c r="BF554" s="391"/>
    </row>
    <row r="555" spans="2:58" s="226" customFormat="1">
      <c r="B555" s="393"/>
      <c r="J555" s="389"/>
      <c r="K555" s="394"/>
      <c r="M555" s="395"/>
      <c r="O555" s="396"/>
      <c r="P555" s="396"/>
      <c r="Q555" s="396"/>
      <c r="R555" s="396"/>
      <c r="S555" s="396"/>
      <c r="T555" s="396"/>
      <c r="AT555" s="390"/>
      <c r="AU555" s="390"/>
      <c r="AV555" s="390"/>
      <c r="BD555" s="391"/>
      <c r="BF555" s="391"/>
    </row>
    <row r="556" spans="2:58" s="226" customFormat="1">
      <c r="B556" s="393"/>
      <c r="J556" s="389"/>
      <c r="K556" s="394"/>
      <c r="M556" s="395"/>
      <c r="O556" s="396"/>
      <c r="P556" s="396"/>
      <c r="Q556" s="396"/>
      <c r="R556" s="396"/>
      <c r="S556" s="396"/>
      <c r="T556" s="396"/>
      <c r="AT556" s="390"/>
      <c r="AU556" s="390"/>
      <c r="AV556" s="390"/>
      <c r="BD556" s="391"/>
      <c r="BF556" s="391"/>
    </row>
    <row r="557" spans="2:58" s="226" customFormat="1">
      <c r="B557" s="393"/>
      <c r="J557" s="389"/>
      <c r="K557" s="394"/>
      <c r="M557" s="395"/>
      <c r="O557" s="396"/>
      <c r="P557" s="396"/>
      <c r="Q557" s="396"/>
      <c r="R557" s="396"/>
      <c r="S557" s="396"/>
      <c r="T557" s="396"/>
      <c r="AT557" s="390"/>
      <c r="AU557" s="390"/>
      <c r="AV557" s="390"/>
      <c r="BD557" s="391"/>
      <c r="BF557" s="391"/>
    </row>
    <row r="558" spans="2:58" s="226" customFormat="1">
      <c r="B558" s="393"/>
      <c r="J558" s="389"/>
      <c r="K558" s="394"/>
      <c r="M558" s="395"/>
      <c r="O558" s="396"/>
      <c r="P558" s="396"/>
      <c r="Q558" s="396"/>
      <c r="R558" s="396"/>
      <c r="S558" s="396"/>
      <c r="T558" s="396"/>
      <c r="AT558" s="390"/>
      <c r="AU558" s="390"/>
      <c r="AV558" s="390"/>
      <c r="BD558" s="391"/>
      <c r="BF558" s="391"/>
    </row>
    <row r="559" spans="2:58" s="226" customFormat="1">
      <c r="B559" s="393"/>
      <c r="J559" s="389"/>
      <c r="K559" s="394"/>
      <c r="M559" s="395"/>
      <c r="O559" s="396"/>
      <c r="P559" s="396"/>
      <c r="Q559" s="396"/>
      <c r="R559" s="396"/>
      <c r="S559" s="396"/>
      <c r="T559" s="396"/>
      <c r="AT559" s="390"/>
      <c r="AU559" s="390"/>
      <c r="AV559" s="390"/>
      <c r="BD559" s="391"/>
      <c r="BF559" s="391"/>
    </row>
    <row r="560" spans="2:58" s="226" customFormat="1">
      <c r="B560" s="393"/>
      <c r="J560" s="389"/>
      <c r="K560" s="394"/>
      <c r="M560" s="395"/>
      <c r="O560" s="396"/>
      <c r="P560" s="396"/>
      <c r="Q560" s="396"/>
      <c r="R560" s="396"/>
      <c r="S560" s="396"/>
      <c r="T560" s="396"/>
      <c r="AT560" s="390"/>
      <c r="AU560" s="390"/>
      <c r="AV560" s="390"/>
      <c r="BD560" s="391"/>
      <c r="BF560" s="391"/>
    </row>
    <row r="561" spans="2:58" s="226" customFormat="1">
      <c r="B561" s="393"/>
      <c r="J561" s="389"/>
      <c r="K561" s="394"/>
      <c r="M561" s="395"/>
      <c r="O561" s="396"/>
      <c r="P561" s="396"/>
      <c r="Q561" s="396"/>
      <c r="R561" s="396"/>
      <c r="S561" s="396"/>
      <c r="T561" s="396"/>
      <c r="AT561" s="390"/>
      <c r="AU561" s="390"/>
      <c r="AV561" s="390"/>
      <c r="BD561" s="391"/>
      <c r="BF561" s="391"/>
    </row>
    <row r="562" spans="2:58" s="226" customFormat="1">
      <c r="B562" s="393"/>
      <c r="J562" s="389"/>
      <c r="K562" s="394"/>
      <c r="M562" s="395"/>
      <c r="O562" s="396"/>
      <c r="P562" s="396"/>
      <c r="Q562" s="396"/>
      <c r="R562" s="396"/>
      <c r="S562" s="396"/>
      <c r="T562" s="396"/>
      <c r="AT562" s="390"/>
      <c r="AU562" s="390"/>
      <c r="AV562" s="390"/>
      <c r="BD562" s="391"/>
      <c r="BF562" s="391"/>
    </row>
    <row r="563" spans="2:58" s="226" customFormat="1">
      <c r="B563" s="393"/>
      <c r="J563" s="389"/>
      <c r="K563" s="394"/>
      <c r="M563" s="395"/>
      <c r="O563" s="396"/>
      <c r="P563" s="396"/>
      <c r="Q563" s="396"/>
      <c r="R563" s="396"/>
      <c r="S563" s="396"/>
      <c r="T563" s="396"/>
      <c r="AT563" s="390"/>
      <c r="AU563" s="390"/>
      <c r="AV563" s="390"/>
      <c r="BD563" s="391"/>
      <c r="BF563" s="391"/>
    </row>
    <row r="564" spans="2:58" s="226" customFormat="1">
      <c r="B564" s="393"/>
      <c r="J564" s="389"/>
      <c r="K564" s="394"/>
      <c r="M564" s="395"/>
      <c r="O564" s="396"/>
      <c r="P564" s="396"/>
      <c r="Q564" s="396"/>
      <c r="R564" s="396"/>
      <c r="S564" s="396"/>
      <c r="T564" s="396"/>
      <c r="AT564" s="390"/>
      <c r="AU564" s="390"/>
      <c r="AV564" s="390"/>
      <c r="BD564" s="391"/>
      <c r="BF564" s="391"/>
    </row>
    <row r="565" spans="2:58" s="226" customFormat="1">
      <c r="B565" s="393"/>
      <c r="J565" s="389"/>
      <c r="K565" s="394"/>
      <c r="M565" s="395"/>
      <c r="O565" s="396"/>
      <c r="P565" s="396"/>
      <c r="Q565" s="396"/>
      <c r="R565" s="396"/>
      <c r="S565" s="396"/>
      <c r="T565" s="396"/>
      <c r="AT565" s="390"/>
      <c r="AU565" s="390"/>
      <c r="AV565" s="390"/>
      <c r="BD565" s="391"/>
      <c r="BF565" s="391"/>
    </row>
    <row r="566" spans="2:58" s="226" customFormat="1">
      <c r="B566" s="393"/>
      <c r="J566" s="389"/>
      <c r="K566" s="394"/>
      <c r="M566" s="395"/>
      <c r="O566" s="396"/>
      <c r="P566" s="396"/>
      <c r="Q566" s="396"/>
      <c r="R566" s="396"/>
      <c r="S566" s="396"/>
      <c r="T566" s="396"/>
      <c r="AT566" s="390"/>
      <c r="AU566" s="390"/>
      <c r="AV566" s="390"/>
      <c r="BD566" s="391"/>
      <c r="BF566" s="391"/>
    </row>
    <row r="567" spans="2:58" s="226" customFormat="1">
      <c r="B567" s="393"/>
      <c r="J567" s="389"/>
      <c r="K567" s="394"/>
      <c r="M567" s="395"/>
      <c r="O567" s="396"/>
      <c r="P567" s="396"/>
      <c r="Q567" s="396"/>
      <c r="R567" s="396"/>
      <c r="S567" s="396"/>
      <c r="T567" s="396"/>
      <c r="AT567" s="390"/>
      <c r="AU567" s="390"/>
      <c r="AV567" s="390"/>
      <c r="BD567" s="391"/>
      <c r="BF567" s="391"/>
    </row>
    <row r="568" spans="2:58" s="226" customFormat="1">
      <c r="B568" s="393"/>
      <c r="J568" s="389"/>
      <c r="K568" s="394"/>
      <c r="M568" s="395"/>
      <c r="O568" s="396"/>
      <c r="P568" s="396"/>
      <c r="Q568" s="396"/>
      <c r="R568" s="396"/>
      <c r="S568" s="396"/>
      <c r="T568" s="396"/>
      <c r="AT568" s="390"/>
      <c r="AU568" s="390"/>
      <c r="AV568" s="390"/>
      <c r="BD568" s="391"/>
      <c r="BF568" s="391"/>
    </row>
    <row r="569" spans="2:58" s="226" customFormat="1">
      <c r="B569" s="393"/>
      <c r="J569" s="389"/>
      <c r="K569" s="394"/>
      <c r="M569" s="395"/>
      <c r="O569" s="396"/>
      <c r="P569" s="396"/>
      <c r="Q569" s="396"/>
      <c r="R569" s="396"/>
      <c r="S569" s="396"/>
      <c r="T569" s="396"/>
      <c r="AT569" s="390"/>
      <c r="AU569" s="390"/>
      <c r="AV569" s="390"/>
      <c r="BD569" s="391"/>
      <c r="BF569" s="391"/>
    </row>
    <row r="570" spans="2:58" s="226" customFormat="1">
      <c r="B570" s="393"/>
      <c r="J570" s="389"/>
      <c r="K570" s="394"/>
      <c r="M570" s="395"/>
      <c r="O570" s="396"/>
      <c r="P570" s="396"/>
      <c r="Q570" s="396"/>
      <c r="R570" s="396"/>
      <c r="S570" s="396"/>
      <c r="T570" s="396"/>
      <c r="AT570" s="390"/>
      <c r="AU570" s="390"/>
      <c r="AV570" s="390"/>
      <c r="BD570" s="391"/>
      <c r="BF570" s="391"/>
    </row>
    <row r="571" spans="2:58" s="226" customFormat="1">
      <c r="B571" s="393"/>
      <c r="J571" s="389"/>
      <c r="K571" s="394"/>
      <c r="M571" s="395"/>
      <c r="O571" s="396"/>
      <c r="P571" s="396"/>
      <c r="Q571" s="396"/>
      <c r="R571" s="396"/>
      <c r="S571" s="396"/>
      <c r="T571" s="396"/>
      <c r="AT571" s="390"/>
      <c r="AU571" s="390"/>
      <c r="AV571" s="390"/>
      <c r="BD571" s="391"/>
      <c r="BF571" s="391"/>
    </row>
    <row r="572" spans="2:58" s="226" customFormat="1">
      <c r="B572" s="393"/>
      <c r="J572" s="389"/>
      <c r="K572" s="394"/>
      <c r="M572" s="395"/>
      <c r="O572" s="396"/>
      <c r="P572" s="396"/>
      <c r="Q572" s="396"/>
      <c r="R572" s="396"/>
      <c r="S572" s="396"/>
      <c r="T572" s="396"/>
      <c r="AT572" s="390"/>
      <c r="AU572" s="390"/>
      <c r="AV572" s="390"/>
      <c r="BD572" s="391"/>
      <c r="BF572" s="391"/>
    </row>
    <row r="573" spans="2:58" s="226" customFormat="1">
      <c r="B573" s="393"/>
      <c r="J573" s="389"/>
      <c r="K573" s="394"/>
      <c r="M573" s="395"/>
      <c r="O573" s="396"/>
      <c r="P573" s="396"/>
      <c r="Q573" s="396"/>
      <c r="R573" s="396"/>
      <c r="S573" s="396"/>
      <c r="T573" s="396"/>
      <c r="AT573" s="390"/>
      <c r="AU573" s="390"/>
      <c r="AV573" s="390"/>
      <c r="BD573" s="391"/>
      <c r="BF573" s="391"/>
    </row>
    <row r="574" spans="2:58" s="226" customFormat="1">
      <c r="B574" s="393"/>
      <c r="J574" s="389"/>
      <c r="K574" s="394"/>
      <c r="M574" s="395"/>
      <c r="O574" s="396"/>
      <c r="P574" s="396"/>
      <c r="Q574" s="396"/>
      <c r="R574" s="396"/>
      <c r="S574" s="396"/>
      <c r="T574" s="396"/>
      <c r="AT574" s="390"/>
      <c r="AU574" s="390"/>
      <c r="AV574" s="390"/>
      <c r="BD574" s="391"/>
      <c r="BF574" s="391"/>
    </row>
    <row r="575" spans="2:58" s="226" customFormat="1">
      <c r="B575" s="393"/>
      <c r="J575" s="389"/>
      <c r="K575" s="394"/>
      <c r="M575" s="395"/>
      <c r="O575" s="396"/>
      <c r="P575" s="396"/>
      <c r="Q575" s="396"/>
      <c r="R575" s="396"/>
      <c r="S575" s="396"/>
      <c r="T575" s="396"/>
      <c r="AT575" s="390"/>
      <c r="AU575" s="390"/>
      <c r="AV575" s="390"/>
      <c r="BD575" s="391"/>
      <c r="BF575" s="391"/>
    </row>
    <row r="576" spans="2:58" s="226" customFormat="1">
      <c r="B576" s="393"/>
      <c r="J576" s="389"/>
      <c r="K576" s="394"/>
      <c r="M576" s="395"/>
      <c r="O576" s="396"/>
      <c r="P576" s="396"/>
      <c r="Q576" s="396"/>
      <c r="R576" s="396"/>
      <c r="S576" s="396"/>
      <c r="T576" s="396"/>
      <c r="AT576" s="390"/>
      <c r="AU576" s="390"/>
      <c r="AV576" s="390"/>
      <c r="BD576" s="391"/>
      <c r="BF576" s="391"/>
    </row>
    <row r="577" spans="2:58" s="226" customFormat="1">
      <c r="B577" s="393"/>
      <c r="J577" s="389"/>
      <c r="K577" s="394"/>
      <c r="M577" s="395"/>
      <c r="O577" s="396"/>
      <c r="P577" s="396"/>
      <c r="Q577" s="396"/>
      <c r="R577" s="396"/>
      <c r="S577" s="396"/>
      <c r="T577" s="396"/>
      <c r="AT577" s="390"/>
      <c r="AU577" s="390"/>
      <c r="AV577" s="390"/>
      <c r="BD577" s="391"/>
      <c r="BF577" s="391"/>
    </row>
    <row r="578" spans="2:58" s="226" customFormat="1">
      <c r="B578" s="393"/>
      <c r="J578" s="389"/>
      <c r="K578" s="394"/>
      <c r="M578" s="395"/>
      <c r="O578" s="396"/>
      <c r="P578" s="396"/>
      <c r="Q578" s="396"/>
      <c r="R578" s="396"/>
      <c r="S578" s="396"/>
      <c r="T578" s="396"/>
      <c r="AT578" s="390"/>
      <c r="AU578" s="390"/>
      <c r="AV578" s="390"/>
      <c r="BD578" s="391"/>
      <c r="BF578" s="391"/>
    </row>
    <row r="579" spans="2:58" s="226" customFormat="1">
      <c r="B579" s="393"/>
      <c r="J579" s="389"/>
      <c r="K579" s="394"/>
      <c r="M579" s="395"/>
      <c r="O579" s="396"/>
      <c r="P579" s="396"/>
      <c r="Q579" s="396"/>
      <c r="R579" s="396"/>
      <c r="S579" s="396"/>
      <c r="T579" s="396"/>
      <c r="AT579" s="390"/>
      <c r="AU579" s="390"/>
      <c r="AV579" s="390"/>
      <c r="BD579" s="391"/>
      <c r="BF579" s="391"/>
    </row>
    <row r="580" spans="2:58" s="226" customFormat="1">
      <c r="B580" s="393"/>
      <c r="J580" s="389"/>
      <c r="K580" s="394"/>
      <c r="M580" s="395"/>
      <c r="O580" s="396"/>
      <c r="P580" s="396"/>
      <c r="Q580" s="396"/>
      <c r="R580" s="396"/>
      <c r="S580" s="396"/>
      <c r="T580" s="396"/>
      <c r="AT580" s="390"/>
      <c r="AU580" s="390"/>
      <c r="AV580" s="390"/>
      <c r="BD580" s="391"/>
      <c r="BF580" s="391"/>
    </row>
    <row r="581" spans="2:58" s="226" customFormat="1">
      <c r="B581" s="393"/>
      <c r="J581" s="389"/>
      <c r="K581" s="394"/>
      <c r="M581" s="395"/>
      <c r="O581" s="396"/>
      <c r="P581" s="396"/>
      <c r="Q581" s="396"/>
      <c r="R581" s="396"/>
      <c r="S581" s="396"/>
      <c r="T581" s="396"/>
      <c r="AT581" s="390"/>
      <c r="AU581" s="390"/>
      <c r="AV581" s="390"/>
      <c r="BD581" s="391"/>
      <c r="BF581" s="391"/>
    </row>
    <row r="582" spans="2:58" s="226" customFormat="1">
      <c r="B582" s="393"/>
      <c r="J582" s="389"/>
      <c r="K582" s="394"/>
      <c r="M582" s="395"/>
      <c r="O582" s="396"/>
      <c r="P582" s="396"/>
      <c r="Q582" s="396"/>
      <c r="R582" s="396"/>
      <c r="S582" s="396"/>
      <c r="T582" s="396"/>
      <c r="AT582" s="390"/>
      <c r="AU582" s="390"/>
      <c r="AV582" s="390"/>
      <c r="BD582" s="391"/>
      <c r="BF582" s="391"/>
    </row>
    <row r="583" spans="2:58" s="226" customFormat="1">
      <c r="B583" s="393"/>
      <c r="J583" s="389"/>
      <c r="K583" s="394"/>
      <c r="M583" s="395"/>
      <c r="O583" s="396"/>
      <c r="P583" s="396"/>
      <c r="Q583" s="396"/>
      <c r="R583" s="396"/>
      <c r="S583" s="396"/>
      <c r="T583" s="396"/>
      <c r="AT583" s="390"/>
      <c r="AU583" s="390"/>
      <c r="AV583" s="390"/>
      <c r="BD583" s="391"/>
      <c r="BF583" s="391"/>
    </row>
    <row r="584" spans="2:58" s="226" customFormat="1">
      <c r="B584" s="393"/>
      <c r="J584" s="389"/>
      <c r="K584" s="394"/>
      <c r="M584" s="395"/>
      <c r="O584" s="396"/>
      <c r="P584" s="396"/>
      <c r="Q584" s="396"/>
      <c r="R584" s="396"/>
      <c r="S584" s="396"/>
      <c r="T584" s="396"/>
      <c r="AT584" s="390"/>
      <c r="AU584" s="390"/>
      <c r="AV584" s="390"/>
      <c r="BD584" s="391"/>
      <c r="BF584" s="391"/>
    </row>
    <row r="585" spans="2:58" s="226" customFormat="1">
      <c r="B585" s="393"/>
      <c r="J585" s="389"/>
      <c r="K585" s="394"/>
      <c r="M585" s="395"/>
      <c r="O585" s="396"/>
      <c r="P585" s="396"/>
      <c r="Q585" s="396"/>
      <c r="R585" s="396"/>
      <c r="S585" s="396"/>
      <c r="T585" s="396"/>
      <c r="AT585" s="390"/>
      <c r="AU585" s="390"/>
      <c r="AV585" s="390"/>
      <c r="BD585" s="391"/>
      <c r="BF585" s="391"/>
    </row>
    <row r="586" spans="2:58" s="226" customFormat="1">
      <c r="B586" s="393"/>
      <c r="J586" s="389"/>
      <c r="K586" s="394"/>
      <c r="M586" s="395"/>
      <c r="O586" s="396"/>
      <c r="P586" s="396"/>
      <c r="Q586" s="396"/>
      <c r="R586" s="396"/>
      <c r="S586" s="396"/>
      <c r="T586" s="396"/>
      <c r="AT586" s="390"/>
      <c r="AU586" s="390"/>
      <c r="AV586" s="390"/>
      <c r="BD586" s="391"/>
      <c r="BF586" s="391"/>
    </row>
    <row r="587" spans="2:58" s="226" customFormat="1">
      <c r="B587" s="393"/>
      <c r="J587" s="389"/>
      <c r="K587" s="394"/>
      <c r="M587" s="395"/>
      <c r="O587" s="396"/>
      <c r="P587" s="396"/>
      <c r="Q587" s="396"/>
      <c r="R587" s="396"/>
      <c r="S587" s="396"/>
      <c r="T587" s="396"/>
      <c r="AT587" s="390"/>
      <c r="AU587" s="390"/>
      <c r="AV587" s="390"/>
      <c r="BD587" s="391"/>
      <c r="BF587" s="391"/>
    </row>
    <row r="588" spans="2:58" s="226" customFormat="1">
      <c r="B588" s="393"/>
      <c r="J588" s="389"/>
      <c r="K588" s="394"/>
      <c r="M588" s="395"/>
      <c r="O588" s="396"/>
      <c r="P588" s="396"/>
      <c r="Q588" s="396"/>
      <c r="R588" s="396"/>
      <c r="S588" s="396"/>
      <c r="T588" s="396"/>
      <c r="AT588" s="390"/>
      <c r="AU588" s="390"/>
      <c r="AV588" s="390"/>
      <c r="BD588" s="391"/>
      <c r="BF588" s="391"/>
    </row>
    <row r="589" spans="2:58" s="226" customFormat="1">
      <c r="B589" s="393"/>
      <c r="J589" s="389"/>
      <c r="K589" s="394"/>
      <c r="M589" s="395"/>
      <c r="O589" s="396"/>
      <c r="P589" s="396"/>
      <c r="Q589" s="396"/>
      <c r="R589" s="396"/>
      <c r="S589" s="396"/>
      <c r="T589" s="396"/>
      <c r="AT589" s="390"/>
      <c r="AU589" s="390"/>
      <c r="AV589" s="390"/>
      <c r="BD589" s="391"/>
      <c r="BF589" s="391"/>
    </row>
    <row r="590" spans="2:58" s="226" customFormat="1">
      <c r="B590" s="393"/>
      <c r="J590" s="389"/>
      <c r="K590" s="394"/>
      <c r="M590" s="395"/>
      <c r="O590" s="396"/>
      <c r="P590" s="396"/>
      <c r="Q590" s="396"/>
      <c r="R590" s="396"/>
      <c r="S590" s="396"/>
      <c r="T590" s="396"/>
      <c r="AT590" s="390"/>
      <c r="AU590" s="390"/>
      <c r="AV590" s="390"/>
      <c r="BD590" s="391"/>
      <c r="BF590" s="391"/>
    </row>
    <row r="591" spans="2:58" s="226" customFormat="1">
      <c r="B591" s="393"/>
      <c r="J591" s="389"/>
      <c r="K591" s="394"/>
      <c r="M591" s="395"/>
      <c r="O591" s="396"/>
      <c r="P591" s="396"/>
      <c r="Q591" s="396"/>
      <c r="R591" s="396"/>
      <c r="S591" s="396"/>
      <c r="T591" s="396"/>
      <c r="AT591" s="390"/>
      <c r="AU591" s="390"/>
      <c r="AV591" s="390"/>
      <c r="BD591" s="391"/>
      <c r="BF591" s="391"/>
    </row>
    <row r="592" spans="2:58" s="226" customFormat="1">
      <c r="B592" s="393"/>
      <c r="J592" s="389"/>
      <c r="K592" s="394"/>
      <c r="M592" s="395"/>
      <c r="O592" s="396"/>
      <c r="P592" s="396"/>
      <c r="Q592" s="396"/>
      <c r="R592" s="396"/>
      <c r="S592" s="396"/>
      <c r="T592" s="396"/>
      <c r="AT592" s="390"/>
      <c r="AU592" s="390"/>
      <c r="AV592" s="390"/>
      <c r="BD592" s="391"/>
      <c r="BF592" s="391"/>
    </row>
    <row r="593" spans="2:58" s="226" customFormat="1">
      <c r="B593" s="393"/>
      <c r="J593" s="389"/>
      <c r="K593" s="394"/>
      <c r="M593" s="395"/>
      <c r="O593" s="396"/>
      <c r="P593" s="396"/>
      <c r="Q593" s="396"/>
      <c r="R593" s="396"/>
      <c r="S593" s="396"/>
      <c r="T593" s="396"/>
      <c r="AT593" s="390"/>
      <c r="AU593" s="390"/>
      <c r="AV593" s="390"/>
      <c r="BD593" s="391"/>
      <c r="BF593" s="391"/>
    </row>
    <row r="594" spans="2:58" s="226" customFormat="1">
      <c r="B594" s="393"/>
      <c r="J594" s="389"/>
      <c r="K594" s="394"/>
      <c r="M594" s="395"/>
      <c r="O594" s="396"/>
      <c r="P594" s="396"/>
      <c r="Q594" s="396"/>
      <c r="R594" s="396"/>
      <c r="S594" s="396"/>
      <c r="T594" s="396"/>
      <c r="AT594" s="390"/>
      <c r="AU594" s="390"/>
      <c r="AV594" s="390"/>
      <c r="BD594" s="391"/>
      <c r="BF594" s="391"/>
    </row>
    <row r="595" spans="2:58" s="226" customFormat="1">
      <c r="B595" s="393"/>
      <c r="J595" s="389"/>
      <c r="K595" s="394"/>
      <c r="M595" s="395"/>
      <c r="O595" s="396"/>
      <c r="P595" s="396"/>
      <c r="Q595" s="396"/>
      <c r="R595" s="396"/>
      <c r="S595" s="396"/>
      <c r="T595" s="396"/>
      <c r="AT595" s="390"/>
      <c r="AU595" s="390"/>
      <c r="AV595" s="390"/>
      <c r="BD595" s="391"/>
      <c r="BF595" s="391"/>
    </row>
    <row r="596" spans="2:58" s="226" customFormat="1">
      <c r="B596" s="393"/>
      <c r="J596" s="389"/>
      <c r="K596" s="394"/>
      <c r="M596" s="395"/>
      <c r="O596" s="396"/>
      <c r="P596" s="396"/>
      <c r="Q596" s="396"/>
      <c r="R596" s="396"/>
      <c r="S596" s="396"/>
      <c r="T596" s="396"/>
      <c r="AT596" s="390"/>
      <c r="AU596" s="390"/>
      <c r="AV596" s="390"/>
      <c r="BD596" s="391"/>
      <c r="BF596" s="391"/>
    </row>
    <row r="597" spans="2:58" s="226" customFormat="1">
      <c r="B597" s="393"/>
      <c r="J597" s="389"/>
      <c r="K597" s="394"/>
      <c r="M597" s="395"/>
      <c r="O597" s="396"/>
      <c r="P597" s="396"/>
      <c r="Q597" s="396"/>
      <c r="R597" s="396"/>
      <c r="S597" s="396"/>
      <c r="T597" s="396"/>
      <c r="AT597" s="390"/>
      <c r="AU597" s="390"/>
      <c r="AV597" s="390"/>
      <c r="BD597" s="391"/>
      <c r="BF597" s="391"/>
    </row>
    <row r="598" spans="2:58" s="226" customFormat="1">
      <c r="B598" s="393"/>
      <c r="J598" s="389"/>
      <c r="K598" s="394"/>
      <c r="M598" s="395"/>
      <c r="O598" s="396"/>
      <c r="P598" s="396"/>
      <c r="Q598" s="396"/>
      <c r="R598" s="396"/>
      <c r="S598" s="396"/>
      <c r="T598" s="396"/>
      <c r="AT598" s="390"/>
      <c r="AU598" s="390"/>
      <c r="AV598" s="390"/>
      <c r="BD598" s="391"/>
      <c r="BF598" s="391"/>
    </row>
    <row r="599" spans="2:58" s="226" customFormat="1">
      <c r="B599" s="393"/>
      <c r="J599" s="389"/>
      <c r="K599" s="394"/>
      <c r="M599" s="395"/>
      <c r="O599" s="396"/>
      <c r="P599" s="396"/>
      <c r="Q599" s="396"/>
      <c r="R599" s="396"/>
      <c r="S599" s="396"/>
      <c r="T599" s="396"/>
      <c r="AT599" s="390"/>
      <c r="AU599" s="390"/>
      <c r="AV599" s="390"/>
      <c r="BD599" s="391"/>
      <c r="BF599" s="391"/>
    </row>
    <row r="600" spans="2:58" s="226" customFormat="1">
      <c r="B600" s="393"/>
      <c r="J600" s="389"/>
      <c r="K600" s="394"/>
      <c r="M600" s="395"/>
      <c r="O600" s="396"/>
      <c r="P600" s="396"/>
      <c r="Q600" s="396"/>
      <c r="R600" s="396"/>
      <c r="S600" s="396"/>
      <c r="T600" s="396"/>
      <c r="AT600" s="390"/>
      <c r="AU600" s="390"/>
      <c r="AV600" s="390"/>
      <c r="BD600" s="391"/>
      <c r="BF600" s="391"/>
    </row>
    <row r="601" spans="2:58" s="226" customFormat="1">
      <c r="B601" s="393"/>
      <c r="J601" s="389"/>
      <c r="K601" s="394"/>
      <c r="M601" s="395"/>
      <c r="O601" s="396"/>
      <c r="P601" s="396"/>
      <c r="Q601" s="396"/>
      <c r="R601" s="396"/>
      <c r="S601" s="396"/>
      <c r="T601" s="396"/>
      <c r="AT601" s="390"/>
      <c r="AU601" s="390"/>
      <c r="AV601" s="390"/>
      <c r="BD601" s="391"/>
      <c r="BF601" s="391"/>
    </row>
    <row r="602" spans="2:58" s="226" customFormat="1">
      <c r="B602" s="393"/>
      <c r="J602" s="389"/>
      <c r="K602" s="394"/>
      <c r="M602" s="395"/>
      <c r="O602" s="396"/>
      <c r="P602" s="396"/>
      <c r="Q602" s="396"/>
      <c r="R602" s="396"/>
      <c r="S602" s="396"/>
      <c r="T602" s="396"/>
      <c r="AT602" s="390"/>
      <c r="AU602" s="390"/>
      <c r="AV602" s="390"/>
      <c r="BD602" s="391"/>
      <c r="BF602" s="391"/>
    </row>
    <row r="603" spans="2:58" s="226" customFormat="1">
      <c r="B603" s="393"/>
      <c r="J603" s="389"/>
      <c r="K603" s="394"/>
      <c r="M603" s="395"/>
      <c r="O603" s="396"/>
      <c r="P603" s="396"/>
      <c r="Q603" s="396"/>
      <c r="R603" s="396"/>
      <c r="S603" s="396"/>
      <c r="T603" s="396"/>
      <c r="AT603" s="390"/>
      <c r="AU603" s="390"/>
      <c r="AV603" s="390"/>
      <c r="BD603" s="391"/>
      <c r="BF603" s="391"/>
    </row>
    <row r="604" spans="2:58" s="226" customFormat="1">
      <c r="B604" s="393"/>
      <c r="J604" s="389"/>
      <c r="K604" s="394"/>
      <c r="M604" s="395"/>
      <c r="O604" s="396"/>
      <c r="P604" s="396"/>
      <c r="Q604" s="396"/>
      <c r="R604" s="396"/>
      <c r="S604" s="396"/>
      <c r="T604" s="396"/>
      <c r="AT604" s="390"/>
      <c r="AU604" s="390"/>
      <c r="AV604" s="390"/>
      <c r="BD604" s="391"/>
      <c r="BF604" s="391"/>
    </row>
    <row r="605" spans="2:58" s="226" customFormat="1">
      <c r="B605" s="393"/>
      <c r="J605" s="389"/>
      <c r="K605" s="394"/>
      <c r="M605" s="395"/>
      <c r="O605" s="396"/>
      <c r="P605" s="396"/>
      <c r="Q605" s="396"/>
      <c r="R605" s="396"/>
      <c r="S605" s="396"/>
      <c r="T605" s="396"/>
      <c r="AT605" s="390"/>
      <c r="AU605" s="390"/>
      <c r="AV605" s="390"/>
      <c r="BD605" s="391"/>
      <c r="BF605" s="391"/>
    </row>
    <row r="606" spans="2:58" s="226" customFormat="1">
      <c r="B606" s="393"/>
      <c r="J606" s="389"/>
      <c r="K606" s="394"/>
      <c r="M606" s="395"/>
      <c r="O606" s="396"/>
      <c r="P606" s="396"/>
      <c r="Q606" s="396"/>
      <c r="R606" s="396"/>
      <c r="S606" s="396"/>
      <c r="T606" s="396"/>
      <c r="AT606" s="390"/>
      <c r="AU606" s="390"/>
      <c r="AV606" s="390"/>
      <c r="BD606" s="391"/>
      <c r="BF606" s="391"/>
    </row>
    <row r="607" spans="2:58" s="226" customFormat="1">
      <c r="B607" s="393"/>
      <c r="J607" s="389"/>
      <c r="K607" s="394"/>
      <c r="M607" s="395"/>
      <c r="O607" s="396"/>
      <c r="P607" s="396"/>
      <c r="Q607" s="396"/>
      <c r="R607" s="396"/>
      <c r="S607" s="396"/>
      <c r="T607" s="396"/>
      <c r="AT607" s="390"/>
      <c r="AU607" s="390"/>
      <c r="AV607" s="390"/>
      <c r="BD607" s="391"/>
      <c r="BF607" s="391"/>
    </row>
    <row r="608" spans="2:58" s="226" customFormat="1">
      <c r="B608" s="393"/>
      <c r="J608" s="389"/>
      <c r="K608" s="394"/>
      <c r="M608" s="395"/>
      <c r="O608" s="396"/>
      <c r="P608" s="396"/>
      <c r="Q608" s="396"/>
      <c r="R608" s="396"/>
      <c r="S608" s="396"/>
      <c r="T608" s="396"/>
      <c r="AT608" s="390"/>
      <c r="AU608" s="390"/>
      <c r="AV608" s="390"/>
      <c r="BD608" s="391"/>
      <c r="BF608" s="391"/>
    </row>
    <row r="609" spans="2:58" s="226" customFormat="1">
      <c r="B609" s="393"/>
      <c r="J609" s="389"/>
      <c r="K609" s="394"/>
      <c r="M609" s="395"/>
      <c r="O609" s="396"/>
      <c r="P609" s="396"/>
      <c r="Q609" s="396"/>
      <c r="R609" s="396"/>
      <c r="S609" s="396"/>
      <c r="T609" s="396"/>
      <c r="AT609" s="390"/>
      <c r="AU609" s="390"/>
      <c r="AV609" s="390"/>
      <c r="BD609" s="391"/>
      <c r="BF609" s="391"/>
    </row>
    <row r="610" spans="2:58" s="226" customFormat="1">
      <c r="B610" s="393"/>
      <c r="J610" s="389"/>
      <c r="K610" s="394"/>
      <c r="M610" s="395"/>
      <c r="O610" s="396"/>
      <c r="P610" s="396"/>
      <c r="Q610" s="396"/>
      <c r="R610" s="396"/>
      <c r="S610" s="396"/>
      <c r="T610" s="396"/>
      <c r="AT610" s="390"/>
      <c r="AU610" s="390"/>
      <c r="AV610" s="390"/>
      <c r="BD610" s="391"/>
      <c r="BF610" s="391"/>
    </row>
    <row r="611" spans="2:58" s="226" customFormat="1">
      <c r="B611" s="393"/>
      <c r="J611" s="389"/>
      <c r="K611" s="394"/>
      <c r="M611" s="395"/>
      <c r="O611" s="396"/>
      <c r="P611" s="396"/>
      <c r="Q611" s="396"/>
      <c r="R611" s="396"/>
      <c r="S611" s="396"/>
      <c r="T611" s="396"/>
      <c r="AT611" s="390"/>
      <c r="AU611" s="390"/>
      <c r="AV611" s="390"/>
      <c r="BD611" s="391"/>
      <c r="BF611" s="391"/>
    </row>
    <row r="612" spans="2:58" s="226" customFormat="1">
      <c r="B612" s="393"/>
      <c r="J612" s="389"/>
      <c r="K612" s="394"/>
      <c r="M612" s="395"/>
      <c r="O612" s="396"/>
      <c r="P612" s="396"/>
      <c r="Q612" s="396"/>
      <c r="R612" s="396"/>
      <c r="S612" s="396"/>
      <c r="T612" s="396"/>
      <c r="AT612" s="390"/>
      <c r="AU612" s="390"/>
      <c r="AV612" s="390"/>
      <c r="BD612" s="391"/>
      <c r="BF612" s="391"/>
    </row>
    <row r="613" spans="2:58" s="226" customFormat="1">
      <c r="B613" s="393"/>
      <c r="J613" s="389"/>
      <c r="K613" s="394"/>
      <c r="M613" s="395"/>
      <c r="O613" s="396"/>
      <c r="P613" s="396"/>
      <c r="Q613" s="396"/>
      <c r="R613" s="396"/>
      <c r="S613" s="396"/>
      <c r="T613" s="396"/>
      <c r="AT613" s="390"/>
      <c r="AU613" s="390"/>
      <c r="AV613" s="390"/>
      <c r="BD613" s="391"/>
      <c r="BF613" s="391"/>
    </row>
    <row r="614" spans="2:58" s="226" customFormat="1">
      <c r="B614" s="393"/>
      <c r="J614" s="389"/>
      <c r="K614" s="394"/>
      <c r="M614" s="395"/>
      <c r="O614" s="396"/>
      <c r="P614" s="396"/>
      <c r="Q614" s="396"/>
      <c r="R614" s="396"/>
      <c r="S614" s="396"/>
      <c r="T614" s="396"/>
      <c r="AT614" s="390"/>
      <c r="AU614" s="390"/>
      <c r="AV614" s="390"/>
      <c r="BD614" s="391"/>
      <c r="BF614" s="391"/>
    </row>
    <row r="615" spans="2:58" s="226" customFormat="1">
      <c r="B615" s="393"/>
      <c r="J615" s="389"/>
      <c r="K615" s="394"/>
      <c r="M615" s="395"/>
      <c r="O615" s="396"/>
      <c r="P615" s="396"/>
      <c r="Q615" s="396"/>
      <c r="R615" s="396"/>
      <c r="S615" s="396"/>
      <c r="T615" s="396"/>
      <c r="AT615" s="390"/>
      <c r="AU615" s="390"/>
      <c r="AV615" s="390"/>
      <c r="BD615" s="391"/>
      <c r="BF615" s="391"/>
    </row>
    <row r="616" spans="2:58" s="226" customFormat="1">
      <c r="B616" s="393"/>
      <c r="J616" s="389"/>
      <c r="K616" s="394"/>
      <c r="M616" s="395"/>
      <c r="O616" s="396"/>
      <c r="P616" s="396"/>
      <c r="Q616" s="396"/>
      <c r="R616" s="396"/>
      <c r="S616" s="396"/>
      <c r="T616" s="396"/>
      <c r="AT616" s="390"/>
      <c r="AU616" s="390"/>
      <c r="AV616" s="390"/>
      <c r="BD616" s="391"/>
      <c r="BF616" s="391"/>
    </row>
    <row r="617" spans="2:58" s="226" customFormat="1">
      <c r="B617" s="393"/>
      <c r="J617" s="389"/>
      <c r="K617" s="394"/>
      <c r="M617" s="395"/>
      <c r="O617" s="396"/>
      <c r="P617" s="396"/>
      <c r="Q617" s="396"/>
      <c r="R617" s="396"/>
      <c r="S617" s="396"/>
      <c r="T617" s="396"/>
      <c r="AT617" s="390"/>
      <c r="AU617" s="390"/>
      <c r="AV617" s="390"/>
      <c r="BD617" s="391"/>
      <c r="BF617" s="391"/>
    </row>
    <row r="618" spans="2:58" s="226" customFormat="1">
      <c r="B618" s="393"/>
      <c r="J618" s="389"/>
      <c r="K618" s="394"/>
      <c r="M618" s="395"/>
      <c r="O618" s="396"/>
      <c r="P618" s="396"/>
      <c r="Q618" s="396"/>
      <c r="R618" s="396"/>
      <c r="S618" s="396"/>
      <c r="T618" s="396"/>
      <c r="AT618" s="390"/>
      <c r="AU618" s="390"/>
      <c r="AV618" s="390"/>
      <c r="BD618" s="391"/>
      <c r="BF618" s="391"/>
    </row>
    <row r="619" spans="2:58" s="226" customFormat="1">
      <c r="B619" s="393"/>
      <c r="J619" s="389"/>
      <c r="K619" s="394"/>
      <c r="M619" s="395"/>
      <c r="O619" s="396"/>
      <c r="P619" s="396"/>
      <c r="Q619" s="396"/>
      <c r="R619" s="396"/>
      <c r="S619" s="396"/>
      <c r="T619" s="396"/>
      <c r="AT619" s="390"/>
      <c r="AU619" s="390"/>
      <c r="AV619" s="390"/>
      <c r="BD619" s="391"/>
      <c r="BF619" s="391"/>
    </row>
    <row r="620" spans="2:58" s="226" customFormat="1">
      <c r="B620" s="393"/>
      <c r="J620" s="389"/>
      <c r="K620" s="394"/>
      <c r="M620" s="395"/>
      <c r="O620" s="396"/>
      <c r="P620" s="396"/>
      <c r="Q620" s="396"/>
      <c r="R620" s="396"/>
      <c r="S620" s="396"/>
      <c r="T620" s="396"/>
      <c r="AT620" s="390"/>
      <c r="AU620" s="390"/>
      <c r="AV620" s="390"/>
      <c r="BD620" s="391"/>
      <c r="BF620" s="391"/>
    </row>
    <row r="621" spans="2:58" s="226" customFormat="1">
      <c r="B621" s="393"/>
      <c r="J621" s="389"/>
      <c r="K621" s="394"/>
      <c r="M621" s="395"/>
      <c r="O621" s="396"/>
      <c r="P621" s="396"/>
      <c r="Q621" s="396"/>
      <c r="R621" s="396"/>
      <c r="S621" s="396"/>
      <c r="T621" s="396"/>
      <c r="AT621" s="390"/>
      <c r="AU621" s="390"/>
      <c r="AV621" s="390"/>
      <c r="BD621" s="391"/>
      <c r="BF621" s="391"/>
    </row>
    <row r="622" spans="2:58" s="226" customFormat="1">
      <c r="B622" s="393"/>
      <c r="J622" s="389"/>
      <c r="K622" s="394"/>
      <c r="M622" s="395"/>
      <c r="O622" s="396"/>
      <c r="P622" s="396"/>
      <c r="Q622" s="396"/>
      <c r="R622" s="396"/>
      <c r="S622" s="396"/>
      <c r="T622" s="396"/>
      <c r="AT622" s="390"/>
      <c r="AU622" s="390"/>
      <c r="AV622" s="390"/>
      <c r="BD622" s="391"/>
      <c r="BF622" s="391"/>
    </row>
    <row r="623" spans="2:58" s="226" customFormat="1">
      <c r="B623" s="393"/>
      <c r="J623" s="389"/>
      <c r="K623" s="394"/>
      <c r="M623" s="395"/>
      <c r="O623" s="396"/>
      <c r="P623" s="396"/>
      <c r="Q623" s="396"/>
      <c r="R623" s="396"/>
      <c r="S623" s="396"/>
      <c r="T623" s="396"/>
      <c r="AT623" s="390"/>
      <c r="AU623" s="390"/>
      <c r="AV623" s="390"/>
      <c r="BD623" s="391"/>
      <c r="BF623" s="391"/>
    </row>
    <row r="624" spans="2:58" s="226" customFormat="1">
      <c r="B624" s="393"/>
      <c r="J624" s="389"/>
      <c r="K624" s="394"/>
      <c r="M624" s="395"/>
      <c r="O624" s="396"/>
      <c r="P624" s="396"/>
      <c r="Q624" s="396"/>
      <c r="R624" s="396"/>
      <c r="S624" s="396"/>
      <c r="T624" s="396"/>
      <c r="AT624" s="390"/>
      <c r="AU624" s="390"/>
      <c r="AV624" s="390"/>
      <c r="BD624" s="391"/>
      <c r="BF624" s="391"/>
    </row>
    <row r="625" spans="2:58" s="226" customFormat="1">
      <c r="B625" s="393"/>
      <c r="J625" s="389"/>
      <c r="K625" s="394"/>
      <c r="M625" s="395"/>
      <c r="O625" s="396"/>
      <c r="P625" s="396"/>
      <c r="Q625" s="396"/>
      <c r="R625" s="396"/>
      <c r="S625" s="396"/>
      <c r="T625" s="396"/>
      <c r="AT625" s="390"/>
      <c r="AU625" s="390"/>
      <c r="AV625" s="390"/>
      <c r="BD625" s="391"/>
      <c r="BF625" s="391"/>
    </row>
    <row r="626" spans="2:58" s="226" customFormat="1">
      <c r="B626" s="393"/>
      <c r="J626" s="389"/>
      <c r="K626" s="394"/>
      <c r="M626" s="395"/>
      <c r="O626" s="396"/>
      <c r="P626" s="396"/>
      <c r="Q626" s="396"/>
      <c r="R626" s="396"/>
      <c r="S626" s="396"/>
      <c r="T626" s="396"/>
      <c r="AT626" s="390"/>
      <c r="AU626" s="390"/>
      <c r="AV626" s="390"/>
      <c r="BD626" s="391"/>
      <c r="BF626" s="391"/>
    </row>
    <row r="627" spans="2:58" s="226" customFormat="1">
      <c r="B627" s="393"/>
      <c r="J627" s="389"/>
      <c r="K627" s="394"/>
      <c r="M627" s="395"/>
      <c r="O627" s="396"/>
      <c r="P627" s="396"/>
      <c r="Q627" s="396"/>
      <c r="R627" s="396"/>
      <c r="S627" s="396"/>
      <c r="T627" s="396"/>
      <c r="AT627" s="390"/>
      <c r="AU627" s="390"/>
      <c r="AV627" s="390"/>
      <c r="BD627" s="391"/>
      <c r="BF627" s="391"/>
    </row>
    <row r="628" spans="2:58" s="226" customFormat="1">
      <c r="B628" s="393"/>
      <c r="J628" s="389"/>
      <c r="K628" s="394"/>
      <c r="M628" s="395"/>
      <c r="O628" s="396"/>
      <c r="P628" s="396"/>
      <c r="Q628" s="396"/>
      <c r="R628" s="396"/>
      <c r="S628" s="396"/>
      <c r="T628" s="396"/>
      <c r="AT628" s="390"/>
      <c r="AU628" s="390"/>
      <c r="AV628" s="390"/>
      <c r="BD628" s="391"/>
      <c r="BF628" s="391"/>
    </row>
    <row r="629" spans="2:58" s="226" customFormat="1">
      <c r="B629" s="393"/>
      <c r="J629" s="389"/>
      <c r="K629" s="394"/>
      <c r="M629" s="395"/>
      <c r="O629" s="396"/>
      <c r="P629" s="396"/>
      <c r="Q629" s="396"/>
      <c r="R629" s="396"/>
      <c r="S629" s="396"/>
      <c r="T629" s="396"/>
      <c r="AT629" s="390"/>
      <c r="AU629" s="390"/>
      <c r="AV629" s="390"/>
      <c r="BD629" s="391"/>
      <c r="BF629" s="391"/>
    </row>
    <row r="630" spans="2:58" s="226" customFormat="1">
      <c r="B630" s="393"/>
      <c r="J630" s="389"/>
      <c r="K630" s="394"/>
      <c r="M630" s="395"/>
      <c r="O630" s="396"/>
      <c r="P630" s="396"/>
      <c r="Q630" s="396"/>
      <c r="R630" s="396"/>
      <c r="S630" s="396"/>
      <c r="T630" s="396"/>
      <c r="AT630" s="390"/>
      <c r="AU630" s="390"/>
      <c r="AV630" s="390"/>
      <c r="BD630" s="391"/>
      <c r="BF630" s="391"/>
    </row>
    <row r="631" spans="2:58" s="226" customFormat="1">
      <c r="B631" s="393"/>
      <c r="J631" s="389"/>
      <c r="K631" s="394"/>
      <c r="M631" s="395"/>
      <c r="O631" s="396"/>
      <c r="P631" s="396"/>
      <c r="Q631" s="396"/>
      <c r="R631" s="396"/>
      <c r="S631" s="396"/>
      <c r="T631" s="396"/>
      <c r="AT631" s="390"/>
      <c r="AU631" s="390"/>
      <c r="AV631" s="390"/>
      <c r="BD631" s="391"/>
      <c r="BF631" s="391"/>
    </row>
    <row r="632" spans="2:58" s="226" customFormat="1">
      <c r="B632" s="393"/>
      <c r="J632" s="389"/>
      <c r="K632" s="394"/>
      <c r="M632" s="395"/>
      <c r="O632" s="396"/>
      <c r="P632" s="396"/>
      <c r="Q632" s="396"/>
      <c r="R632" s="396"/>
      <c r="S632" s="396"/>
      <c r="T632" s="396"/>
      <c r="AT632" s="390"/>
      <c r="AU632" s="390"/>
      <c r="AV632" s="390"/>
      <c r="BD632" s="391"/>
      <c r="BF632" s="391"/>
    </row>
    <row r="633" spans="2:58" s="226" customFormat="1">
      <c r="B633" s="393"/>
      <c r="J633" s="389"/>
      <c r="K633" s="394"/>
      <c r="M633" s="395"/>
      <c r="O633" s="396"/>
      <c r="P633" s="396"/>
      <c r="Q633" s="396"/>
      <c r="R633" s="396"/>
      <c r="S633" s="396"/>
      <c r="T633" s="396"/>
      <c r="AT633" s="390"/>
      <c r="AU633" s="390"/>
      <c r="AV633" s="390"/>
      <c r="BD633" s="391"/>
      <c r="BF633" s="391"/>
    </row>
    <row r="634" spans="2:58" s="226" customFormat="1">
      <c r="B634" s="393"/>
      <c r="J634" s="389"/>
      <c r="K634" s="394"/>
      <c r="M634" s="395"/>
      <c r="O634" s="396"/>
      <c r="P634" s="396"/>
      <c r="Q634" s="396"/>
      <c r="R634" s="396"/>
      <c r="S634" s="396"/>
      <c r="T634" s="396"/>
      <c r="AT634" s="390"/>
      <c r="AU634" s="390"/>
      <c r="AV634" s="390"/>
      <c r="BD634" s="391"/>
      <c r="BF634" s="391"/>
    </row>
    <row r="635" spans="2:58" s="226" customFormat="1">
      <c r="B635" s="393"/>
      <c r="J635" s="389"/>
      <c r="K635" s="394"/>
      <c r="M635" s="395"/>
      <c r="O635" s="396"/>
      <c r="P635" s="396"/>
      <c r="Q635" s="396"/>
      <c r="R635" s="396"/>
      <c r="S635" s="396"/>
      <c r="T635" s="396"/>
      <c r="AT635" s="390"/>
      <c r="AU635" s="390"/>
      <c r="AV635" s="390"/>
      <c r="BD635" s="391"/>
      <c r="BF635" s="391"/>
    </row>
    <row r="636" spans="2:58" s="226" customFormat="1">
      <c r="B636" s="393"/>
      <c r="J636" s="389"/>
      <c r="K636" s="394"/>
      <c r="M636" s="395"/>
      <c r="O636" s="396"/>
      <c r="P636" s="396"/>
      <c r="Q636" s="396"/>
      <c r="R636" s="396"/>
      <c r="S636" s="396"/>
      <c r="T636" s="396"/>
      <c r="AT636" s="390"/>
      <c r="AU636" s="390"/>
      <c r="AV636" s="390"/>
      <c r="BD636" s="391"/>
      <c r="BF636" s="391"/>
    </row>
    <row r="637" spans="2:58" s="226" customFormat="1">
      <c r="B637" s="393"/>
      <c r="J637" s="389"/>
      <c r="K637" s="394"/>
      <c r="M637" s="395"/>
      <c r="O637" s="396"/>
      <c r="P637" s="396"/>
      <c r="Q637" s="396"/>
      <c r="R637" s="396"/>
      <c r="S637" s="396"/>
      <c r="T637" s="396"/>
      <c r="AT637" s="390"/>
      <c r="AU637" s="390"/>
      <c r="AV637" s="390"/>
      <c r="BD637" s="391"/>
      <c r="BF637" s="391"/>
    </row>
    <row r="638" spans="2:58" s="226" customFormat="1">
      <c r="B638" s="393"/>
      <c r="J638" s="389"/>
      <c r="K638" s="394"/>
      <c r="M638" s="395"/>
      <c r="O638" s="396"/>
      <c r="P638" s="396"/>
      <c r="Q638" s="396"/>
      <c r="R638" s="396"/>
      <c r="S638" s="396"/>
      <c r="T638" s="396"/>
      <c r="AT638" s="390"/>
      <c r="AU638" s="390"/>
      <c r="AV638" s="390"/>
      <c r="BD638" s="391"/>
      <c r="BF638" s="391"/>
    </row>
    <row r="639" spans="2:58" s="226" customFormat="1">
      <c r="B639" s="393"/>
      <c r="J639" s="389"/>
      <c r="K639" s="394"/>
      <c r="M639" s="395"/>
      <c r="O639" s="396"/>
      <c r="P639" s="396"/>
      <c r="Q639" s="396"/>
      <c r="R639" s="396"/>
      <c r="S639" s="396"/>
      <c r="T639" s="396"/>
      <c r="AT639" s="390"/>
      <c r="AU639" s="390"/>
      <c r="AV639" s="390"/>
      <c r="BD639" s="391"/>
      <c r="BF639" s="391"/>
    </row>
    <row r="640" spans="2:58" s="226" customFormat="1">
      <c r="B640" s="393"/>
      <c r="J640" s="389"/>
      <c r="K640" s="394"/>
      <c r="M640" s="395"/>
      <c r="O640" s="396"/>
      <c r="P640" s="396"/>
      <c r="Q640" s="396"/>
      <c r="R640" s="396"/>
      <c r="S640" s="396"/>
      <c r="T640" s="396"/>
      <c r="AT640" s="390"/>
      <c r="AU640" s="390"/>
      <c r="AV640" s="390"/>
      <c r="BD640" s="391"/>
      <c r="BF640" s="391"/>
    </row>
    <row r="641" spans="2:58" s="226" customFormat="1">
      <c r="B641" s="393"/>
      <c r="J641" s="389"/>
      <c r="K641" s="394"/>
      <c r="M641" s="395"/>
      <c r="O641" s="396"/>
      <c r="P641" s="396"/>
      <c r="Q641" s="396"/>
      <c r="R641" s="396"/>
      <c r="S641" s="396"/>
      <c r="T641" s="396"/>
      <c r="AT641" s="390"/>
      <c r="AU641" s="390"/>
      <c r="AV641" s="390"/>
      <c r="BD641" s="391"/>
      <c r="BF641" s="391"/>
    </row>
    <row r="642" spans="2:58" s="226" customFormat="1">
      <c r="B642" s="393"/>
      <c r="J642" s="389"/>
      <c r="K642" s="394"/>
      <c r="M642" s="395"/>
      <c r="O642" s="396"/>
      <c r="P642" s="396"/>
      <c r="Q642" s="396"/>
      <c r="R642" s="396"/>
      <c r="S642" s="396"/>
      <c r="T642" s="396"/>
      <c r="AT642" s="390"/>
      <c r="AU642" s="390"/>
      <c r="AV642" s="390"/>
      <c r="BD642" s="391"/>
      <c r="BF642" s="391"/>
    </row>
    <row r="643" spans="2:58" s="226" customFormat="1">
      <c r="B643" s="393"/>
      <c r="J643" s="389"/>
      <c r="K643" s="394"/>
      <c r="M643" s="395"/>
      <c r="O643" s="396"/>
      <c r="P643" s="396"/>
      <c r="Q643" s="396"/>
      <c r="R643" s="396"/>
      <c r="S643" s="396"/>
      <c r="T643" s="396"/>
      <c r="AT643" s="390"/>
      <c r="AU643" s="390"/>
      <c r="AV643" s="390"/>
      <c r="BD643" s="391"/>
      <c r="BF643" s="391"/>
    </row>
    <row r="644" spans="2:58" s="226" customFormat="1">
      <c r="B644" s="393"/>
      <c r="J644" s="389"/>
      <c r="K644" s="394"/>
      <c r="M644" s="395"/>
      <c r="O644" s="396"/>
      <c r="P644" s="396"/>
      <c r="Q644" s="396"/>
      <c r="R644" s="396"/>
      <c r="S644" s="396"/>
      <c r="T644" s="396"/>
      <c r="AT644" s="390"/>
      <c r="AU644" s="390"/>
      <c r="AV644" s="390"/>
      <c r="BD644" s="391"/>
      <c r="BF644" s="391"/>
    </row>
    <row r="645" spans="2:58" s="226" customFormat="1">
      <c r="B645" s="393"/>
      <c r="J645" s="389"/>
      <c r="K645" s="394"/>
      <c r="M645" s="395"/>
      <c r="O645" s="396"/>
      <c r="P645" s="396"/>
      <c r="Q645" s="396"/>
      <c r="R645" s="396"/>
      <c r="S645" s="396"/>
      <c r="T645" s="396"/>
      <c r="AT645" s="390"/>
      <c r="AU645" s="390"/>
      <c r="AV645" s="390"/>
      <c r="BD645" s="391"/>
      <c r="BF645" s="391"/>
    </row>
    <row r="646" spans="2:58" s="226" customFormat="1">
      <c r="B646" s="393"/>
      <c r="J646" s="389"/>
      <c r="K646" s="394"/>
      <c r="M646" s="395"/>
      <c r="O646" s="396"/>
      <c r="P646" s="396"/>
      <c r="Q646" s="396"/>
      <c r="R646" s="396"/>
      <c r="S646" s="396"/>
      <c r="T646" s="396"/>
      <c r="AT646" s="390"/>
      <c r="AU646" s="390"/>
      <c r="AV646" s="390"/>
      <c r="BD646" s="391"/>
      <c r="BF646" s="391"/>
    </row>
    <row r="647" spans="2:58" s="226" customFormat="1">
      <c r="B647" s="393"/>
      <c r="J647" s="389"/>
      <c r="K647" s="394"/>
      <c r="M647" s="395"/>
      <c r="O647" s="396"/>
      <c r="P647" s="396"/>
      <c r="Q647" s="396"/>
      <c r="R647" s="396"/>
      <c r="S647" s="396"/>
      <c r="T647" s="396"/>
      <c r="AT647" s="390"/>
      <c r="AU647" s="390"/>
      <c r="AV647" s="390"/>
      <c r="BD647" s="391"/>
      <c r="BF647" s="391"/>
    </row>
    <row r="648" spans="2:58" s="226" customFormat="1">
      <c r="B648" s="393"/>
      <c r="J648" s="389"/>
      <c r="K648" s="394"/>
      <c r="M648" s="395"/>
      <c r="O648" s="396"/>
      <c r="P648" s="396"/>
      <c r="Q648" s="396"/>
      <c r="R648" s="396"/>
      <c r="S648" s="396"/>
      <c r="T648" s="396"/>
      <c r="AT648" s="390"/>
      <c r="AU648" s="390"/>
      <c r="AV648" s="390"/>
      <c r="BD648" s="391"/>
      <c r="BF648" s="391"/>
    </row>
    <row r="649" spans="2:58" s="226" customFormat="1">
      <c r="B649" s="393"/>
      <c r="J649" s="389"/>
      <c r="K649" s="394"/>
      <c r="M649" s="395"/>
      <c r="O649" s="396"/>
      <c r="P649" s="396"/>
      <c r="Q649" s="396"/>
      <c r="R649" s="396"/>
      <c r="S649" s="396"/>
      <c r="T649" s="396"/>
      <c r="AT649" s="390"/>
      <c r="AU649" s="390"/>
      <c r="AV649" s="390"/>
      <c r="BD649" s="391"/>
      <c r="BF649" s="391"/>
    </row>
    <row r="650" spans="2:58" s="226" customFormat="1">
      <c r="B650" s="393"/>
      <c r="J650" s="389"/>
      <c r="K650" s="394"/>
      <c r="M650" s="395"/>
      <c r="O650" s="396"/>
      <c r="P650" s="396"/>
      <c r="Q650" s="396"/>
      <c r="R650" s="396"/>
      <c r="S650" s="396"/>
      <c r="T650" s="396"/>
      <c r="AT650" s="390"/>
      <c r="AU650" s="390"/>
      <c r="AV650" s="390"/>
      <c r="BD650" s="391"/>
      <c r="BF650" s="391"/>
    </row>
    <row r="651" spans="2:58" s="226" customFormat="1">
      <c r="B651" s="393"/>
      <c r="J651" s="389"/>
      <c r="K651" s="394"/>
      <c r="M651" s="395"/>
      <c r="O651" s="396"/>
      <c r="P651" s="396"/>
      <c r="Q651" s="396"/>
      <c r="R651" s="396"/>
      <c r="S651" s="396"/>
      <c r="T651" s="396"/>
      <c r="AT651" s="390"/>
      <c r="AU651" s="390"/>
      <c r="AV651" s="390"/>
      <c r="BD651" s="391"/>
      <c r="BF651" s="391"/>
    </row>
    <row r="652" spans="2:58" s="226" customFormat="1">
      <c r="B652" s="393"/>
      <c r="J652" s="389"/>
      <c r="K652" s="394"/>
      <c r="M652" s="395"/>
      <c r="O652" s="396"/>
      <c r="P652" s="396"/>
      <c r="Q652" s="396"/>
      <c r="R652" s="396"/>
      <c r="S652" s="396"/>
      <c r="T652" s="396"/>
      <c r="AT652" s="390"/>
      <c r="AU652" s="390"/>
      <c r="AV652" s="390"/>
      <c r="BD652" s="391"/>
      <c r="BF652" s="391"/>
    </row>
    <row r="653" spans="2:58" s="226" customFormat="1">
      <c r="B653" s="393"/>
      <c r="J653" s="389"/>
      <c r="K653" s="394"/>
      <c r="M653" s="395"/>
      <c r="O653" s="396"/>
      <c r="P653" s="396"/>
      <c r="Q653" s="396"/>
      <c r="R653" s="396"/>
      <c r="S653" s="396"/>
      <c r="T653" s="396"/>
      <c r="AT653" s="390"/>
      <c r="AU653" s="390"/>
      <c r="AV653" s="390"/>
      <c r="BD653" s="391"/>
      <c r="BF653" s="391"/>
    </row>
    <row r="654" spans="2:58" s="226" customFormat="1">
      <c r="B654" s="393"/>
      <c r="J654" s="389"/>
      <c r="K654" s="394"/>
      <c r="M654" s="395"/>
      <c r="O654" s="396"/>
      <c r="P654" s="396"/>
      <c r="Q654" s="396"/>
      <c r="R654" s="396"/>
      <c r="S654" s="396"/>
      <c r="T654" s="396"/>
      <c r="AT654" s="390"/>
      <c r="AU654" s="390"/>
      <c r="AV654" s="390"/>
      <c r="BD654" s="391"/>
      <c r="BF654" s="391"/>
    </row>
    <row r="655" spans="2:58" s="226" customFormat="1">
      <c r="B655" s="393"/>
      <c r="J655" s="389"/>
      <c r="K655" s="394"/>
      <c r="M655" s="395"/>
      <c r="O655" s="396"/>
      <c r="P655" s="396"/>
      <c r="Q655" s="396"/>
      <c r="R655" s="396"/>
      <c r="S655" s="396"/>
      <c r="T655" s="396"/>
      <c r="AT655" s="390"/>
      <c r="AU655" s="390"/>
      <c r="AV655" s="390"/>
      <c r="BD655" s="391"/>
      <c r="BF655" s="391"/>
    </row>
    <row r="656" spans="2:58" s="226" customFormat="1">
      <c r="B656" s="393"/>
      <c r="J656" s="389"/>
      <c r="K656" s="394"/>
      <c r="M656" s="395"/>
      <c r="O656" s="396"/>
      <c r="P656" s="396"/>
      <c r="Q656" s="396"/>
      <c r="R656" s="396"/>
      <c r="S656" s="396"/>
      <c r="T656" s="396"/>
      <c r="AT656" s="390"/>
      <c r="AU656" s="390"/>
      <c r="AV656" s="390"/>
      <c r="BD656" s="391"/>
      <c r="BF656" s="391"/>
    </row>
    <row r="657" spans="2:58" s="226" customFormat="1">
      <c r="B657" s="393"/>
      <c r="J657" s="389"/>
      <c r="K657" s="394"/>
      <c r="M657" s="395"/>
      <c r="O657" s="396"/>
      <c r="P657" s="396"/>
      <c r="Q657" s="396"/>
      <c r="R657" s="396"/>
      <c r="S657" s="396"/>
      <c r="T657" s="396"/>
      <c r="AT657" s="390"/>
      <c r="AU657" s="390"/>
      <c r="AV657" s="390"/>
      <c r="BD657" s="391"/>
      <c r="BF657" s="391"/>
    </row>
    <row r="658" spans="2:58" s="226" customFormat="1">
      <c r="B658" s="393"/>
      <c r="J658" s="389"/>
      <c r="K658" s="394"/>
      <c r="M658" s="395"/>
      <c r="O658" s="396"/>
      <c r="P658" s="396"/>
      <c r="Q658" s="396"/>
      <c r="R658" s="396"/>
      <c r="S658" s="396"/>
      <c r="T658" s="396"/>
      <c r="AT658" s="390"/>
      <c r="AU658" s="390"/>
      <c r="AV658" s="390"/>
      <c r="BD658" s="391"/>
      <c r="BF658" s="391"/>
    </row>
    <row r="659" spans="2:58" s="226" customFormat="1">
      <c r="B659" s="393"/>
      <c r="J659" s="389"/>
      <c r="K659" s="394"/>
      <c r="M659" s="395"/>
      <c r="O659" s="396"/>
      <c r="P659" s="396"/>
      <c r="Q659" s="396"/>
      <c r="R659" s="396"/>
      <c r="S659" s="396"/>
      <c r="T659" s="396"/>
      <c r="AT659" s="390"/>
      <c r="AU659" s="390"/>
      <c r="AV659" s="390"/>
      <c r="BD659" s="391"/>
      <c r="BF659" s="391"/>
    </row>
    <row r="660" spans="2:58" s="226" customFormat="1">
      <c r="B660" s="393"/>
      <c r="J660" s="389"/>
      <c r="K660" s="394"/>
      <c r="M660" s="395"/>
      <c r="O660" s="396"/>
      <c r="P660" s="396"/>
      <c r="Q660" s="396"/>
      <c r="R660" s="396"/>
      <c r="S660" s="396"/>
      <c r="T660" s="396"/>
      <c r="AT660" s="390"/>
      <c r="AU660" s="390"/>
      <c r="AV660" s="390"/>
      <c r="BD660" s="391"/>
      <c r="BF660" s="391"/>
    </row>
    <row r="661" spans="2:58" s="226" customFormat="1">
      <c r="B661" s="393"/>
      <c r="J661" s="389"/>
      <c r="K661" s="394"/>
      <c r="M661" s="395"/>
      <c r="O661" s="396"/>
      <c r="P661" s="396"/>
      <c r="Q661" s="396"/>
      <c r="R661" s="396"/>
      <c r="S661" s="396"/>
      <c r="T661" s="396"/>
      <c r="AT661" s="390"/>
      <c r="AU661" s="390"/>
      <c r="AV661" s="390"/>
      <c r="BD661" s="391"/>
      <c r="BF661" s="391"/>
    </row>
    <row r="662" spans="2:58" s="226" customFormat="1">
      <c r="B662" s="393"/>
      <c r="J662" s="389"/>
      <c r="K662" s="394"/>
      <c r="M662" s="395"/>
      <c r="O662" s="396"/>
      <c r="P662" s="396"/>
      <c r="Q662" s="396"/>
      <c r="R662" s="396"/>
      <c r="S662" s="396"/>
      <c r="T662" s="396"/>
      <c r="AT662" s="390"/>
      <c r="AU662" s="390"/>
      <c r="AV662" s="390"/>
      <c r="BD662" s="391"/>
      <c r="BF662" s="391"/>
    </row>
    <row r="663" spans="2:58" s="226" customFormat="1">
      <c r="B663" s="393"/>
      <c r="J663" s="389"/>
      <c r="K663" s="394"/>
      <c r="M663" s="395"/>
      <c r="O663" s="396"/>
      <c r="P663" s="396"/>
      <c r="Q663" s="396"/>
      <c r="R663" s="396"/>
      <c r="S663" s="396"/>
      <c r="T663" s="396"/>
      <c r="AT663" s="390"/>
      <c r="AU663" s="390"/>
      <c r="AV663" s="390"/>
      <c r="BD663" s="391"/>
      <c r="BF663" s="391"/>
    </row>
    <row r="664" spans="2:58" s="226" customFormat="1">
      <c r="B664" s="393"/>
      <c r="J664" s="389"/>
      <c r="K664" s="394"/>
      <c r="M664" s="395"/>
      <c r="O664" s="396"/>
      <c r="P664" s="396"/>
      <c r="Q664" s="396"/>
      <c r="R664" s="396"/>
      <c r="S664" s="396"/>
      <c r="T664" s="396"/>
      <c r="AT664" s="390"/>
      <c r="AU664" s="390"/>
      <c r="AV664" s="390"/>
      <c r="BD664" s="391"/>
      <c r="BF664" s="391"/>
    </row>
    <row r="665" spans="2:58" s="226" customFormat="1">
      <c r="B665" s="393"/>
      <c r="J665" s="389"/>
      <c r="K665" s="394"/>
      <c r="M665" s="395"/>
      <c r="O665" s="396"/>
      <c r="P665" s="396"/>
      <c r="Q665" s="396"/>
      <c r="R665" s="396"/>
      <c r="S665" s="396"/>
      <c r="T665" s="396"/>
      <c r="AT665" s="390"/>
      <c r="AU665" s="390"/>
      <c r="AV665" s="390"/>
      <c r="BD665" s="391"/>
      <c r="BF665" s="391"/>
    </row>
    <row r="666" spans="2:58" s="226" customFormat="1">
      <c r="B666" s="393"/>
      <c r="J666" s="389"/>
      <c r="K666" s="394"/>
      <c r="M666" s="395"/>
      <c r="O666" s="396"/>
      <c r="P666" s="396"/>
      <c r="Q666" s="396"/>
      <c r="R666" s="396"/>
      <c r="S666" s="396"/>
      <c r="T666" s="396"/>
      <c r="AT666" s="390"/>
      <c r="AU666" s="390"/>
      <c r="AV666" s="390"/>
      <c r="BD666" s="391"/>
      <c r="BF666" s="391"/>
    </row>
    <row r="667" spans="2:58" s="226" customFormat="1">
      <c r="B667" s="393"/>
      <c r="J667" s="389"/>
      <c r="K667" s="394"/>
      <c r="M667" s="395"/>
      <c r="O667" s="396"/>
      <c r="P667" s="396"/>
      <c r="Q667" s="396"/>
      <c r="R667" s="396"/>
      <c r="S667" s="396"/>
      <c r="T667" s="396"/>
      <c r="AT667" s="390"/>
      <c r="AU667" s="390"/>
      <c r="AV667" s="390"/>
      <c r="BD667" s="391"/>
      <c r="BF667" s="391"/>
    </row>
    <row r="668" spans="2:58" s="226" customFormat="1">
      <c r="B668" s="393"/>
      <c r="J668" s="389"/>
      <c r="K668" s="394"/>
      <c r="M668" s="395"/>
      <c r="O668" s="396"/>
      <c r="P668" s="396"/>
      <c r="Q668" s="396"/>
      <c r="R668" s="396"/>
      <c r="S668" s="396"/>
      <c r="T668" s="396"/>
      <c r="AT668" s="390"/>
      <c r="AU668" s="390"/>
      <c r="AV668" s="390"/>
      <c r="BD668" s="391"/>
      <c r="BF668" s="391"/>
    </row>
    <row r="669" spans="2:58" s="226" customFormat="1">
      <c r="B669" s="393"/>
      <c r="J669" s="389"/>
      <c r="K669" s="394"/>
      <c r="M669" s="395"/>
      <c r="O669" s="396"/>
      <c r="P669" s="396"/>
      <c r="Q669" s="396"/>
      <c r="R669" s="396"/>
      <c r="S669" s="396"/>
      <c r="T669" s="396"/>
      <c r="AT669" s="390"/>
      <c r="AU669" s="390"/>
      <c r="AV669" s="390"/>
      <c r="BD669" s="391"/>
      <c r="BF669" s="391"/>
    </row>
    <row r="670" spans="2:58" s="226" customFormat="1">
      <c r="B670" s="393"/>
      <c r="J670" s="389"/>
      <c r="K670" s="394"/>
      <c r="M670" s="395"/>
      <c r="O670" s="396"/>
      <c r="P670" s="396"/>
      <c r="Q670" s="396"/>
      <c r="R670" s="396"/>
      <c r="S670" s="396"/>
      <c r="T670" s="396"/>
      <c r="AT670" s="390"/>
      <c r="AU670" s="390"/>
      <c r="AV670" s="390"/>
      <c r="BD670" s="391"/>
      <c r="BF670" s="391"/>
    </row>
    <row r="671" spans="2:58" s="226" customFormat="1">
      <c r="B671" s="393"/>
      <c r="J671" s="389"/>
      <c r="K671" s="394"/>
      <c r="M671" s="395"/>
      <c r="O671" s="396"/>
      <c r="P671" s="396"/>
      <c r="Q671" s="396"/>
      <c r="R671" s="396"/>
      <c r="S671" s="396"/>
      <c r="T671" s="396"/>
      <c r="AT671" s="390"/>
      <c r="AU671" s="390"/>
      <c r="AV671" s="390"/>
      <c r="BD671" s="391"/>
      <c r="BF671" s="391"/>
    </row>
    <row r="672" spans="2:58" s="226" customFormat="1">
      <c r="B672" s="393"/>
      <c r="J672" s="389"/>
      <c r="K672" s="394"/>
      <c r="M672" s="395"/>
      <c r="O672" s="396"/>
      <c r="P672" s="396"/>
      <c r="Q672" s="396"/>
      <c r="R672" s="396"/>
      <c r="S672" s="396"/>
      <c r="T672" s="396"/>
      <c r="AT672" s="390"/>
      <c r="AU672" s="390"/>
      <c r="AV672" s="390"/>
      <c r="BD672" s="391"/>
      <c r="BF672" s="391"/>
    </row>
    <row r="673" spans="2:58" s="226" customFormat="1">
      <c r="B673" s="393"/>
      <c r="J673" s="389"/>
      <c r="K673" s="394"/>
      <c r="M673" s="395"/>
      <c r="O673" s="396"/>
      <c r="P673" s="396"/>
      <c r="Q673" s="396"/>
      <c r="R673" s="396"/>
      <c r="S673" s="396"/>
      <c r="T673" s="396"/>
      <c r="AT673" s="390"/>
      <c r="AU673" s="390"/>
      <c r="AV673" s="390"/>
      <c r="BD673" s="391"/>
      <c r="BF673" s="391"/>
    </row>
    <row r="674" spans="2:58" s="226" customFormat="1">
      <c r="B674" s="393"/>
      <c r="J674" s="389"/>
      <c r="K674" s="394"/>
      <c r="M674" s="395"/>
      <c r="O674" s="396"/>
      <c r="P674" s="396"/>
      <c r="Q674" s="396"/>
      <c r="R674" s="396"/>
      <c r="S674" s="396"/>
      <c r="T674" s="396"/>
      <c r="AT674" s="390"/>
      <c r="AU674" s="390"/>
      <c r="AV674" s="390"/>
      <c r="BD674" s="391"/>
      <c r="BF674" s="391"/>
    </row>
    <row r="675" spans="2:58" s="226" customFormat="1">
      <c r="B675" s="393"/>
      <c r="J675" s="389"/>
      <c r="K675" s="394"/>
      <c r="M675" s="395"/>
      <c r="O675" s="396"/>
      <c r="P675" s="396"/>
      <c r="Q675" s="396"/>
      <c r="R675" s="396"/>
      <c r="S675" s="396"/>
      <c r="T675" s="396"/>
      <c r="AT675" s="390"/>
      <c r="AU675" s="390"/>
      <c r="AV675" s="390"/>
      <c r="BD675" s="391"/>
      <c r="BF675" s="391"/>
    </row>
    <row r="676" spans="2:58" s="226" customFormat="1">
      <c r="B676" s="393"/>
      <c r="J676" s="389"/>
      <c r="K676" s="394"/>
      <c r="M676" s="395"/>
      <c r="O676" s="396"/>
      <c r="P676" s="396"/>
      <c r="Q676" s="396"/>
      <c r="R676" s="396"/>
      <c r="S676" s="396"/>
      <c r="T676" s="396"/>
      <c r="AT676" s="390"/>
      <c r="AU676" s="390"/>
      <c r="AV676" s="390"/>
      <c r="BD676" s="391"/>
      <c r="BF676" s="391"/>
    </row>
    <row r="677" spans="2:58" s="226" customFormat="1">
      <c r="B677" s="393"/>
      <c r="J677" s="389"/>
      <c r="K677" s="394"/>
      <c r="M677" s="395"/>
      <c r="O677" s="396"/>
      <c r="P677" s="396"/>
      <c r="Q677" s="396"/>
      <c r="R677" s="396"/>
      <c r="S677" s="396"/>
      <c r="T677" s="396"/>
      <c r="AT677" s="390"/>
      <c r="AU677" s="390"/>
      <c r="AV677" s="390"/>
      <c r="BD677" s="391"/>
      <c r="BF677" s="391"/>
    </row>
  </sheetData>
  <mergeCells count="881">
    <mergeCell ref="A102:A107"/>
    <mergeCell ref="B102:B107"/>
    <mergeCell ref="C102:C107"/>
    <mergeCell ref="D102:D107"/>
    <mergeCell ref="F102:F107"/>
    <mergeCell ref="AI102:AI107"/>
    <mergeCell ref="AK102:AK107"/>
    <mergeCell ref="AN102:AN107"/>
    <mergeCell ref="G102:G107"/>
    <mergeCell ref="H102:H107"/>
    <mergeCell ref="I102:I107"/>
    <mergeCell ref="Z102:Z107"/>
    <mergeCell ref="AA102:AA107"/>
    <mergeCell ref="AW206:AW213"/>
    <mergeCell ref="I208:I213"/>
    <mergeCell ref="AA208:AA210"/>
    <mergeCell ref="AB208:AB210"/>
    <mergeCell ref="AC208:AC210"/>
    <mergeCell ref="AD209:AD210"/>
    <mergeCell ref="AC206:AC207"/>
    <mergeCell ref="AG206:AG213"/>
    <mergeCell ref="AH206:AH213"/>
    <mergeCell ref="AI206:AI213"/>
    <mergeCell ref="AK206:AK213"/>
    <mergeCell ref="AN206:AN211"/>
    <mergeCell ref="AE209:AE210"/>
    <mergeCell ref="AF209:AF210"/>
    <mergeCell ref="AC211:AC213"/>
    <mergeCell ref="AN212:AN213"/>
    <mergeCell ref="AB211:AB213"/>
    <mergeCell ref="A206:A213"/>
    <mergeCell ref="B206:B213"/>
    <mergeCell ref="C206:C213"/>
    <mergeCell ref="D206:D211"/>
    <mergeCell ref="F206:F213"/>
    <mergeCell ref="D212:D213"/>
    <mergeCell ref="AO206:AO213"/>
    <mergeCell ref="AT206:AT213"/>
    <mergeCell ref="AV199:AV204"/>
    <mergeCell ref="B199:B204"/>
    <mergeCell ref="C199:C204"/>
    <mergeCell ref="D199:D204"/>
    <mergeCell ref="F199:F204"/>
    <mergeCell ref="G199:G204"/>
    <mergeCell ref="AU206:AU213"/>
    <mergeCell ref="AV206:AV213"/>
    <mergeCell ref="AO199:AO204"/>
    <mergeCell ref="AT199:AT204"/>
    <mergeCell ref="AU199:AU204"/>
    <mergeCell ref="A195:A197"/>
    <mergeCell ref="B195:B197"/>
    <mergeCell ref="C195:C197"/>
    <mergeCell ref="D195:D196"/>
    <mergeCell ref="AW199:AW204"/>
    <mergeCell ref="AD199:AD204"/>
    <mergeCell ref="AE199:AE204"/>
    <mergeCell ref="AF199:AF204"/>
    <mergeCell ref="AG199:AG204"/>
    <mergeCell ref="AH199:AH204"/>
    <mergeCell ref="AK199:AK204"/>
    <mergeCell ref="H199:H204"/>
    <mergeCell ref="I199:I204"/>
    <mergeCell ref="Z199:Z204"/>
    <mergeCell ref="AA199:AA204"/>
    <mergeCell ref="AB199:AB204"/>
    <mergeCell ref="AC199:AC204"/>
    <mergeCell ref="AV195:AV197"/>
    <mergeCell ref="J177:J182"/>
    <mergeCell ref="J183:J186"/>
    <mergeCell ref="J187:J190"/>
    <mergeCell ref="J191:J193"/>
    <mergeCell ref="AU177:AU193"/>
    <mergeCell ref="AV177:AV193"/>
    <mergeCell ref="F195:F197"/>
    <mergeCell ref="G195:G197"/>
    <mergeCell ref="H195:H197"/>
    <mergeCell ref="I195:I197"/>
    <mergeCell ref="Z195:Z197"/>
    <mergeCell ref="AK195:AK197"/>
    <mergeCell ref="AL195:AL197"/>
    <mergeCell ref="AM195:AM197"/>
    <mergeCell ref="AJ195:AJ197"/>
    <mergeCell ref="AO195:AO197"/>
    <mergeCell ref="AT195:AT197"/>
    <mergeCell ref="AU195:AU197"/>
    <mergeCell ref="E161:E176"/>
    <mergeCell ref="F176:N176"/>
    <mergeCell ref="O176:S176"/>
    <mergeCell ref="U176:AH176"/>
    <mergeCell ref="AJ161:AJ175"/>
    <mergeCell ref="AL161:AL175"/>
    <mergeCell ref="AW177:AW193"/>
    <mergeCell ref="Z177:Z193"/>
    <mergeCell ref="AA177:AA193"/>
    <mergeCell ref="AB177:AB193"/>
    <mergeCell ref="AC177:AC193"/>
    <mergeCell ref="AD177:AD193"/>
    <mergeCell ref="AH177:AH193"/>
    <mergeCell ref="AK177:AK193"/>
    <mergeCell ref="AO177:AO193"/>
    <mergeCell ref="AT177:AT193"/>
    <mergeCell ref="I181:I184"/>
    <mergeCell ref="H185:H186"/>
    <mergeCell ref="I173:I175"/>
    <mergeCell ref="AC161:AC175"/>
    <mergeCell ref="AK161:AK175"/>
    <mergeCell ref="AO161:AO175"/>
    <mergeCell ref="AT161:AT175"/>
    <mergeCell ref="AU161:AU175"/>
    <mergeCell ref="G161:G175"/>
    <mergeCell ref="H161:H172"/>
    <mergeCell ref="I161:I172"/>
    <mergeCell ref="Z161:Z175"/>
    <mergeCell ref="AA161:AA175"/>
    <mergeCell ref="AB161:AB175"/>
    <mergeCell ref="J161:J172"/>
    <mergeCell ref="J173:J175"/>
    <mergeCell ref="AM161:AM175"/>
    <mergeCell ref="Z153:Z159"/>
    <mergeCell ref="AA153:AA159"/>
    <mergeCell ref="AB153:AB159"/>
    <mergeCell ref="AC153:AC159"/>
    <mergeCell ref="AD153:AD159"/>
    <mergeCell ref="AE153:AE159"/>
    <mergeCell ref="A161:A193"/>
    <mergeCell ref="B161:B193"/>
    <mergeCell ref="C161:C193"/>
    <mergeCell ref="D161:D172"/>
    <mergeCell ref="F161:F175"/>
    <mergeCell ref="I185:I186"/>
    <mergeCell ref="D187:D190"/>
    <mergeCell ref="H187:H193"/>
    <mergeCell ref="I187:I193"/>
    <mergeCell ref="D191:D193"/>
    <mergeCell ref="D177:D182"/>
    <mergeCell ref="F177:F193"/>
    <mergeCell ref="G177:G193"/>
    <mergeCell ref="H177:H180"/>
    <mergeCell ref="I177:I180"/>
    <mergeCell ref="H181:H184"/>
    <mergeCell ref="D173:D175"/>
    <mergeCell ref="H173:H175"/>
    <mergeCell ref="AU153:AU159"/>
    <mergeCell ref="AV153:AV159"/>
    <mergeCell ref="AW153:AW159"/>
    <mergeCell ref="AF153:AF159"/>
    <mergeCell ref="AG153:AG159"/>
    <mergeCell ref="AH153:AH159"/>
    <mergeCell ref="AK153:AK159"/>
    <mergeCell ref="AN153:AN159"/>
    <mergeCell ref="AO153:AO159"/>
    <mergeCell ref="AW132:AW143"/>
    <mergeCell ref="F145:F151"/>
    <mergeCell ref="G145:G151"/>
    <mergeCell ref="H145:H151"/>
    <mergeCell ref="I145:I151"/>
    <mergeCell ref="Z145:Z151"/>
    <mergeCell ref="AA145:AA151"/>
    <mergeCell ref="AV145:AV151"/>
    <mergeCell ref="AW145:AW151"/>
    <mergeCell ref="AH145:AH151"/>
    <mergeCell ref="AK145:AK151"/>
    <mergeCell ref="AN145:AN151"/>
    <mergeCell ref="AO145:AO151"/>
    <mergeCell ref="AT145:AT151"/>
    <mergeCell ref="AU145:AU151"/>
    <mergeCell ref="AB145:AB151"/>
    <mergeCell ref="AC145:AC151"/>
    <mergeCell ref="AD145:AD151"/>
    <mergeCell ref="AE145:AE151"/>
    <mergeCell ref="AF145:AF151"/>
    <mergeCell ref="AG145:AG151"/>
    <mergeCell ref="AF132:AF134"/>
    <mergeCell ref="AV132:AV143"/>
    <mergeCell ref="AC132:AC134"/>
    <mergeCell ref="AN132:AN143"/>
    <mergeCell ref="AO132:AO143"/>
    <mergeCell ref="AT132:AT143"/>
    <mergeCell ref="AU132:AU143"/>
    <mergeCell ref="AB140:AB143"/>
    <mergeCell ref="AA132:AA143"/>
    <mergeCell ref="AB132:AB134"/>
    <mergeCell ref="AD132:AD134"/>
    <mergeCell ref="AE132:AE134"/>
    <mergeCell ref="AG132:AG143"/>
    <mergeCell ref="AH132:AH134"/>
    <mergeCell ref="AC138:AC139"/>
    <mergeCell ref="AD138:AD139"/>
    <mergeCell ref="AE138:AE139"/>
    <mergeCell ref="AF138:AF139"/>
    <mergeCell ref="AH138:AH139"/>
    <mergeCell ref="AC140:AC143"/>
    <mergeCell ref="AD140:AD143"/>
    <mergeCell ref="AE140:AE143"/>
    <mergeCell ref="AF140:AF143"/>
    <mergeCell ref="AH140:AH143"/>
    <mergeCell ref="AE135:AE137"/>
    <mergeCell ref="AF135:AF137"/>
    <mergeCell ref="AH135:AH137"/>
    <mergeCell ref="I141:I143"/>
    <mergeCell ref="AB135:AB137"/>
    <mergeCell ref="AC135:AC137"/>
    <mergeCell ref="AD135:AD137"/>
    <mergeCell ref="AB125:AB129"/>
    <mergeCell ref="AC125:AC129"/>
    <mergeCell ref="Z132:Z143"/>
    <mergeCell ref="AB138:AB139"/>
    <mergeCell ref="AK132:AK143"/>
    <mergeCell ref="A132:A159"/>
    <mergeCell ref="B132:B159"/>
    <mergeCell ref="C132:C159"/>
    <mergeCell ref="D132:D137"/>
    <mergeCell ref="F132:F143"/>
    <mergeCell ref="D138:D140"/>
    <mergeCell ref="D141:D143"/>
    <mergeCell ref="I153:I157"/>
    <mergeCell ref="G132:G143"/>
    <mergeCell ref="H132:H137"/>
    <mergeCell ref="I132:I137"/>
    <mergeCell ref="D153:D157"/>
    <mergeCell ref="F153:F159"/>
    <mergeCell ref="G153:G159"/>
    <mergeCell ref="H153:H157"/>
    <mergeCell ref="D158:D159"/>
    <mergeCell ref="H158:H159"/>
    <mergeCell ref="I158:I159"/>
    <mergeCell ref="E145:E152"/>
    <mergeCell ref="D145:D152"/>
    <mergeCell ref="F152:N152"/>
    <mergeCell ref="H138:H140"/>
    <mergeCell ref="I138:I140"/>
    <mergeCell ref="H141:H143"/>
    <mergeCell ref="AO122:AO123"/>
    <mergeCell ref="AT122:AT123"/>
    <mergeCell ref="AU122:AU123"/>
    <mergeCell ref="AF122:AF123"/>
    <mergeCell ref="AG122:AG123"/>
    <mergeCell ref="AH122:AH123"/>
    <mergeCell ref="AI122:AI123"/>
    <mergeCell ref="AK122:AK123"/>
    <mergeCell ref="I127:I128"/>
    <mergeCell ref="AN122:AN123"/>
    <mergeCell ref="Z122:Z123"/>
    <mergeCell ref="AA122:AA123"/>
    <mergeCell ref="AO125:AO130"/>
    <mergeCell ref="AT125:AT130"/>
    <mergeCell ref="AU125:AU130"/>
    <mergeCell ref="AD125:AD129"/>
    <mergeCell ref="BB109:BB120"/>
    <mergeCell ref="BC109:BC120"/>
    <mergeCell ref="BD109:BD120"/>
    <mergeCell ref="BE109:BE120"/>
    <mergeCell ref="AB122:AB123"/>
    <mergeCell ref="AC122:AC123"/>
    <mergeCell ref="AD122:AD123"/>
    <mergeCell ref="AE122:AE123"/>
    <mergeCell ref="A122:A123"/>
    <mergeCell ref="B122:B123"/>
    <mergeCell ref="C122:C123"/>
    <mergeCell ref="F122:F123"/>
    <mergeCell ref="G122:G123"/>
    <mergeCell ref="AV122:AV123"/>
    <mergeCell ref="AW122:AW123"/>
    <mergeCell ref="A121:D121"/>
    <mergeCell ref="AL109:AL120"/>
    <mergeCell ref="AI121:AL121"/>
    <mergeCell ref="AJ109:AJ120"/>
    <mergeCell ref="U121:AH121"/>
    <mergeCell ref="BB122:BB123"/>
    <mergeCell ref="BC122:BC123"/>
    <mergeCell ref="BD122:BD123"/>
    <mergeCell ref="BE122:BE123"/>
    <mergeCell ref="BC93:BC100"/>
    <mergeCell ref="BD93:BD100"/>
    <mergeCell ref="BE93:BE100"/>
    <mergeCell ref="AA109:AA116"/>
    <mergeCell ref="AB109:AB116"/>
    <mergeCell ref="D109:D112"/>
    <mergeCell ref="AB102:AB107"/>
    <mergeCell ref="G109:G116"/>
    <mergeCell ref="H109:H116"/>
    <mergeCell ref="I109:I116"/>
    <mergeCell ref="Z109:Z116"/>
    <mergeCell ref="D113:D116"/>
    <mergeCell ref="F109:F120"/>
    <mergeCell ref="D117:D120"/>
    <mergeCell ref="E102:E108"/>
    <mergeCell ref="A108:D108"/>
    <mergeCell ref="F108:N108"/>
    <mergeCell ref="O108:S108"/>
    <mergeCell ref="U108:AH108"/>
    <mergeCell ref="AC109:AC116"/>
    <mergeCell ref="AD109:AD116"/>
    <mergeCell ref="AE109:AE116"/>
    <mergeCell ref="AF109:AF116"/>
    <mergeCell ref="AG109:AG116"/>
    <mergeCell ref="AW102:AW107"/>
    <mergeCell ref="AU102:AU107"/>
    <mergeCell ref="AT102:AT107"/>
    <mergeCell ref="AC102:AC107"/>
    <mergeCell ref="AD102:AD107"/>
    <mergeCell ref="AE102:AE107"/>
    <mergeCell ref="AF102:AF107"/>
    <mergeCell ref="AG102:AG107"/>
    <mergeCell ref="AH102:AH107"/>
    <mergeCell ref="AV102:AV107"/>
    <mergeCell ref="AO102:AO107"/>
    <mergeCell ref="AJ102:AJ107"/>
    <mergeCell ref="AL102:AL107"/>
    <mergeCell ref="AM102:AM107"/>
    <mergeCell ref="AV93:AV100"/>
    <mergeCell ref="AW93:AW100"/>
    <mergeCell ref="AC93:AC100"/>
    <mergeCell ref="AD93:AD100"/>
    <mergeCell ref="AE93:AE100"/>
    <mergeCell ref="AF93:AF100"/>
    <mergeCell ref="AG93:AG100"/>
    <mergeCell ref="AH93:AH100"/>
    <mergeCell ref="G93:G100"/>
    <mergeCell ref="H93:H100"/>
    <mergeCell ref="I93:I100"/>
    <mergeCell ref="Z93:Z100"/>
    <mergeCell ref="AA93:AA100"/>
    <mergeCell ref="AB93:AB100"/>
    <mergeCell ref="A93:A100"/>
    <mergeCell ref="B93:B100"/>
    <mergeCell ref="C93:C100"/>
    <mergeCell ref="D93:D100"/>
    <mergeCell ref="F93:F100"/>
    <mergeCell ref="AK93:AK100"/>
    <mergeCell ref="AO93:AO100"/>
    <mergeCell ref="AT93:AT100"/>
    <mergeCell ref="AU93:AU100"/>
    <mergeCell ref="AU78:AU91"/>
    <mergeCell ref="AV78:AV91"/>
    <mergeCell ref="AW78:AW91"/>
    <mergeCell ref="AD78:AD91"/>
    <mergeCell ref="AE78:AE91"/>
    <mergeCell ref="AF78:AF91"/>
    <mergeCell ref="AG78:AG91"/>
    <mergeCell ref="AH78:AH91"/>
    <mergeCell ref="AK78:AK91"/>
    <mergeCell ref="AT78:AT91"/>
    <mergeCell ref="AB70:AB76"/>
    <mergeCell ref="AC70:AC76"/>
    <mergeCell ref="A78:A91"/>
    <mergeCell ref="B78:B91"/>
    <mergeCell ref="C78:C91"/>
    <mergeCell ref="D78:D80"/>
    <mergeCell ref="F78:F91"/>
    <mergeCell ref="D82:D91"/>
    <mergeCell ref="H82:H91"/>
    <mergeCell ref="I82:I91"/>
    <mergeCell ref="AA82:AA86"/>
    <mergeCell ref="AB82:AB86"/>
    <mergeCell ref="G78:G91"/>
    <mergeCell ref="H78:H80"/>
    <mergeCell ref="I78:I80"/>
    <mergeCell ref="AA78:AA81"/>
    <mergeCell ref="AB78:AB81"/>
    <mergeCell ref="AC78:AC91"/>
    <mergeCell ref="AO70:AO76"/>
    <mergeCell ref="AT70:AT76"/>
    <mergeCell ref="AU70:AU76"/>
    <mergeCell ref="AV70:AV76"/>
    <mergeCell ref="AW70:AW76"/>
    <mergeCell ref="BD70:BD76"/>
    <mergeCell ref="AD70:AD76"/>
    <mergeCell ref="AE70:AE71"/>
    <mergeCell ref="AF70:AF71"/>
    <mergeCell ref="AG70:AG76"/>
    <mergeCell ref="AH70:AH71"/>
    <mergeCell ref="AK70:AK76"/>
    <mergeCell ref="AF74:AF76"/>
    <mergeCell ref="AH74:AH76"/>
    <mergeCell ref="E70:E77"/>
    <mergeCell ref="A77:D77"/>
    <mergeCell ref="F77:N77"/>
    <mergeCell ref="O77:S77"/>
    <mergeCell ref="U77:AH77"/>
    <mergeCell ref="A70:A71"/>
    <mergeCell ref="B70:B76"/>
    <mergeCell ref="C70:C76"/>
    <mergeCell ref="D70:D71"/>
    <mergeCell ref="F70:F76"/>
    <mergeCell ref="G70:G76"/>
    <mergeCell ref="H70:H76"/>
    <mergeCell ref="I70:I71"/>
    <mergeCell ref="A72:A76"/>
    <mergeCell ref="D72:D73"/>
    <mergeCell ref="I72:I73"/>
    <mergeCell ref="AE72:AE73"/>
    <mergeCell ref="AF72:AF73"/>
    <mergeCell ref="AH72:AH73"/>
    <mergeCell ref="D74:D76"/>
    <mergeCell ref="I74:I76"/>
    <mergeCell ref="AE74:AE76"/>
    <mergeCell ref="Z70:Z76"/>
    <mergeCell ref="AA70:AA76"/>
    <mergeCell ref="BD26:BD33"/>
    <mergeCell ref="AO40:AO62"/>
    <mergeCell ref="AT40:AT62"/>
    <mergeCell ref="F64:F68"/>
    <mergeCell ref="G64:G68"/>
    <mergeCell ref="H64:H68"/>
    <mergeCell ref="AG64:AG65"/>
    <mergeCell ref="AH64:AH65"/>
    <mergeCell ref="I64:I68"/>
    <mergeCell ref="K66:K67"/>
    <mergeCell ref="AG66:AG68"/>
    <mergeCell ref="AH66:AH68"/>
    <mergeCell ref="AO64:AO68"/>
    <mergeCell ref="AT64:AT68"/>
    <mergeCell ref="AU64:AU68"/>
    <mergeCell ref="AV64:AV68"/>
    <mergeCell ref="AW64:AW68"/>
    <mergeCell ref="BD64:BD68"/>
    <mergeCell ref="AC64:AC68"/>
    <mergeCell ref="AD64:AD68"/>
    <mergeCell ref="AF64:AF68"/>
    <mergeCell ref="X64:X68"/>
    <mergeCell ref="Y64:Y68"/>
    <mergeCell ref="Z64:Z68"/>
    <mergeCell ref="A9:A12"/>
    <mergeCell ref="B9:B12"/>
    <mergeCell ref="C9:C12"/>
    <mergeCell ref="D9:D12"/>
    <mergeCell ref="AK26:AK33"/>
    <mergeCell ref="AO26:AO33"/>
    <mergeCell ref="AT26:AT33"/>
    <mergeCell ref="AU26:AU33"/>
    <mergeCell ref="AV26:AV33"/>
    <mergeCell ref="AL26:AL33"/>
    <mergeCell ref="AM26:AM33"/>
    <mergeCell ref="AG26:AG33"/>
    <mergeCell ref="AH26:AH33"/>
    <mergeCell ref="AT17:AT24"/>
    <mergeCell ref="AU17:AU24"/>
    <mergeCell ref="AV17:AV24"/>
    <mergeCell ref="A17:A68"/>
    <mergeCell ref="D17:D25"/>
    <mergeCell ref="U16:AH16"/>
    <mergeCell ref="U25:AH25"/>
    <mergeCell ref="AI34:AL34"/>
    <mergeCell ref="F63:N63"/>
    <mergeCell ref="AC45:AC51"/>
    <mergeCell ref="AB52:AB61"/>
    <mergeCell ref="A14:A15"/>
    <mergeCell ref="B14:B15"/>
    <mergeCell ref="C14:C15"/>
    <mergeCell ref="F14:F15"/>
    <mergeCell ref="G14:G15"/>
    <mergeCell ref="AV14:AV15"/>
    <mergeCell ref="AO17:AO24"/>
    <mergeCell ref="F17:F24"/>
    <mergeCell ref="G17:G24"/>
    <mergeCell ref="H17:H24"/>
    <mergeCell ref="I17:I24"/>
    <mergeCell ref="Z17:Z24"/>
    <mergeCell ref="AK17:AK24"/>
    <mergeCell ref="H14:H15"/>
    <mergeCell ref="I14:I15"/>
    <mergeCell ref="B17:B68"/>
    <mergeCell ref="C17:C68"/>
    <mergeCell ref="AI14:AI15"/>
    <mergeCell ref="AJ14:AJ15"/>
    <mergeCell ref="AF52:AF56"/>
    <mergeCell ref="AG52:AG56"/>
    <mergeCell ref="AH52:AH56"/>
    <mergeCell ref="D52:D56"/>
    <mergeCell ref="AA40:AA62"/>
    <mergeCell ref="D35:D39"/>
    <mergeCell ref="D57:D61"/>
    <mergeCell ref="Z40:Z62"/>
    <mergeCell ref="AD26:AD33"/>
    <mergeCell ref="F26:F33"/>
    <mergeCell ref="G26:G33"/>
    <mergeCell ref="H26:H33"/>
    <mergeCell ref="I26:I33"/>
    <mergeCell ref="Z26:Z33"/>
    <mergeCell ref="AC26:AC33"/>
    <mergeCell ref="AD45:AD51"/>
    <mergeCell ref="D40:D44"/>
    <mergeCell ref="E26:E34"/>
    <mergeCell ref="D26:D34"/>
    <mergeCell ref="O34:S34"/>
    <mergeCell ref="U34:AH34"/>
    <mergeCell ref="E35:E63"/>
    <mergeCell ref="O63:S63"/>
    <mergeCell ref="U63:AH63"/>
    <mergeCell ref="AC40:AC44"/>
    <mergeCell ref="AB45:AB51"/>
    <mergeCell ref="AZ70:AZ76"/>
    <mergeCell ref="AZ78:AZ91"/>
    <mergeCell ref="C109:C116"/>
    <mergeCell ref="B109:B116"/>
    <mergeCell ref="A109:A116"/>
    <mergeCell ref="G9:G12"/>
    <mergeCell ref="H9:H12"/>
    <mergeCell ref="I9:I12"/>
    <mergeCell ref="J9:J12"/>
    <mergeCell ref="AD9:AD12"/>
    <mergeCell ref="AE9:AE12"/>
    <mergeCell ref="J14:J15"/>
    <mergeCell ref="Z14:Z15"/>
    <mergeCell ref="AA14:AA15"/>
    <mergeCell ref="AB14:AB15"/>
    <mergeCell ref="AE26:AE33"/>
    <mergeCell ref="AF26:AF33"/>
    <mergeCell ref="AD40:AD44"/>
    <mergeCell ref="AE40:AE44"/>
    <mergeCell ref="AE50:AE51"/>
    <mergeCell ref="AD52:AD56"/>
    <mergeCell ref="AE52:AE56"/>
    <mergeCell ref="D50:D51"/>
    <mergeCell ref="D45:D49"/>
    <mergeCell ref="A1:B4"/>
    <mergeCell ref="C1:BE1"/>
    <mergeCell ref="C2:BE2"/>
    <mergeCell ref="C3:BE3"/>
    <mergeCell ref="C4:BE4"/>
    <mergeCell ref="A5:B5"/>
    <mergeCell ref="C5:BF5"/>
    <mergeCell ref="A6:AC7"/>
    <mergeCell ref="AD6:AI7"/>
    <mergeCell ref="AJ6:BF7"/>
    <mergeCell ref="BE9:BE12"/>
    <mergeCell ref="AI13:AL13"/>
    <mergeCell ref="Z9:Z12"/>
    <mergeCell ref="F13:N13"/>
    <mergeCell ref="F9:F12"/>
    <mergeCell ref="AH9:AH12"/>
    <mergeCell ref="AK14:AK15"/>
    <mergeCell ref="AO14:AO15"/>
    <mergeCell ref="AT14:AT15"/>
    <mergeCell ref="AU14:AU15"/>
    <mergeCell ref="AW14:AW15"/>
    <mergeCell ref="AF9:AF12"/>
    <mergeCell ref="AG9:AG12"/>
    <mergeCell ref="BD14:BD15"/>
    <mergeCell ref="AO9:AO12"/>
    <mergeCell ref="U13:AH13"/>
    <mergeCell ref="BE17:BE24"/>
    <mergeCell ref="AD17:AD23"/>
    <mergeCell ref="AF17:AF23"/>
    <mergeCell ref="AE17:AE23"/>
    <mergeCell ref="AG17:AG18"/>
    <mergeCell ref="AG19:AG23"/>
    <mergeCell ref="F25:N25"/>
    <mergeCell ref="BC14:BC15"/>
    <mergeCell ref="BE14:BE15"/>
    <mergeCell ref="AD14:AD15"/>
    <mergeCell ref="AE14:AE15"/>
    <mergeCell ref="AF14:AF15"/>
    <mergeCell ref="AG14:AG15"/>
    <mergeCell ref="AH14:AH15"/>
    <mergeCell ref="O25:S25"/>
    <mergeCell ref="AJ17:AJ24"/>
    <mergeCell ref="AL17:AL24"/>
    <mergeCell ref="AI25:AL25"/>
    <mergeCell ref="AM17:AM24"/>
    <mergeCell ref="AN17:AN24"/>
    <mergeCell ref="AP17:AP24"/>
    <mergeCell ref="AQ17:AQ24"/>
    <mergeCell ref="AR17:AR24"/>
    <mergeCell ref="AS17:AS24"/>
    <mergeCell ref="BD17:BD24"/>
    <mergeCell ref="E17:E25"/>
    <mergeCell ref="AX17:AX24"/>
    <mergeCell ref="AY17:AY24"/>
    <mergeCell ref="AZ17:AZ24"/>
    <mergeCell ref="BA17:BA24"/>
    <mergeCell ref="BB17:BB24"/>
    <mergeCell ref="BC17:BC24"/>
    <mergeCell ref="A13:D13"/>
    <mergeCell ref="E14:E16"/>
    <mergeCell ref="A16:D16"/>
    <mergeCell ref="O16:S16"/>
    <mergeCell ref="F16:N16"/>
    <mergeCell ref="AL14:AL15"/>
    <mergeCell ref="AI16:AL16"/>
    <mergeCell ref="AM14:AM15"/>
    <mergeCell ref="BB14:BB15"/>
    <mergeCell ref="E9:E13"/>
    <mergeCell ref="O13:S13"/>
    <mergeCell ref="AM9:AM12"/>
    <mergeCell ref="BB9:BB12"/>
    <mergeCell ref="BC9:BC12"/>
    <mergeCell ref="BD9:BD12"/>
    <mergeCell ref="AW17:AW24"/>
    <mergeCell ref="BB26:BB33"/>
    <mergeCell ref="BC26:BC33"/>
    <mergeCell ref="BE26:BE33"/>
    <mergeCell ref="BF26:BF33"/>
    <mergeCell ref="AJ26:AJ33"/>
    <mergeCell ref="F35:F62"/>
    <mergeCell ref="G35:G62"/>
    <mergeCell ref="H35:H62"/>
    <mergeCell ref="I35:I62"/>
    <mergeCell ref="AD57:AD61"/>
    <mergeCell ref="AE57:AE61"/>
    <mergeCell ref="AF57:AF61"/>
    <mergeCell ref="F34:N34"/>
    <mergeCell ref="AW26:AW33"/>
    <mergeCell ref="AU40:AU62"/>
    <mergeCell ref="AV40:AV62"/>
    <mergeCell ref="AW40:AW62"/>
    <mergeCell ref="AG45:AG49"/>
    <mergeCell ref="AF40:AF44"/>
    <mergeCell ref="AG40:AG44"/>
    <mergeCell ref="AH40:AH44"/>
    <mergeCell ref="AH45:AH49"/>
    <mergeCell ref="AF50:AF51"/>
    <mergeCell ref="AB40:AB44"/>
    <mergeCell ref="AC52:AC61"/>
    <mergeCell ref="AG50:AG51"/>
    <mergeCell ref="AH50:AH51"/>
    <mergeCell ref="AI63:AL63"/>
    <mergeCell ref="AM35:AM62"/>
    <mergeCell ref="BB35:BB62"/>
    <mergeCell ref="BC35:BC62"/>
    <mergeCell ref="BD35:BD62"/>
    <mergeCell ref="BE35:BE62"/>
    <mergeCell ref="AI35:AI62"/>
    <mergeCell ref="AJ35:AJ62"/>
    <mergeCell ref="AK35:AK62"/>
    <mergeCell ref="AL35:AL62"/>
    <mergeCell ref="AE45:AE49"/>
    <mergeCell ref="AF45:AF49"/>
    <mergeCell ref="BA64:BA68"/>
    <mergeCell ref="BB64:BB68"/>
    <mergeCell ref="BC64:BC68"/>
    <mergeCell ref="BE64:BE68"/>
    <mergeCell ref="D64:D69"/>
    <mergeCell ref="F69:N69"/>
    <mergeCell ref="E64:E69"/>
    <mergeCell ref="O69:S69"/>
    <mergeCell ref="U69:AH69"/>
    <mergeCell ref="AI69:AL69"/>
    <mergeCell ref="AM64:AM68"/>
    <mergeCell ref="AN64:AN68"/>
    <mergeCell ref="AP64:AP68"/>
    <mergeCell ref="AQ64:AQ68"/>
    <mergeCell ref="AR64:AR68"/>
    <mergeCell ref="AS64:AS68"/>
    <mergeCell ref="AX64:AX68"/>
    <mergeCell ref="AY64:AY68"/>
    <mergeCell ref="AZ64:AZ68"/>
    <mergeCell ref="AA64:AA68"/>
    <mergeCell ref="AB64:AB68"/>
    <mergeCell ref="AJ64:AJ68"/>
    <mergeCell ref="AK64:AK68"/>
    <mergeCell ref="AL64:AL68"/>
    <mergeCell ref="AI77:AL77"/>
    <mergeCell ref="AJ70:AJ76"/>
    <mergeCell ref="AL70:AL76"/>
    <mergeCell ref="AM70:AM76"/>
    <mergeCell ref="BB70:BB76"/>
    <mergeCell ref="BC70:BC76"/>
    <mergeCell ref="BE70:BE76"/>
    <mergeCell ref="E78:E92"/>
    <mergeCell ref="A92:D92"/>
    <mergeCell ref="F92:N92"/>
    <mergeCell ref="O92:S92"/>
    <mergeCell ref="U92:AH92"/>
    <mergeCell ref="AJ78:AJ91"/>
    <mergeCell ref="AL78:AL91"/>
    <mergeCell ref="AM78:AM91"/>
    <mergeCell ref="AN78:AN91"/>
    <mergeCell ref="AO78:AO91"/>
    <mergeCell ref="AP78:AP91"/>
    <mergeCell ref="AQ78:AQ91"/>
    <mergeCell ref="AR78:AR91"/>
    <mergeCell ref="AS78:AS91"/>
    <mergeCell ref="AX78:AX91"/>
    <mergeCell ref="AY78:AY91"/>
    <mergeCell ref="BA78:BA91"/>
    <mergeCell ref="BB78:BB91"/>
    <mergeCell ref="BC78:BC91"/>
    <mergeCell ref="BD78:BD91"/>
    <mergeCell ref="BE78:BE91"/>
    <mergeCell ref="AI92:AL92"/>
    <mergeCell ref="E93:E101"/>
    <mergeCell ref="A101:D101"/>
    <mergeCell ref="F101:N101"/>
    <mergeCell ref="O101:S101"/>
    <mergeCell ref="U101:AH101"/>
    <mergeCell ref="AI101:AL101"/>
    <mergeCell ref="AJ93:AJ100"/>
    <mergeCell ref="AL93:AL100"/>
    <mergeCell ref="AM93:AM100"/>
    <mergeCell ref="AN93:AN100"/>
    <mergeCell ref="AP93:AP100"/>
    <mergeCell ref="AQ93:AQ100"/>
    <mergeCell ref="AR93:AR100"/>
    <mergeCell ref="AS93:AS100"/>
    <mergeCell ref="AX93:AX100"/>
    <mergeCell ref="AY93:AY100"/>
    <mergeCell ref="AZ93:AZ100"/>
    <mergeCell ref="BA93:BA100"/>
    <mergeCell ref="BB93:BB100"/>
    <mergeCell ref="BB102:BB107"/>
    <mergeCell ref="BC102:BC107"/>
    <mergeCell ref="BD102:BD107"/>
    <mergeCell ref="BE102:BE107"/>
    <mergeCell ref="E109:E121"/>
    <mergeCell ref="AM109:AM120"/>
    <mergeCell ref="AN109:AN120"/>
    <mergeCell ref="AO109:AO120"/>
    <mergeCell ref="AP109:AP120"/>
    <mergeCell ref="AQ109:AQ120"/>
    <mergeCell ref="AR109:AR120"/>
    <mergeCell ref="AS109:AS120"/>
    <mergeCell ref="AT109:AT120"/>
    <mergeCell ref="AU109:AU120"/>
    <mergeCell ref="AV109:AV120"/>
    <mergeCell ref="AW109:AW120"/>
    <mergeCell ref="AX109:AX120"/>
    <mergeCell ref="AY109:AY120"/>
    <mergeCell ref="AZ109:AZ120"/>
    <mergeCell ref="BA109:BA120"/>
    <mergeCell ref="AH109:AH116"/>
    <mergeCell ref="F121:N121"/>
    <mergeCell ref="O121:S121"/>
    <mergeCell ref="AK109:AK120"/>
    <mergeCell ref="AI108:AL108"/>
    <mergeCell ref="A124:D124"/>
    <mergeCell ref="E122:E124"/>
    <mergeCell ref="F124:N124"/>
    <mergeCell ref="O124:S124"/>
    <mergeCell ref="U124:AH124"/>
    <mergeCell ref="AI124:AL124"/>
    <mergeCell ref="AL122:AL123"/>
    <mergeCell ref="AM122:AM123"/>
    <mergeCell ref="E125:E131"/>
    <mergeCell ref="A131:D131"/>
    <mergeCell ref="F131:N131"/>
    <mergeCell ref="O131:S131"/>
    <mergeCell ref="U131:AH131"/>
    <mergeCell ref="AI131:AL131"/>
    <mergeCell ref="AJ125:AJ130"/>
    <mergeCell ref="AL125:AL130"/>
    <mergeCell ref="AM125:AM130"/>
    <mergeCell ref="M125:M126"/>
    <mergeCell ref="Z125:Z130"/>
    <mergeCell ref="AA125:AA129"/>
    <mergeCell ref="A125:A130"/>
    <mergeCell ref="B125:B130"/>
    <mergeCell ref="C125:C130"/>
    <mergeCell ref="F125:F130"/>
    <mergeCell ref="G125:G130"/>
    <mergeCell ref="H125:H128"/>
    <mergeCell ref="D129:D130"/>
    <mergeCell ref="H129:H130"/>
    <mergeCell ref="AN125:AN130"/>
    <mergeCell ref="AP125:AP130"/>
    <mergeCell ref="AQ125:AQ130"/>
    <mergeCell ref="AR125:AR130"/>
    <mergeCell ref="AS125:AS130"/>
    <mergeCell ref="AX125:AX130"/>
    <mergeCell ref="AY125:AY130"/>
    <mergeCell ref="AZ125:AZ130"/>
    <mergeCell ref="BA125:BA130"/>
    <mergeCell ref="BB125:BB130"/>
    <mergeCell ref="BC125:BC130"/>
    <mergeCell ref="BD125:BD130"/>
    <mergeCell ref="BE125:BE130"/>
    <mergeCell ref="E132:E144"/>
    <mergeCell ref="F144:N144"/>
    <mergeCell ref="O144:S144"/>
    <mergeCell ref="U144:AH144"/>
    <mergeCell ref="AJ132:AJ143"/>
    <mergeCell ref="AL132:AL143"/>
    <mergeCell ref="AM132:AM143"/>
    <mergeCell ref="BB132:BB143"/>
    <mergeCell ref="BC132:BC143"/>
    <mergeCell ref="BD132:BD143"/>
    <mergeCell ref="BE132:BE143"/>
    <mergeCell ref="AI144:AL144"/>
    <mergeCell ref="AV125:AV130"/>
    <mergeCell ref="AW125:AW130"/>
    <mergeCell ref="AE125:AE129"/>
    <mergeCell ref="AF125:AF129"/>
    <mergeCell ref="AG125:AG129"/>
    <mergeCell ref="AH125:AH129"/>
    <mergeCell ref="AK125:AK130"/>
    <mergeCell ref="I125:I126"/>
    <mergeCell ref="BE145:BE151"/>
    <mergeCell ref="E153:E160"/>
    <mergeCell ref="A160:D160"/>
    <mergeCell ref="F160:N160"/>
    <mergeCell ref="O160:S160"/>
    <mergeCell ref="U160:AH160"/>
    <mergeCell ref="AJ153:AJ159"/>
    <mergeCell ref="AL153:AL159"/>
    <mergeCell ref="AM153:AM159"/>
    <mergeCell ref="BB153:BB159"/>
    <mergeCell ref="BC153:BC159"/>
    <mergeCell ref="BD153:BD159"/>
    <mergeCell ref="BE153:BE159"/>
    <mergeCell ref="AI160:AL160"/>
    <mergeCell ref="O152:S152"/>
    <mergeCell ref="U152:AH152"/>
    <mergeCell ref="AI152:AL152"/>
    <mergeCell ref="AJ145:AJ151"/>
    <mergeCell ref="AL145:AL151"/>
    <mergeCell ref="AM145:AM151"/>
    <mergeCell ref="BB145:BB151"/>
    <mergeCell ref="BC145:BC151"/>
    <mergeCell ref="BD145:BD151"/>
    <mergeCell ref="AT153:AT159"/>
    <mergeCell ref="A194:D194"/>
    <mergeCell ref="E177:E194"/>
    <mergeCell ref="F194:N194"/>
    <mergeCell ref="O194:S194"/>
    <mergeCell ref="U194:AH194"/>
    <mergeCell ref="AI194:AL194"/>
    <mergeCell ref="AJ177:AJ193"/>
    <mergeCell ref="AL177:AL193"/>
    <mergeCell ref="AM177:AM193"/>
    <mergeCell ref="D183:D186"/>
    <mergeCell ref="AI176:AL176"/>
    <mergeCell ref="BB161:BB175"/>
    <mergeCell ref="BC161:BC175"/>
    <mergeCell ref="BD161:BD175"/>
    <mergeCell ref="BE161:BE175"/>
    <mergeCell ref="BF161:BF175"/>
    <mergeCell ref="BB177:BB193"/>
    <mergeCell ref="BC177:BC193"/>
    <mergeCell ref="BD177:BD193"/>
    <mergeCell ref="BE177:BE193"/>
    <mergeCell ref="AW161:AW175"/>
    <mergeCell ref="AV161:AV175"/>
    <mergeCell ref="AW195:AW197"/>
    <mergeCell ref="BB195:BB197"/>
    <mergeCell ref="BC195:BC197"/>
    <mergeCell ref="BD195:BD197"/>
    <mergeCell ref="BE195:BE197"/>
    <mergeCell ref="A205:D205"/>
    <mergeCell ref="E199:E205"/>
    <mergeCell ref="F205:N205"/>
    <mergeCell ref="O205:S205"/>
    <mergeCell ref="U205:AH205"/>
    <mergeCell ref="AI205:AL205"/>
    <mergeCell ref="AJ199:AJ204"/>
    <mergeCell ref="AL199:AL204"/>
    <mergeCell ref="AM199:AM204"/>
    <mergeCell ref="BB199:BB204"/>
    <mergeCell ref="BC199:BC204"/>
    <mergeCell ref="BD199:BD204"/>
    <mergeCell ref="BE199:BE204"/>
    <mergeCell ref="A198:D198"/>
    <mergeCell ref="E195:E198"/>
    <mergeCell ref="F198:N198"/>
    <mergeCell ref="O198:S198"/>
    <mergeCell ref="U198:AH198"/>
    <mergeCell ref="AI198:AL198"/>
    <mergeCell ref="BB206:BB213"/>
    <mergeCell ref="BC206:BC213"/>
    <mergeCell ref="BD206:BD213"/>
    <mergeCell ref="BE206:BE213"/>
    <mergeCell ref="U217:AH217"/>
    <mergeCell ref="AI217:AL217"/>
    <mergeCell ref="F217:S217"/>
    <mergeCell ref="B217:E217"/>
    <mergeCell ref="A214:D214"/>
    <mergeCell ref="F214:N214"/>
    <mergeCell ref="O214:S214"/>
    <mergeCell ref="U214:AH214"/>
    <mergeCell ref="AI214:AL214"/>
    <mergeCell ref="E206:E214"/>
    <mergeCell ref="AJ206:AJ213"/>
    <mergeCell ref="AL206:AL213"/>
    <mergeCell ref="AM206:AM213"/>
    <mergeCell ref="G206:G213"/>
    <mergeCell ref="H206:H213"/>
    <mergeCell ref="I206:I207"/>
    <mergeCell ref="Z206:Z213"/>
    <mergeCell ref="AA206:AA207"/>
    <mergeCell ref="AB206:AB207"/>
    <mergeCell ref="AA211:AA213"/>
  </mergeCells>
  <phoneticPr fontId="11" type="noConversion"/>
  <dataValidations count="1">
    <dataValidation type="list" allowBlank="1" showErrorMessage="1" sqref="L102:L106 L109:L110 L112:L114 L64:L66 L177:L180 L35:L39 L70:L71 L78:L91 L14:L15 L17:L24 L26:L33 L68 L76 L116:L120 L122:L123 L125:L130 L132:L143 L145:L151 L153:L159 L161:L175 L182:L193 L195:L197 L199:L204" xr:uid="{5D9EBDC9-EB9D-40F1-9CD3-87C7F48B28FE}">
      <formula1>#REF!</formula1>
    </dataValidation>
  </dataValidations>
  <pageMargins left="0.7" right="0.7" top="0.75" bottom="0.75" header="0" footer="0"/>
  <pageSetup orientation="landscape" r:id="rId1"/>
  <ignoredErrors>
    <ignoredError sqref="S29 S27 S32"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776" t="s">
        <v>1241</v>
      </c>
      <c r="B2" s="777"/>
      <c r="C2" s="777"/>
      <c r="D2" s="777"/>
      <c r="E2" s="777"/>
      <c r="F2" s="777"/>
      <c r="G2" s="778"/>
    </row>
    <row r="3" spans="1:7" s="2" customFormat="1">
      <c r="A3" s="20" t="s">
        <v>1242</v>
      </c>
      <c r="B3" s="773" t="s">
        <v>1243</v>
      </c>
      <c r="C3" s="773"/>
      <c r="D3" s="773"/>
      <c r="E3" s="773"/>
      <c r="F3" s="773"/>
      <c r="G3" s="22" t="s">
        <v>1244</v>
      </c>
    </row>
    <row r="4" spans="1:7" ht="12.75" customHeight="1">
      <c r="A4" s="23">
        <v>45489</v>
      </c>
      <c r="B4" s="774" t="s">
        <v>1245</v>
      </c>
      <c r="C4" s="774"/>
      <c r="D4" s="774"/>
      <c r="E4" s="774"/>
      <c r="F4" s="774"/>
      <c r="G4" s="24" t="s">
        <v>1246</v>
      </c>
    </row>
    <row r="5" spans="1:7" ht="12.75" customHeight="1">
      <c r="A5" s="25"/>
      <c r="B5" s="774"/>
      <c r="C5" s="774"/>
      <c r="D5" s="774"/>
      <c r="E5" s="774"/>
      <c r="F5" s="774"/>
      <c r="G5" s="24"/>
    </row>
    <row r="6" spans="1:7">
      <c r="A6" s="25"/>
      <c r="B6" s="775"/>
      <c r="C6" s="775"/>
      <c r="D6" s="775"/>
      <c r="E6" s="775"/>
      <c r="F6" s="775"/>
      <c r="G6" s="27"/>
    </row>
    <row r="7" spans="1:7">
      <c r="A7" s="25"/>
      <c r="B7" s="775"/>
      <c r="C7" s="775"/>
      <c r="D7" s="775"/>
      <c r="E7" s="775"/>
      <c r="F7" s="775"/>
      <c r="G7" s="27"/>
    </row>
    <row r="8" spans="1:7">
      <c r="A8" s="25"/>
      <c r="B8" s="26"/>
      <c r="C8" s="26"/>
      <c r="D8" s="26"/>
      <c r="E8" s="26"/>
      <c r="F8" s="26"/>
      <c r="G8" s="27"/>
    </row>
    <row r="9" spans="1:7">
      <c r="A9" s="769" t="s">
        <v>1247</v>
      </c>
      <c r="B9" s="770"/>
      <c r="C9" s="770"/>
      <c r="D9" s="770"/>
      <c r="E9" s="770"/>
      <c r="F9" s="770"/>
      <c r="G9" s="771"/>
    </row>
    <row r="10" spans="1:7" s="2" customFormat="1">
      <c r="A10" s="21"/>
      <c r="B10" s="773" t="s">
        <v>1248</v>
      </c>
      <c r="C10" s="773"/>
      <c r="D10" s="773" t="s">
        <v>1249</v>
      </c>
      <c r="E10" s="773"/>
      <c r="F10" s="21" t="s">
        <v>1242</v>
      </c>
      <c r="G10" s="21" t="s">
        <v>1250</v>
      </c>
    </row>
    <row r="11" spans="1:7">
      <c r="A11" s="28" t="s">
        <v>1251</v>
      </c>
      <c r="B11" s="774" t="s">
        <v>1252</v>
      </c>
      <c r="C11" s="774"/>
      <c r="D11" s="772" t="s">
        <v>1132</v>
      </c>
      <c r="E11" s="772"/>
      <c r="F11" s="25" t="s">
        <v>1253</v>
      </c>
      <c r="G11" s="27"/>
    </row>
    <row r="12" spans="1:7">
      <c r="A12" s="28" t="s">
        <v>1254</v>
      </c>
      <c r="B12" s="772" t="s">
        <v>1255</v>
      </c>
      <c r="C12" s="772"/>
      <c r="D12" s="772" t="s">
        <v>688</v>
      </c>
      <c r="E12" s="772"/>
      <c r="F12" s="25" t="s">
        <v>1253</v>
      </c>
      <c r="G12" s="27"/>
    </row>
    <row r="13" spans="1:7">
      <c r="A13" s="28" t="s">
        <v>1256</v>
      </c>
      <c r="B13" s="772" t="s">
        <v>1255</v>
      </c>
      <c r="C13" s="772"/>
      <c r="D13" s="772" t="s">
        <v>688</v>
      </c>
      <c r="E13" s="772"/>
      <c r="F13" s="25" t="s">
        <v>1253</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defaultColWidth="10.85546875" defaultRowHeight="15"/>
  <cols>
    <col min="1" max="1" width="55.42578125" customWidth="1"/>
    <col min="5" max="5" width="20.140625" customWidth="1"/>
    <col min="6" max="6" width="34.5703125" customWidth="1"/>
  </cols>
  <sheetData>
    <row r="1" spans="1:6" ht="52.5" customHeight="1">
      <c r="A1" s="19" t="s">
        <v>1257</v>
      </c>
      <c r="E1" s="3" t="s">
        <v>1258</v>
      </c>
      <c r="F1" s="3" t="s">
        <v>1259</v>
      </c>
    </row>
    <row r="2" spans="1:6" ht="25.5" customHeight="1">
      <c r="A2" s="18" t="s">
        <v>1260</v>
      </c>
      <c r="E2" s="4">
        <v>0</v>
      </c>
      <c r="F2" s="5" t="s">
        <v>668</v>
      </c>
    </row>
    <row r="3" spans="1:6" ht="45" customHeight="1">
      <c r="A3" s="18" t="s">
        <v>1261</v>
      </c>
      <c r="E3" s="4">
        <v>1</v>
      </c>
      <c r="F3" s="5" t="s">
        <v>1262</v>
      </c>
    </row>
    <row r="4" spans="1:6" ht="45" customHeight="1">
      <c r="A4" s="18" t="s">
        <v>1263</v>
      </c>
      <c r="E4" s="4">
        <v>2</v>
      </c>
      <c r="F4" s="5" t="s">
        <v>1264</v>
      </c>
    </row>
    <row r="5" spans="1:6" ht="45" customHeight="1">
      <c r="A5" s="18" t="s">
        <v>1265</v>
      </c>
      <c r="E5" s="4">
        <v>3</v>
      </c>
      <c r="F5" s="5" t="s">
        <v>1266</v>
      </c>
    </row>
    <row r="6" spans="1:6" ht="45" customHeight="1">
      <c r="A6" s="18" t="s">
        <v>1267</v>
      </c>
      <c r="E6" s="4">
        <v>4</v>
      </c>
      <c r="F6" s="5" t="s">
        <v>695</v>
      </c>
    </row>
    <row r="7" spans="1:6" ht="45" customHeight="1">
      <c r="A7" s="18" t="s">
        <v>817</v>
      </c>
      <c r="E7" s="4">
        <v>5</v>
      </c>
      <c r="F7" s="5" t="s">
        <v>1268</v>
      </c>
    </row>
    <row r="8" spans="1:6" ht="45" customHeight="1">
      <c r="A8" s="18" t="s">
        <v>1269</v>
      </c>
    </row>
    <row r="9" spans="1:6" ht="45" customHeight="1">
      <c r="A9" s="18" t="s">
        <v>1270</v>
      </c>
    </row>
    <row r="10" spans="1:6" ht="45" customHeight="1">
      <c r="A10" s="18" t="s">
        <v>1271</v>
      </c>
    </row>
    <row r="11" spans="1:6" ht="45" customHeight="1">
      <c r="A11" s="18" t="s">
        <v>1272</v>
      </c>
    </row>
    <row r="12" spans="1:6" ht="45" customHeight="1">
      <c r="A12" s="18" t="s">
        <v>1273</v>
      </c>
    </row>
    <row r="13" spans="1:6" ht="45" customHeight="1">
      <c r="A13" s="18" t="s">
        <v>1274</v>
      </c>
    </row>
    <row r="14" spans="1:6" ht="45" customHeight="1">
      <c r="A14" s="18" t="s">
        <v>1275</v>
      </c>
    </row>
    <row r="15" spans="1:6" ht="45" customHeight="1">
      <c r="A15" s="18" t="s">
        <v>1276</v>
      </c>
    </row>
    <row r="16" spans="1:6" ht="45" customHeight="1">
      <c r="A16" s="18" t="s">
        <v>1277</v>
      </c>
    </row>
    <row r="17" spans="1:1" ht="45" customHeight="1">
      <c r="A17" s="18" t="s">
        <v>1278</v>
      </c>
    </row>
    <row r="18" spans="1:1" ht="45" customHeight="1">
      <c r="A18" s="18" t="s">
        <v>1279</v>
      </c>
    </row>
    <row r="19" spans="1:1" ht="45" customHeight="1">
      <c r="A19" s="18" t="s">
        <v>1280</v>
      </c>
    </row>
    <row r="20" spans="1:1" ht="45" customHeight="1">
      <c r="A20" s="18" t="s">
        <v>667</v>
      </c>
    </row>
    <row r="21" spans="1:1" ht="45" customHeight="1">
      <c r="A21" s="18" t="s">
        <v>1281</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2026-01-27T15:35:10Z</dcterms:modified>
  <cp:category/>
  <cp:contentStatus/>
</cp:coreProperties>
</file>