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PLANEACION 2025\PLANES DE ACCION 2025\IPCC\DIC 2025\"/>
    </mc:Choice>
  </mc:AlternateContent>
  <bookViews>
    <workbookView xWindow="-120" yWindow="-120" windowWidth="20730" windowHeight="11040" activeTab="1"/>
  </bookViews>
  <sheets>
    <sheet name="INSTRUCTIVO" sheetId="2" r:id="rId1"/>
    <sheet name="1. ESTRATÉGICO" sheetId="1" r:id="rId2"/>
    <sheet name="2. GESTIÓN-MIPG" sheetId="5" r:id="rId3"/>
    <sheet name="3. INVERSIÓN" sheetId="6" r:id="rId4"/>
    <sheet name="Hoja1" sheetId="7" r:id="rId5"/>
    <sheet name="CONTROL DE CAMBIOS " sheetId="3" r:id="rId6"/>
    <sheet name="ANEXO1" sheetId="4" r:id="rId7"/>
  </sheets>
  <externalReferences>
    <externalReference r:id="rId8"/>
  </externalReferences>
  <definedNames>
    <definedName name="_xlnm._FilterDatabase" localSheetId="1" hidden="1">'1. ESTRATÉGICO'!$A$1:$AG$9</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110" i="6" l="1"/>
  <c r="BI110" i="6"/>
  <c r="BK108" i="6" l="1"/>
  <c r="BI108" i="6"/>
  <c r="BJ110" i="6"/>
  <c r="BG110" i="6"/>
  <c r="BJ108" i="6"/>
  <c r="BG108" i="6"/>
  <c r="BJ102" i="6"/>
  <c r="BG102" i="6"/>
  <c r="BK96" i="6"/>
  <c r="BJ96" i="6"/>
  <c r="BI96" i="6"/>
  <c r="BG96" i="6"/>
  <c r="BK81" i="6"/>
  <c r="BI81" i="6"/>
  <c r="BJ81" i="6"/>
  <c r="BG81" i="6"/>
  <c r="BK67" i="6"/>
  <c r="BI67" i="6"/>
  <c r="BJ67" i="6"/>
  <c r="BG67" i="6"/>
  <c r="BK58" i="6"/>
  <c r="BJ58" i="6"/>
  <c r="BI58" i="6"/>
  <c r="BG58" i="6"/>
  <c r="BI49" i="6"/>
  <c r="BJ49" i="6"/>
  <c r="BG49" i="6"/>
  <c r="BK39" i="6" l="1"/>
  <c r="BK37" i="6"/>
  <c r="BK36" i="6"/>
  <c r="BK35" i="6"/>
  <c r="BK34" i="6"/>
  <c r="BJ39" i="6"/>
  <c r="BI37" i="6"/>
  <c r="BI35" i="6"/>
  <c r="BI34" i="6"/>
  <c r="BI28" i="6"/>
  <c r="BI39" i="6"/>
  <c r="BG39" i="6"/>
  <c r="BK16" i="6"/>
  <c r="BK15" i="6"/>
  <c r="BK14" i="6"/>
  <c r="BK13" i="6"/>
  <c r="BK12" i="6"/>
  <c r="BK11" i="6"/>
  <c r="BK10" i="6"/>
  <c r="BJ16" i="6"/>
  <c r="BJ15" i="6"/>
  <c r="BI15" i="6"/>
  <c r="BI14" i="6"/>
  <c r="BI13" i="6"/>
  <c r="BI12" i="6"/>
  <c r="BI11" i="6"/>
  <c r="BI10" i="6"/>
  <c r="BI16" i="6"/>
  <c r="BG15" i="6"/>
  <c r="BH16" i="6"/>
  <c r="BG16" i="6"/>
  <c r="AR108" i="6"/>
  <c r="AR96" i="6"/>
  <c r="AR110" i="6" s="1"/>
  <c r="AR102" i="6"/>
  <c r="AR81" i="6"/>
  <c r="AR67" i="6"/>
  <c r="AR58" i="6"/>
  <c r="AR49" i="6"/>
  <c r="AR39" i="6"/>
  <c r="AR15" i="6"/>
  <c r="AR16" i="6"/>
  <c r="X17" i="6"/>
  <c r="X15" i="6"/>
  <c r="X11" i="6"/>
  <c r="X10" i="6"/>
  <c r="G50" i="7" l="1"/>
  <c r="F50" i="7"/>
  <c r="E50" i="7"/>
  <c r="E43" i="7" l="1"/>
  <c r="D43" i="7"/>
  <c r="E42" i="7"/>
  <c r="D42" i="7"/>
  <c r="E41" i="7"/>
  <c r="D41" i="7"/>
  <c r="E40" i="7"/>
  <c r="D40" i="7"/>
  <c r="E39" i="7"/>
  <c r="D39" i="7"/>
  <c r="E38" i="7"/>
  <c r="D38" i="7"/>
  <c r="E37" i="7"/>
  <c r="D37" i="7"/>
  <c r="E36" i="7"/>
  <c r="D36" i="7"/>
  <c r="AL19" i="6" a="1"/>
  <c r="AL19" i="6"/>
  <c r="E35" i="7"/>
  <c r="D35" i="7"/>
  <c r="F27" i="7"/>
  <c r="E27" i="7"/>
  <c r="F25" i="7"/>
  <c r="E25" i="7"/>
  <c r="F24" i="7"/>
  <c r="E24" i="7"/>
  <c r="F23" i="7"/>
  <c r="E15" i="7" l="1"/>
  <c r="E14" i="7"/>
  <c r="E13" i="7"/>
  <c r="E12" i="7"/>
  <c r="E11" i="7"/>
  <c r="BE110" i="6" l="1"/>
  <c r="BC110" i="6"/>
  <c r="BF110" i="6"/>
  <c r="BD110" i="6"/>
  <c r="BE102" i="6"/>
  <c r="BC102" i="6"/>
  <c r="BE108" i="6"/>
  <c r="BC108" i="6"/>
  <c r="BF88" i="6"/>
  <c r="BF86" i="6"/>
  <c r="BD88" i="6"/>
  <c r="BD86" i="6"/>
  <c r="BF96" i="6"/>
  <c r="BD96" i="6"/>
  <c r="BE96" i="6"/>
  <c r="BC96" i="6"/>
  <c r="BF81" i="6"/>
  <c r="BD81" i="6"/>
  <c r="BE81" i="6"/>
  <c r="BC81" i="6"/>
  <c r="BF71" i="6"/>
  <c r="BD71" i="6"/>
  <c r="BF67" i="6"/>
  <c r="BD67" i="6"/>
  <c r="BF66" i="6"/>
  <c r="BF64" i="6"/>
  <c r="BF62" i="6"/>
  <c r="BD66" i="6"/>
  <c r="BD64" i="6"/>
  <c r="BD62" i="6"/>
  <c r="BF60" i="6"/>
  <c r="BD60" i="6"/>
  <c r="BE67" i="6"/>
  <c r="BC67" i="6"/>
  <c r="BF58" i="6" l="1"/>
  <c r="BD58" i="6"/>
  <c r="BF57" i="6"/>
  <c r="BF56" i="6"/>
  <c r="BF55" i="6"/>
  <c r="BF54" i="6"/>
  <c r="BF53" i="6"/>
  <c r="BD57" i="6"/>
  <c r="BD56" i="6"/>
  <c r="BD55" i="6"/>
  <c r="BD54" i="6"/>
  <c r="BD53" i="6"/>
  <c r="BF52" i="6"/>
  <c r="BD52" i="6"/>
  <c r="BF51" i="6"/>
  <c r="BD51" i="6"/>
  <c r="BE58" i="6"/>
  <c r="BC58" i="6"/>
  <c r="BF49" i="6"/>
  <c r="BD49" i="6"/>
  <c r="BE49" i="6"/>
  <c r="BC49" i="6"/>
  <c r="BF45" i="6"/>
  <c r="BD45" i="6"/>
  <c r="BF43" i="6"/>
  <c r="BD43" i="6"/>
  <c r="BF41" i="6"/>
  <c r="BD41" i="6"/>
  <c r="BF39" i="6"/>
  <c r="BD39" i="6"/>
  <c r="BF37" i="6"/>
  <c r="BD37" i="6"/>
  <c r="BF35" i="6"/>
  <c r="BD35" i="6"/>
  <c r="BF34" i="6"/>
  <c r="BD34" i="6"/>
  <c r="BF28" i="6"/>
  <c r="BD28" i="6"/>
  <c r="BE39" i="6"/>
  <c r="BC39" i="6"/>
  <c r="BF16" i="6"/>
  <c r="BD16" i="6"/>
  <c r="BF15" i="6"/>
  <c r="BD15" i="6"/>
  <c r="BF13" i="6"/>
  <c r="BD13" i="6"/>
  <c r="BE16" i="6"/>
  <c r="BC16" i="6"/>
  <c r="AQ110" i="6"/>
  <c r="AQ39" i="6" l="1"/>
  <c r="AQ81" i="6"/>
  <c r="AQ102" i="6"/>
  <c r="AQ108" i="6"/>
  <c r="AP108" i="6"/>
  <c r="AQ96" i="6"/>
  <c r="AQ67" i="6"/>
  <c r="AQ58" i="6"/>
  <c r="AQ49" i="6"/>
  <c r="AQ15" i="6"/>
  <c r="AQ16" i="6"/>
  <c r="V34" i="6" l="1"/>
  <c r="X55" i="6"/>
  <c r="X44" i="6"/>
  <c r="Y44" i="6"/>
  <c r="X107" i="6" l="1"/>
  <c r="Y107" i="6" s="1"/>
  <c r="X106" i="6"/>
  <c r="Y106" i="6" s="1"/>
  <c r="X105" i="6"/>
  <c r="Y105" i="6" s="1"/>
  <c r="X104" i="6"/>
  <c r="Y104" i="6" s="1"/>
  <c r="X101" i="6"/>
  <c r="Y101" i="6" s="1"/>
  <c r="X100" i="6"/>
  <c r="Y100" i="6" s="1"/>
  <c r="X99" i="6"/>
  <c r="Y99" i="6" s="1"/>
  <c r="X98" i="6"/>
  <c r="Y98" i="6" s="1"/>
  <c r="X95" i="6"/>
  <c r="Y95" i="6" s="1"/>
  <c r="X93" i="6"/>
  <c r="Y93" i="6" s="1"/>
  <c r="X92" i="6"/>
  <c r="Y92" i="6" s="1"/>
  <c r="X91" i="6"/>
  <c r="Y91" i="6" s="1"/>
  <c r="X90" i="6"/>
  <c r="Y90" i="6" s="1"/>
  <c r="X89" i="6"/>
  <c r="Y89" i="6" s="1"/>
  <c r="X88" i="6"/>
  <c r="Y88" i="6" s="1"/>
  <c r="X87" i="6"/>
  <c r="Y87" i="6" s="1"/>
  <c r="X86" i="6"/>
  <c r="Y86" i="6" s="1"/>
  <c r="X85" i="6"/>
  <c r="Y85" i="6" s="1"/>
  <c r="X84" i="6"/>
  <c r="X83" i="6"/>
  <c r="X80" i="6"/>
  <c r="Y80" i="6" s="1"/>
  <c r="X79" i="6"/>
  <c r="Y79" i="6" s="1"/>
  <c r="X78" i="6"/>
  <c r="Y78" i="6" s="1"/>
  <c r="X77" i="6"/>
  <c r="Y77" i="6" s="1"/>
  <c r="X76" i="6"/>
  <c r="Y76" i="6" s="1"/>
  <c r="X75" i="6"/>
  <c r="Y75" i="6" s="1"/>
  <c r="X74" i="6"/>
  <c r="Y74" i="6" s="1"/>
  <c r="X73" i="6"/>
  <c r="Y73" i="6" s="1"/>
  <c r="X72" i="6"/>
  <c r="Y72" i="6" s="1"/>
  <c r="X71" i="6"/>
  <c r="X70" i="6"/>
  <c r="Y70" i="6" s="1"/>
  <c r="X69" i="6"/>
  <c r="X66" i="6"/>
  <c r="Y66" i="6" s="1"/>
  <c r="X65" i="6"/>
  <c r="X64" i="6"/>
  <c r="X63" i="6"/>
  <c r="X62" i="6"/>
  <c r="Y62" i="6" s="1"/>
  <c r="X61" i="6"/>
  <c r="Y61" i="6" s="1"/>
  <c r="X60" i="6"/>
  <c r="Y60" i="6" s="1"/>
  <c r="X57" i="6"/>
  <c r="Y57" i="6" s="1"/>
  <c r="X56" i="6"/>
  <c r="Y56" i="6" s="1"/>
  <c r="X54" i="6"/>
  <c r="X53" i="6"/>
  <c r="X52" i="6"/>
  <c r="Y52" i="6" s="1"/>
  <c r="X51" i="6"/>
  <c r="X48" i="6"/>
  <c r="X47" i="6"/>
  <c r="X46" i="6"/>
  <c r="X45" i="6"/>
  <c r="X43" i="6"/>
  <c r="X42" i="6"/>
  <c r="X41" i="6"/>
  <c r="X38" i="6"/>
  <c r="Y38" i="6" s="1"/>
  <c r="X37" i="6"/>
  <c r="Y37" i="6" s="1"/>
  <c r="X36" i="6"/>
  <c r="Y36" i="6" s="1"/>
  <c r="X34" i="6"/>
  <c r="X33" i="6"/>
  <c r="Y33" i="6" s="1"/>
  <c r="X31" i="6"/>
  <c r="Y31" i="6" s="1"/>
  <c r="X30" i="6"/>
  <c r="X28" i="6"/>
  <c r="Y28" i="6" s="1"/>
  <c r="X27" i="6"/>
  <c r="Y27" i="6" s="1"/>
  <c r="X26" i="6"/>
  <c r="Y26" i="6" s="1"/>
  <c r="Y15" i="6"/>
  <c r="X14" i="6"/>
  <c r="X13" i="6"/>
  <c r="X12" i="6"/>
  <c r="Y12" i="6" s="1"/>
  <c r="Y10" i="6"/>
  <c r="X9" i="6"/>
  <c r="X8" i="6"/>
  <c r="AP102" i="6"/>
  <c r="AW49" i="6"/>
  <c r="AU49" i="6"/>
  <c r="BB8" i="6"/>
  <c r="BB16" i="6" s="1"/>
  <c r="AZ8" i="6"/>
  <c r="AZ16" i="6" s="1"/>
  <c r="Y16" i="6" l="1"/>
  <c r="C35" i="7" s="1"/>
  <c r="AO108" i="6" l="1"/>
  <c r="AN108" i="6"/>
  <c r="AW102" i="6"/>
  <c r="AU102" i="6"/>
  <c r="AO102" i="6"/>
  <c r="AN102" i="6"/>
  <c r="AW96" i="6"/>
  <c r="AU96" i="6"/>
  <c r="AO96" i="6"/>
  <c r="AW81" i="6"/>
  <c r="AU81" i="6"/>
  <c r="AO81" i="6"/>
  <c r="AW67" i="6"/>
  <c r="AU67" i="6"/>
  <c r="AO67" i="6"/>
  <c r="AW58" i="6"/>
  <c r="AU58" i="6"/>
  <c r="AO58" i="6"/>
  <c r="AO49" i="6"/>
  <c r="AV49" i="6" s="1"/>
  <c r="AO16" i="6"/>
  <c r="AN16" i="6"/>
  <c r="AW16" i="6"/>
  <c r="AU16" i="6"/>
  <c r="AW39" i="6"/>
  <c r="AU39" i="6"/>
  <c r="AO39" i="6"/>
  <c r="AX8" i="6"/>
  <c r="AV8" i="6"/>
  <c r="U41" i="1"/>
  <c r="U39" i="1"/>
  <c r="AC39" i="1" s="1"/>
  <c r="U37" i="1"/>
  <c r="U36" i="1"/>
  <c r="U35" i="1"/>
  <c r="U34" i="1"/>
  <c r="U33" i="1"/>
  <c r="U31" i="1"/>
  <c r="U30" i="1"/>
  <c r="U29" i="1"/>
  <c r="U28" i="1"/>
  <c r="U27" i="1"/>
  <c r="U25" i="1"/>
  <c r="U24" i="1"/>
  <c r="U22" i="1"/>
  <c r="U21" i="1"/>
  <c r="U20" i="1"/>
  <c r="AE37" i="1" l="1"/>
  <c r="AC37" i="1"/>
  <c r="AE36" i="1"/>
  <c r="AC36" i="1"/>
  <c r="AE35" i="1"/>
  <c r="AC35" i="1"/>
  <c r="AE31" i="1"/>
  <c r="AC31" i="1"/>
  <c r="AE30" i="1"/>
  <c r="AC30" i="1"/>
  <c r="AE28" i="1"/>
  <c r="AC28" i="1"/>
  <c r="AC25" i="1"/>
  <c r="AD21" i="1"/>
  <c r="AC21" i="1"/>
  <c r="AV16" i="6"/>
  <c r="AU110" i="6"/>
  <c r="AX16" i="6"/>
  <c r="AW110" i="6"/>
  <c r="AV39" i="6"/>
  <c r="AX39" i="6"/>
  <c r="AV67" i="6"/>
  <c r="AX67" i="6"/>
  <c r="AV81" i="6"/>
  <c r="AX81" i="6"/>
  <c r="AV96" i="6"/>
  <c r="AX96" i="6"/>
  <c r="AV102" i="6"/>
  <c r="AX102" i="6"/>
  <c r="AE39" i="1"/>
  <c r="AE41" i="1"/>
  <c r="AC41" i="1"/>
  <c r="AO110" i="6"/>
  <c r="AX58" i="6"/>
  <c r="AV58" i="6"/>
  <c r="X41" i="1"/>
  <c r="X39" i="1"/>
  <c r="X37" i="1"/>
  <c r="X36" i="1"/>
  <c r="X35" i="1"/>
  <c r="AD35" i="1" s="1"/>
  <c r="X34" i="1"/>
  <c r="AD34" i="1" s="1"/>
  <c r="X33" i="1"/>
  <c r="X31" i="1"/>
  <c r="X30" i="1"/>
  <c r="AD30" i="1" s="1"/>
  <c r="X29" i="1"/>
  <c r="X28" i="1"/>
  <c r="X27" i="1"/>
  <c r="X25" i="1"/>
  <c r="X24" i="1"/>
  <c r="AF24" i="1" s="1"/>
  <c r="X22" i="1"/>
  <c r="X21" i="1"/>
  <c r="X20" i="1"/>
  <c r="U17" i="1"/>
  <c r="U14" i="1"/>
  <c r="U13" i="1"/>
  <c r="U12" i="1"/>
  <c r="U11" i="1"/>
  <c r="U10" i="1"/>
  <c r="AF37" i="1" l="1"/>
  <c r="AD37" i="1"/>
  <c r="AF36" i="1"/>
  <c r="AD36" i="1"/>
  <c r="AF31" i="1"/>
  <c r="AD31" i="1"/>
  <c r="AF28" i="1"/>
  <c r="AD28" i="1"/>
  <c r="AF27" i="1"/>
  <c r="AD27" i="1"/>
  <c r="AF25" i="1"/>
  <c r="AD25" i="1"/>
  <c r="AF22" i="1"/>
  <c r="AD22" i="1"/>
  <c r="AF17" i="1"/>
  <c r="AE13" i="1"/>
  <c r="AC13" i="1"/>
  <c r="AF11" i="1"/>
  <c r="AE11" i="1"/>
  <c r="AC11" i="1"/>
  <c r="AC10" i="1"/>
  <c r="AF10" i="1"/>
  <c r="AX110" i="6"/>
  <c r="AV110" i="6"/>
  <c r="X11" i="1"/>
  <c r="AD11" i="1" s="1"/>
  <c r="X12" i="1"/>
  <c r="X13" i="1"/>
  <c r="X14" i="1"/>
  <c r="X17" i="1"/>
  <c r="AD17" i="1" s="1"/>
  <c r="AF30" i="1"/>
  <c r="AF35" i="1"/>
  <c r="AF39" i="1"/>
  <c r="AD39" i="1"/>
  <c r="AF41" i="1"/>
  <c r="AD41" i="1"/>
  <c r="X10" i="1"/>
  <c r="AY102" i="6"/>
  <c r="AY96" i="6"/>
  <c r="AY67" i="6"/>
  <c r="AY81" i="6"/>
  <c r="AY58" i="6"/>
  <c r="AP49" i="6"/>
  <c r="AX49" i="6" s="1"/>
  <c r="AY49" i="6"/>
  <c r="AZ49" i="6" s="1"/>
  <c r="AY39" i="6"/>
  <c r="AY16" i="6"/>
  <c r="AF14" i="1" l="1"/>
  <c r="AD14" i="1"/>
  <c r="AF12" i="1"/>
  <c r="AD12" i="1"/>
  <c r="AY110" i="6"/>
  <c r="AF20" i="1" l="1"/>
  <c r="AP39" i="6" l="1"/>
  <c r="AZ39" i="6" s="1"/>
  <c r="BA16" i="6"/>
  <c r="AP16" i="6"/>
  <c r="Z19" i="1" l="1"/>
  <c r="U19" i="1" s="1"/>
  <c r="X19" i="1" s="1"/>
  <c r="AE42" i="1" l="1"/>
  <c r="AE40" i="1"/>
  <c r="AC40" i="1"/>
  <c r="AC42" i="1"/>
  <c r="C29" i="7" l="1"/>
  <c r="C28" i="7"/>
  <c r="AF40" i="1"/>
  <c r="AD40" i="1"/>
  <c r="AF42" i="1"/>
  <c r="AD42" i="1"/>
  <c r="D29" i="7" l="1"/>
  <c r="D28" i="7"/>
  <c r="BA81" i="6"/>
  <c r="AP81" i="6"/>
  <c r="AZ81" i="6" s="1"/>
  <c r="AN81" i="6"/>
  <c r="BA102" i="6"/>
  <c r="BA96" i="6"/>
  <c r="AP96" i="6"/>
  <c r="AZ96" i="6" s="1"/>
  <c r="AN96" i="6"/>
  <c r="BA67" i="6"/>
  <c r="AP67" i="6"/>
  <c r="AZ67" i="6" s="1"/>
  <c r="AN67" i="6"/>
  <c r="AP58" i="6"/>
  <c r="AZ58" i="6" s="1"/>
  <c r="BA58" i="6"/>
  <c r="BB58" i="6" s="1"/>
  <c r="AN58" i="6"/>
  <c r="BA49" i="6"/>
  <c r="BB49" i="6" s="1"/>
  <c r="AN49" i="6"/>
  <c r="BA39" i="6"/>
  <c r="BB39" i="6" s="1"/>
  <c r="AN39" i="6"/>
  <c r="Y108" i="6"/>
  <c r="C43" i="7" s="1"/>
  <c r="Y102" i="6"/>
  <c r="C42" i="7" s="1"/>
  <c r="Y96" i="6"/>
  <c r="C41" i="7" s="1"/>
  <c r="Y81" i="6"/>
  <c r="C40" i="7" s="1"/>
  <c r="Y67" i="6"/>
  <c r="C39" i="7" s="1"/>
  <c r="Y58" i="6"/>
  <c r="C38" i="7" s="1"/>
  <c r="Y49" i="6"/>
  <c r="C37" i="7" s="1"/>
  <c r="Y39" i="6"/>
  <c r="C36" i="7" s="1"/>
  <c r="BB67" i="6" l="1"/>
  <c r="BB96" i="6"/>
  <c r="BB81" i="6"/>
  <c r="AN110" i="6"/>
  <c r="AP110" i="6"/>
  <c r="AZ110" i="6" s="1"/>
  <c r="BA40" i="6"/>
  <c r="BA110" i="6" s="1"/>
  <c r="BB110" i="6" s="1"/>
  <c r="Y110" i="6"/>
  <c r="AC23" i="1" l="1"/>
  <c r="AC26" i="1"/>
  <c r="AC32" i="1"/>
  <c r="AE23" i="1"/>
  <c r="C24" i="7" s="1"/>
  <c r="AE38" i="1" l="1"/>
  <c r="C27" i="7" s="1"/>
  <c r="AC38" i="1"/>
  <c r="AE26" i="1"/>
  <c r="C25" i="7" s="1"/>
  <c r="AE32" i="1"/>
  <c r="C26" i="7" s="1"/>
  <c r="AD26" i="1"/>
  <c r="AF26" i="1"/>
  <c r="D25" i="7" s="1"/>
  <c r="AD32" i="1"/>
  <c r="AF32" i="1"/>
  <c r="D26" i="7" s="1"/>
  <c r="AF38" i="1"/>
  <c r="D27" i="7" s="1"/>
  <c r="AD38" i="1"/>
  <c r="AD23" i="1" l="1"/>
  <c r="AF23" i="1"/>
  <c r="D24" i="7" s="1"/>
  <c r="AB8" i="6"/>
  <c r="Y16" i="1" l="1"/>
  <c r="Y15" i="1"/>
  <c r="AB105" i="6"/>
  <c r="AB106" i="6"/>
  <c r="AB107" i="6"/>
  <c r="AB104" i="6"/>
  <c r="AB99" i="6"/>
  <c r="AB100" i="6"/>
  <c r="AB101" i="6"/>
  <c r="AB98" i="6"/>
  <c r="AB93" i="6"/>
  <c r="AB95" i="6"/>
  <c r="AB84" i="6"/>
  <c r="AB85" i="6"/>
  <c r="AB86" i="6"/>
  <c r="AB87" i="6"/>
  <c r="AB88" i="6"/>
  <c r="AB89" i="6"/>
  <c r="AB90" i="6"/>
  <c r="AB91" i="6"/>
  <c r="AB92" i="6"/>
  <c r="AB76" i="6"/>
  <c r="AB77" i="6"/>
  <c r="AB78" i="6"/>
  <c r="AB79" i="6"/>
  <c r="AB80" i="6"/>
  <c r="AB83" i="6"/>
  <c r="AB75" i="6"/>
  <c r="AB74" i="6"/>
  <c r="AB73" i="6"/>
  <c r="AB72" i="6"/>
  <c r="AB71" i="6"/>
  <c r="AB70" i="6"/>
  <c r="AB69" i="6"/>
  <c r="AB66" i="6"/>
  <c r="AB65" i="6"/>
  <c r="AB64" i="6"/>
  <c r="AB63" i="6"/>
  <c r="AB62" i="6"/>
  <c r="AB61" i="6"/>
  <c r="AB60" i="6"/>
  <c r="AB57" i="6"/>
  <c r="AB56" i="6"/>
  <c r="AB55" i="6"/>
  <c r="AB54" i="6"/>
  <c r="AB53" i="6"/>
  <c r="AB52" i="6"/>
  <c r="AB51" i="6"/>
  <c r="AB48" i="6"/>
  <c r="AB47" i="6"/>
  <c r="AB46" i="6"/>
  <c r="AB45" i="6"/>
  <c r="AB44" i="6"/>
  <c r="AB43" i="6"/>
  <c r="AB42" i="6"/>
  <c r="AB41" i="6"/>
  <c r="AB38" i="6"/>
  <c r="AB37" i="6"/>
  <c r="AB36" i="6"/>
  <c r="AB34" i="6"/>
  <c r="AB33" i="6"/>
  <c r="AB31" i="6"/>
  <c r="AB30" i="6"/>
  <c r="AB28" i="6"/>
  <c r="AB27" i="6"/>
  <c r="AB26" i="6"/>
  <c r="AB21" i="6"/>
  <c r="AB17" i="6"/>
  <c r="AB15" i="6"/>
  <c r="AB14" i="6"/>
  <c r="AB13" i="6"/>
  <c r="AB12" i="6"/>
  <c r="AB11" i="6"/>
  <c r="AB10" i="6"/>
  <c r="AB9" i="6"/>
  <c r="U15" i="1" l="1"/>
  <c r="U16" i="1"/>
  <c r="AE16" i="1" l="1"/>
  <c r="AE18" i="1" s="1"/>
  <c r="AC16" i="1"/>
  <c r="X16" i="1"/>
  <c r="AD16" i="1" s="1"/>
  <c r="X15" i="1"/>
  <c r="AC18" i="1"/>
  <c r="AC43" i="1" s="1"/>
  <c r="AE43" i="1" l="1"/>
  <c r="C23" i="7"/>
  <c r="AF16" i="1"/>
  <c r="AF18" i="1" s="1"/>
  <c r="AF15" i="1"/>
  <c r="AD15" i="1"/>
  <c r="AD18" i="1"/>
  <c r="AD43" i="1" s="1"/>
  <c r="AF43" i="1" l="1"/>
  <c r="D23" i="7"/>
</calcChain>
</file>

<file path=xl/comments1.xml><?xml version="1.0" encoding="utf-8"?>
<comments xmlns="http://schemas.openxmlformats.org/spreadsheetml/2006/main">
  <authors>
    <author>USUARIO</author>
  </authors>
  <commentList>
    <comment ref="A48" authorId="0" shapeId="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authors>
    <author>USUARIO</author>
  </authors>
  <commentList>
    <comment ref="M9" authorId="0" shapeId="0">
      <text>
        <r>
          <rPr>
            <b/>
            <sz val="9"/>
            <color indexed="81"/>
            <rFont val="Tahoma"/>
            <family val="2"/>
          </rPr>
          <t>USUARIO:
1. BIEN
2. SERVICIO</t>
        </r>
        <r>
          <rPr>
            <sz val="9"/>
            <color indexed="81"/>
            <rFont val="Tahoma"/>
            <family val="2"/>
          </rPr>
          <t xml:space="preserve">
</t>
        </r>
      </text>
    </comment>
  </commentList>
</comments>
</file>

<file path=xl/comments3.xml><?xml version="1.0" encoding="utf-8"?>
<comments xmlns="http://schemas.openxmlformats.org/spreadsheetml/2006/main">
  <authors>
    <author>USUARIO</author>
    <author>JOHANA VIELLAR</author>
  </authors>
  <commentList>
    <comment ref="M7"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K7" authorId="1" shapeId="0">
      <text>
        <r>
          <rPr>
            <sz val="9"/>
            <color indexed="81"/>
            <rFont val="Tahoma"/>
            <family val="2"/>
          </rPr>
          <t xml:space="preserve">VER ANEXO 1
</t>
        </r>
      </text>
    </comment>
    <comment ref="AL7" authorId="1" shapeId="0">
      <text>
        <r>
          <rPr>
            <b/>
            <sz val="9"/>
            <color indexed="81"/>
            <rFont val="Tahoma"/>
            <family val="2"/>
          </rPr>
          <t>VER ANEXO 1</t>
        </r>
        <r>
          <rPr>
            <sz val="9"/>
            <color indexed="81"/>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<sst xmlns="http://schemas.openxmlformats.org/spreadsheetml/2006/main" count="2071" uniqueCount="801">
  <si>
    <t>ALCALDIA DISTRITAL DE CARTAGENA DE INDIAS</t>
  </si>
  <si>
    <t>MACROPROCESO: PLANEACIÓN TERRITORIAL Y DIRECCIONAMIENTO ESTRATEGICO</t>
  </si>
  <si>
    <t>Versión: 1.0</t>
  </si>
  <si>
    <t>PROCESO / SUBPROCESO: GESTIÓN DE LA INVERSIÓN PUBLICA / GESTIÓN DEL PLAN DE DESARROLLO Y SUS INSTRUMENTOS DE EJECUCIÓN</t>
  </si>
  <si>
    <t xml:space="preserve">DEPENDENCIA : </t>
  </si>
  <si>
    <t>PROGRAMACIÓN PRESUPUESTAL</t>
  </si>
  <si>
    <t xml:space="preserve">PROGRAMA </t>
  </si>
  <si>
    <t>UNIDAD DE MEDIDA DEL INDICADOR DE PRODUCTO</t>
  </si>
  <si>
    <t>ENTREGABLE
INDICADOR DE PRODUCTO SEGÚN CATALOGO DE PRODUCTO</t>
  </si>
  <si>
    <t>PROYECTO DE INVERSIÓN</t>
  </si>
  <si>
    <t>CÓDIGO DE PROYECTO BPIN</t>
  </si>
  <si>
    <t>ENTREGABLE</t>
  </si>
  <si>
    <t>APROPACION DEFINITIVA POR PROYECTO</t>
  </si>
  <si>
    <t>FECHA DE INICIO DE LA ACTIVIDAD O ENTREGABLE</t>
  </si>
  <si>
    <t>FECHA DE TERMINACIÓN DEL ENTREGABLE</t>
  </si>
  <si>
    <t>TIEMPO DE EJECUCIÓN
(número de días)</t>
  </si>
  <si>
    <t>BENEFICIARIOS PROGRAMADOS</t>
  </si>
  <si>
    <t>FUENTE DE FINANCIACIÓN</t>
  </si>
  <si>
    <t>APROPIACIÓN INICIAL
(en pesos)</t>
  </si>
  <si>
    <t>RUBRO PRESUPUESTAL</t>
  </si>
  <si>
    <t>CODIGO RUBRO PRESUPUESTAL</t>
  </si>
  <si>
    <t>¿REQUIERE CONTRATACIÓN?</t>
  </si>
  <si>
    <t>MODALIDAD DE SELECCIÓN</t>
  </si>
  <si>
    <t>FUENTE DE RECURSOS</t>
  </si>
  <si>
    <t>FECHA DE INICIO DE CONTRATACIÓN</t>
  </si>
  <si>
    <t xml:space="preserve">RIESGOS ASOCIADOS AL PROCESO </t>
  </si>
  <si>
    <t>CONTROLES ESTABLECIDOS PARA LOS RIESGOS</t>
  </si>
  <si>
    <t>IMPULSOR DE AVANCE</t>
  </si>
  <si>
    <t>DESCRIPCION DE LA META PRODUCTO 2024-2027</t>
  </si>
  <si>
    <t>VALOR DE LA META PRODUCTO 2024-2027</t>
  </si>
  <si>
    <t>DESCRIPCION DE LA ADQUISICION ASOCIADA AL PROYECTO</t>
  </si>
  <si>
    <t>PROGRAMA</t>
  </si>
  <si>
    <t>INDICADOR DE PRODUCTO SEGÚN PDD</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</si>
  <si>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</si>
  <si>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NOMBRE DEL RESPONSABLE</t>
  </si>
  <si>
    <t>CONTROL DE CAMBIOS</t>
  </si>
  <si>
    <t>FECHA</t>
  </si>
  <si>
    <t>DESCRIPCIÓN DEL CAMBIO</t>
  </si>
  <si>
    <t>VERSIÓN</t>
  </si>
  <si>
    <t>CARGO</t>
  </si>
  <si>
    <t>NOMBRE</t>
  </si>
  <si>
    <t>FIRMA</t>
  </si>
  <si>
    <t>ELABORÓ</t>
  </si>
  <si>
    <t>Profesional Especializado codigo 222 grado 41</t>
  </si>
  <si>
    <t>María Bernarda Pérez Carmona</t>
  </si>
  <si>
    <t>REVISÓ</t>
  </si>
  <si>
    <t>Secretario de Planeación Distrital</t>
  </si>
  <si>
    <t>APROBÓ</t>
  </si>
  <si>
    <t xml:space="preserve">Modalidad de selección </t>
  </si>
  <si>
    <t>Código</t>
  </si>
  <si>
    <t>Fuente de los recursos</t>
  </si>
  <si>
    <t>Solicitud de información a los Proveedores</t>
  </si>
  <si>
    <t xml:space="preserve">Recursos propios </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</si>
  <si>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</si>
  <si>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</si>
  <si>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</si>
  <si>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</si>
  <si>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</si>
  <si>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</si>
  <si>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</si>
  <si>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</si>
  <si>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</si>
  <si>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</si>
  <si>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</si>
  <si>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</si>
  <si>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</si>
  <si>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</si>
  <si>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</si>
  <si>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</si>
  <si>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</si>
  <si>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</si>
  <si>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</si>
  <si>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</si>
  <si>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</si>
  <si>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</si>
  <si>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</si>
  <si>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</si>
  <si>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Julio 16-2024</t>
  </si>
  <si>
    <t>Camilo Rey Sabogal</t>
  </si>
  <si>
    <t xml:space="preserve">IMPULSOR DE AVANCE </t>
  </si>
  <si>
    <t>LINEA BASE SEGUN PDD</t>
  </si>
  <si>
    <t>PROGRAMACIÓN META PRODUCTO A 2024</t>
  </si>
  <si>
    <t>DIMENSIONES DE MIPG</t>
  </si>
  <si>
    <t>PROCESO ASOCIADO</t>
  </si>
  <si>
    <t>SUBPROCESO ASOCIADO</t>
  </si>
  <si>
    <t>OBJETIVO DEL SUBPROCESO</t>
  </si>
  <si>
    <t>PLANES DECRETO 612 DE 2018</t>
  </si>
  <si>
    <t>ENTIDADES</t>
  </si>
  <si>
    <t>SERVIDORES</t>
  </si>
  <si>
    <t>CIUDADANÍA</t>
  </si>
  <si>
    <t>INTERNO</t>
  </si>
  <si>
    <t>OBJETIVO DE DESARROLLO SOSTENIBLE</t>
  </si>
  <si>
    <t>PLAN ANUAL DE ADQUISICIONES</t>
  </si>
  <si>
    <t>ADMINISTRACIÓN DE RIESGOS</t>
  </si>
  <si>
    <t>PONDERACIÓN DE LA META PRODUCTO</t>
  </si>
  <si>
    <t>DESCRIPCIÓN DE LA META PRODUCTO 2024-2027</t>
  </si>
  <si>
    <t>META DE RESULTADO</t>
  </si>
  <si>
    <t>DENOMINACION DEL PRODUCTO</t>
  </si>
  <si>
    <t xml:space="preserve">Descripcion del objetivo del subproceso al cual pertenece </t>
  </si>
  <si>
    <t>META RESULTADO</t>
  </si>
  <si>
    <t xml:space="preserve">PONDERACION DE LA META PRODUCTO </t>
  </si>
  <si>
    <t xml:space="preserve">RIESGOS DEL PROYECTO </t>
  </si>
  <si>
    <t>ACCIONES DE CONTROL DE LOS RIESGOS DE LOS PROYECTOS</t>
  </si>
  <si>
    <t>Ingrese en esta casilla el ODS con el que se articula el programa de su competencia según el Acuerdo 139 que adopta el Plan de Desarrollo Distrital 2024-2027 'Cartagena, Ciudad de Derechos'.</t>
  </si>
  <si>
    <t>Ingrese en esta casilla la línea estratégica correspondiente al programa de su competencia según el Acuerdo 139 que adopta el Plan de Desarrollo Distrital 2024-2027 'Cartagena, Ciudad de Derechos'.</t>
  </si>
  <si>
    <t>Ingrese en esta casilla el impulsor de avance que facilita el logro del objetivo del programa de su competencia según el Acuerdo 139 que adopta el Plan de Desarrollo Distrital 2024-2027 'Cartagena, Ciudad de Derechos'.</t>
  </si>
  <si>
    <t>Ingrese en esta casilla la meta de resultado esperada del programa de su competencia según el Acuerdo 139 que adopta el Plan de Desarrollo Distrital 2024-2027 'Cartagena, Ciudad de Derechos'.</t>
  </si>
  <si>
    <t xml:space="preserve">Ingrese en este casilla el indicador definido para cumplir la meta de producto en el Plan de Desarrollo según el Acuerdo 139 que adopta el Plan de Desarrollo Distrital 2024-2027 'Cartagena, Ciudad de Derechos' </t>
  </si>
  <si>
    <t>Ingrese en esta casilla la expresion fisica con la que se mostrará el resultado de la meta propuesta. (Ejemplo: número, porcentaje, kilometro).</t>
  </si>
  <si>
    <t xml:space="preserve">Ingrese en esta casilla el valor que se encuentra en el Acuerdo 139 que adopta el Plan de Desarrollo Distrital 2024-2027 'Cartagena, Ciudad de Derechos', como el punto de partida para definir el alcance de la meta producto.  </t>
  </si>
  <si>
    <t>Ingrese en esta casilla lo que persigue el indicador en el cuatrenio, se encuentra plasmado en el Acuerdo 139 que adopta el Plan de Desarrollo Distrital 2024-2027 'Cartagena, Ciudad de Derechos'</t>
  </si>
  <si>
    <t xml:space="preserve">Ingrese en esta casilla el valor porcentual asignado a la meta producto </t>
  </si>
  <si>
    <t>Ingrese en esta casilla la naturaleza del producto a entregar, señalando con una X si es bien o servicio</t>
  </si>
  <si>
    <t>Ingrese en esta casilla el indicador de producto según el catálogo de producto de la MGA</t>
  </si>
  <si>
    <t>Ingrese en esta casilla el numero de la meta a alcanzar al finalizar el cuatrienio. Esto se encuentra inmerso en la descripcion de la meta producto identificada en el Plan de Desarrollo Distrital.</t>
  </si>
  <si>
    <t>Ingrese en esta casilla, la cantidad de la meta propuesta para la actual vigencia, relacionada con el Plan Indicativo.</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</si>
  <si>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</si>
  <si>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 xml:space="preserve">Relacione en esta casilla la política de gestión y desempeño institucional alineada a su proceso (Éstas se ubican en una de las siete dimensiones de MIPG y las 19 políticas)
</t>
  </si>
  <si>
    <t>Relacione en esta casilla el subproceso de su competencia (Identifique esto en el mapa de interrelación de procesos).</t>
  </si>
  <si>
    <t xml:space="preserve">Relacione en esta casilla el proceso de gestión asociado al programa y al producto (Identifique el proceso de su competencia en el mapa de interrelacion de procesos alineado con su dependencia).
</t>
  </si>
  <si>
    <t>Defina en esta casilla con una X a qué grupo de valor pertenece, ya sea entidades, ciudadanía, servidores-interno.</t>
  </si>
  <si>
    <t>Ingrese en esta casilla el nombre del proyecto a partir del cual se desarrollará el programa con el que se articula.</t>
  </si>
  <si>
    <t>Ingrese en esta casilla el número BPIN del proyecto a partir del cual se desarrollará el programa con el que se articula.</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</si>
  <si>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</si>
  <si>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Ingrese en esta casilla el número o pocentaje que se pretende alcanzar con cada actividad del proyecto durante la vigencia.</t>
  </si>
  <si>
    <t>Indique en esta casilla la fecha de inicio de la actividad en la vigencia 2024</t>
  </si>
  <si>
    <t>Indique en esta casilla la fecha de terminación de la actividad en la vigencia 2024</t>
  </si>
  <si>
    <t>Indique en esta casilla el número de días que requiere el desarrollo de la actividad para la vigencia 2024</t>
  </si>
  <si>
    <t>Ingrese en esta casilla el número de personas estimadas que van a recibir beneficio de la actividad programada en el proyecto</t>
  </si>
  <si>
    <t>Ingrese en esta casilla la Unidad Comunera de Gobierno donde se aplica el proyecto asociado</t>
  </si>
  <si>
    <t xml:space="preserve">Indique en esta casilla el nombre de la pesona encargada de supervisar las actividades del proyecto encaminadas a conseguir la meta propuesta </t>
  </si>
  <si>
    <t xml:space="preserve">Ingrese en esta casilla los riesgos identificados al proyecto </t>
  </si>
  <si>
    <t xml:space="preserve">Ingrese en esta casilla las acciones para controlar los riesgos identificados al proyecto </t>
  </si>
  <si>
    <t>Ingrese el valor numérico en pesos del Plan Operativo Anual de Inversión asignado al rubro presupuestal</t>
  </si>
  <si>
    <t xml:space="preserve">Ingrese el valor numérico en pesos del Plan Operativo Anual de Inversion asignado al rubro presupuestal luego de adiciones y deducciones </t>
  </si>
  <si>
    <t>Ingrese el nombre de la fuente de recursos con lo que financiará la actividad</t>
  </si>
  <si>
    <t>Indique el rubro del presupuesto que abarca el sector de su competencia.</t>
  </si>
  <si>
    <t>Ingrese el código numérico que identifica el concepto del gasto (Funcionamiento, Deuda, Inversión) y el cual es definido en el Decreto de Liquidación.</t>
  </si>
  <si>
    <t>En esta casilla ingrese si es necesaria la contratación</t>
  </si>
  <si>
    <t xml:space="preserve">Relacione la descripcion que se encuentra en el Plan Anual de Adquisiciones asociada al proyecto de inversión </t>
  </si>
  <si>
    <t>Indique la modalidad de contratación selecionada (Licitación Pública, concurso de méritos, selección abreviada, mínima cuantía, contratación directa)</t>
  </si>
  <si>
    <t>Indique la fuente de recursos asignada por el acuerdo de presupuesto</t>
  </si>
  <si>
    <t>Indique la fecha tentativa de inicio del proceso de contratación</t>
  </si>
  <si>
    <t>Ingrese en esta casilla cada uno de los riesgos identificados en el proceso definido, y desarrollado en la caracterización de la gestión por proceso</t>
  </si>
  <si>
    <t xml:space="preserve">Ingrese en esta casilla cada uno de los controles formulados para cada riesgo identificado en el proceso definido </t>
  </si>
  <si>
    <t>OBJETIVO GENERAL DEL PROYECTO</t>
  </si>
  <si>
    <t>PRODUCTO DEL PROYECTO</t>
  </si>
  <si>
    <t>FECHA DE INICIO DE LA ACTIVIDAD</t>
  </si>
  <si>
    <t>FECHA DE TERMINACIÓN DE LA ACTIVIDAD</t>
  </si>
  <si>
    <t>DESCRIPCIÓN DE LA ADQUISICIÓN ASOCIADA AL PROYECTO</t>
  </si>
  <si>
    <t>GESTIÓN ADMINISTRATIVA - MIPG</t>
  </si>
  <si>
    <t>LÍNEA BASE 
SEGUN PDD</t>
  </si>
  <si>
    <t>LÍNEA ESTRATÉGICA</t>
  </si>
  <si>
    <t>TIPO DE INDICADOR</t>
  </si>
  <si>
    <t>FORMATO PLAN DE ACCIÓN INSTITUCIONAL</t>
  </si>
  <si>
    <t>INSTRUCTIVO PARA EL DILIGENCIAMIENTO DEL PLAN DE ACCIÓN INSTITUCIONAL VIGENCIA 2024</t>
  </si>
  <si>
    <t>PLANTEAMIENTO ESTRATÉGICO- PLAN DE DESARROLLO</t>
  </si>
  <si>
    <t>PROGRAMACIÓN META PRODUCTO 2027</t>
  </si>
  <si>
    <t>PROGRAMACIÓN META PRODUCTO 2025</t>
  </si>
  <si>
    <t>PROGRAMACIÓN META PRODUCTO 2026</t>
  </si>
  <si>
    <t>UNIDAD COMUNERA DE GOBIERNO A IMPACTAR</t>
  </si>
  <si>
    <t>OBJETIVO ESTRATÉGICO</t>
  </si>
  <si>
    <t>NOMBRE DEL INDICADOR</t>
  </si>
  <si>
    <t>FRECUENCIA</t>
  </si>
  <si>
    <t>PROPÓSITO</t>
  </si>
  <si>
    <t>DEPENDENCIA:</t>
  </si>
  <si>
    <t xml:space="preserve"> POLÍTICA DE GESTIÓN Y DESEMPEÑO INSTITUCIONAL</t>
  </si>
  <si>
    <t>Ingrese en esta casilla el nombre del indicador asociado a los objetivos estratégicos de la entidad, de acuerdo al proceso o subproceso de su competencia.</t>
  </si>
  <si>
    <t>Describa en esta casilla la meta que espera lograr a partir del indicador mencionado en la casilla anterior.</t>
  </si>
  <si>
    <t>Describa en esta casilla la frecuencia con la que se hará el reporte.</t>
  </si>
  <si>
    <t>Describa en esta casilla el tipo de indicador relacionado, según su naturaleza (eficiencia, eficaz, efectividad, etc).</t>
  </si>
  <si>
    <t>Indique a cuál Plan Institucional, de los establecidos en el Decreto 612 del 2018, le aporta este producto.</t>
  </si>
  <si>
    <t>DENOMINACIÓN DEL PRODUCTO</t>
  </si>
  <si>
    <t>PLANTEAMIENTO ESTRATÉGICO PLAN DE ACCIÓN INSTITUCIONAL (Hoja 1)</t>
  </si>
  <si>
    <t>GESTIÓN ADMINISTRATIVA MIPG (Hoja 2)</t>
  </si>
  <si>
    <t>PLAN DE ACCION - INVERSIÓN (Hoja 3)</t>
  </si>
  <si>
    <t>PROGRAMACIÓN PRESUPUESTAL (Hoja 3)</t>
  </si>
  <si>
    <t>PLAN ANUAL DE ADQUISICIONES (Hoja 3)</t>
  </si>
  <si>
    <t xml:space="preserve">LINEA ESTRATÉGICA </t>
  </si>
  <si>
    <t>Ingrese en esta casilla el objetivo estratégico definido en la plataforma estratégica,  relacionado con su proceso y con la línea estratégica en la cual el Acuerdo 139 del 2024 le asignó su responsabilidad.</t>
  </si>
  <si>
    <t>POLÍTICAS DE GESTIÓN Y DESEMPEÑO INSTITUCIONAL</t>
  </si>
  <si>
    <t>PROCESO ASOCIADO A PROGRAMA Y PRODUCTO</t>
  </si>
  <si>
    <t>GRUPOS DE VALOR</t>
  </si>
  <si>
    <t xml:space="preserve">Bien </t>
  </si>
  <si>
    <t>Servicio</t>
  </si>
  <si>
    <t>DIMENSIÓN (ES) DE MIPG</t>
  </si>
  <si>
    <t>ACTIVIDADES DE PROYECTO DE INVERSIÓN 
( HITOS )</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</si>
  <si>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</si>
  <si>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</si>
  <si>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</si>
  <si>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PROGRAMACIÓN NUMÉRICA DE LA ACTIVIDAD PROYECTO (VIGENCIA)</t>
  </si>
  <si>
    <t>Ingrese en esta casilla el fin general del proyecto a partir del cual se desarrollará el programa con el que se articula.</t>
  </si>
  <si>
    <t>OBJETIVO ESPECIFICO DEL PROYECTO</t>
  </si>
  <si>
    <t>OBJETIVO ESPECÍFICO DEL PROYECTO</t>
  </si>
  <si>
    <t>Ingrese en esta casilla el objetivo específico asociado al objetivo general diligenciado en la casilla anterior.</t>
  </si>
  <si>
    <t>Ingrese en esta casilla el producto que materializa el objetivo específico relacionado en la casilla anterior.</t>
  </si>
  <si>
    <t>PONDERACIÓN DE PRODUCTO</t>
  </si>
  <si>
    <t>PONDERACIÓN DE  PRODUCTO</t>
  </si>
  <si>
    <t>Ingrese en esta casilla la ponderacion asignada al producto en cuestión.</t>
  </si>
  <si>
    <t>Ingrese en esta casilla el producto resultante de cada actividad de proyecto a realizar.</t>
  </si>
  <si>
    <t>ACTIVIDADES DE PROYECTO DE INVERSIÓN
( HITOS )</t>
  </si>
  <si>
    <t>PROGRAMACIÓN NUMÉRICA DE LA ACTIVIDAD PROYECTO 2024</t>
  </si>
  <si>
    <t>CUANTÍA ASIGNADA A LA CONTRATACIÓN</t>
  </si>
  <si>
    <t>Ingrese en esta casilla el valor de la contratación relacionada</t>
  </si>
  <si>
    <t>TRAZADOR PRESUPUESTAL</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</si>
  <si>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</si>
  <si>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</si>
  <si>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Ingrese en esta casilla el trazador presupuestal asociado a la actividad de proyecto.</t>
  </si>
  <si>
    <t>Fecha: 16/07/2024</t>
  </si>
  <si>
    <t>Código: PTDGI01-F001</t>
  </si>
  <si>
    <t>Página: 2 de 3</t>
  </si>
  <si>
    <t>Página: 1 de 3</t>
  </si>
  <si>
    <t>Página: 3 de 3</t>
  </si>
  <si>
    <t>Elaboración del  documento</t>
  </si>
  <si>
    <t>1.0</t>
  </si>
  <si>
    <t>VALIDACIÓN DEL DOCUMENTO</t>
  </si>
  <si>
    <t>AVANCE 
Mes1</t>
  </si>
  <si>
    <t>AVANCE 
Mes2</t>
  </si>
  <si>
    <t>AVANCE 
Mes3</t>
  </si>
  <si>
    <t>AVANCE 
Mes4</t>
  </si>
  <si>
    <t>AVANCE 
Mes5</t>
  </si>
  <si>
    <t>AVANCE 
Mes6</t>
  </si>
  <si>
    <t>AVANCE 
Mes7</t>
  </si>
  <si>
    <t>AVANCE 
Mes8</t>
  </si>
  <si>
    <t>AVANCE 
Mes9</t>
  </si>
  <si>
    <t>AVANCE 
Mes10</t>
  </si>
  <si>
    <t>AVANCE 
Mes11</t>
  </si>
  <si>
    <t>AVANCE 
Mes12</t>
  </si>
  <si>
    <t>PROMEDIO</t>
  </si>
  <si>
    <t>9. Industria, innovación e infraestructura                           11. Ciudades y comunidades sostenibles</t>
  </si>
  <si>
    <t xml:space="preserve">
Dignificar la vida de los habitantes del Distrito de Cartagena de Indias, reducir la pobreza multidimensional, el déficit habitacional, y ampliar la cobertura del saneamiento básico, a través de la implementación de estrategias integrales focalizadas en el fortalecimiento de la infraestructura educativa, en el fomento de las condiciones habitacionales adecuada y en el acceso de calidad de los servicios públicos, garantizando una vida digna para toda la población, durante el período de gobierno 2024-2027.</t>
  </si>
  <si>
    <t>Vida Digna</t>
  </si>
  <si>
    <t>Artes, Cultura y Patrimonio</t>
  </si>
  <si>
    <t>4. Educación de calidad. 11. Ciudades y comunidades sostenibles</t>
  </si>
  <si>
    <t>Dignificar la vida de los habitantes del Distrito de Cartagena de Indias, reducir la pobreza multidimensional, el déficit habitacional, y ampliar la cobertura del saneamiento básico, a través de la implementación de estrategias integrales focalizadas en el fortalecimiento de la infraestructura educativa, en el fomento de las condiciones habitacionales adecuada y en el acceso de calidad de los servicios públicos, garantizando una vida digna para toda la población, durante el período de gobierno 2024-2027.</t>
  </si>
  <si>
    <t>DE LOS PUEBLOS Y COMUNIDADES ETNICAS</t>
  </si>
  <si>
    <t>Fortalecimiento al Desarrollo Afro-Territorial de la Población Negra, Afrocolombiana, Raizal y Palenquera</t>
  </si>
  <si>
    <t xml:space="preserve"> Territorio Sitio de Paz y Pensamiento Colectivo
</t>
  </si>
  <si>
    <t>Incrementar a 35% el porcentaje de usuarios participantes en procesos de promoción de lectura en las bibliotecas del Distrito</t>
  </si>
  <si>
    <t>ESCENARIOS CULTURALES VIVOS PARA TRANSFORMAR</t>
  </si>
  <si>
    <t>Incrementar al 100% el porcentaje de aprovechamiento de la infraestructura cultural</t>
  </si>
  <si>
    <t>DEMOCRATIZACIÓN DE LA CULTURA: ESTÍMULOS PARA EL FOMENTO Y DESARROLLO ARTÍSTICO, CULTURAL Y CREATIVO</t>
  </si>
  <si>
    <t>FORMACIÓN ARTÍSTICA Y CULTURAL</t>
  </si>
  <si>
    <t>Incrementar a 95% el porcentaje de cumplimiento del Índice de Desempeño Institucional del Instituto de Patrimonio y Cultura en el marco del Modelo Integrado de Planeación y Gestión (MIPG)</t>
  </si>
  <si>
    <t>DERECHOS CULTURALES Y FORTALECIMIENTO INSTITUCIONAL PARA LA GOBERNANZA</t>
  </si>
  <si>
    <t>CARTAGENA BRILLA CON SU CULTURA Y PATRIMONIO MATERIAL E INMATERIAL</t>
  </si>
  <si>
    <t>Incrementar a 20% el porcentaje de la población negra, afrocolombiana, raizal, palenquera que habita el Distrito vinculada a procesos de fortalecimiento y reconocimiento de sus derechos, diversidad étnica y cultural como un principio fundamental</t>
  </si>
  <si>
    <t>DESARROLLO LOCAL SOSTENIBLE Y PROSPERIDAD COLECTIVA EN LOS TERRITORIOS DE LAS COMUNIDADES NEGRAS DEL DISTRITO DE CARTAGENA</t>
  </si>
  <si>
    <t>Incrementar a 50% el 
porcentaje de población 
indígena que habita el 
Distrito de Cartagena 
vinculada a procesos 
fortalecimiento y 
reconocimiento de sus 
derechos, diversidad étnica y  cultural como un principio 
fundamental</t>
  </si>
  <si>
    <t>ATENCIÓN INTEGRAL PARA LAS COMUNIDADES INDÍGENAS</t>
  </si>
  <si>
    <t xml:space="preserve">
02-03-01</t>
  </si>
  <si>
    <t>Número de bibliotecas dotadas y en funcionamiento</t>
  </si>
  <si>
    <t>Número de infraestructuras culturales mejoradas, adecuadas y/o dotadas</t>
  </si>
  <si>
    <t>Número de personas con acceso efectivo a procesos de lenguaje, lectura, escritura y oralidad</t>
  </si>
  <si>
    <t>Número de actividades de extensión bibliotecaria implementadas</t>
  </si>
  <si>
    <t>Plan de Fortalecimiento para la Consolidación de la Red de Bibliotecas Distritales formulado</t>
  </si>
  <si>
    <t>Plan de Fortalecimiento para la Red de Museos Distrital diseñado e implementado</t>
  </si>
  <si>
    <t>Número de estrategias de aprovechamiento en espacios culturales implementadas</t>
  </si>
  <si>
    <t xml:space="preserve">
02-03-02</t>
  </si>
  <si>
    <t>Número de estímulos culturales y artísticos otorgados o proyectos apoyados</t>
  </si>
  <si>
    <t>Número de estímulos otorgados con enfoque diferencial e interseccional</t>
  </si>
  <si>
    <t>Número de mercados o espacios de circulación para emprendimientos culturales y artísticos creados</t>
  </si>
  <si>
    <t>Número de emprendimientos y/o micronegocios de economía popular del sector cultura, artes y patrimonio con apoyo financiero</t>
  </si>
  <si>
    <t xml:space="preserve">
02-03-03</t>
  </si>
  <si>
    <t>Número de personas vinculadas al programa de Formación Artística y Cultural</t>
  </si>
  <si>
    <t>Sistema Distrital de Formación Artística y Cultural creado e implementado</t>
  </si>
  <si>
    <t xml:space="preserve">
02-03-04</t>
  </si>
  <si>
    <t>Estrategia de modernización y mejoramiento del desempeño institucional del Instituto de Patrimonio y Cultura diseñada e implementada</t>
  </si>
  <si>
    <t>Plan de fortalecimiento para el Sistema Distrital de Cultura y consejos de áreas artísticas</t>
  </si>
  <si>
    <t>Comisión Fílmica de Cartagena de Indias implementada y PUFAC (Permiso Unificado de Filmaciones Audiovisuales) adquirido</t>
  </si>
  <si>
    <t>Cinemateca de Cartagena de Indias construida</t>
  </si>
  <si>
    <t>Política Pública Distrital de Cinematografía, Medios Audiovisuales e Interactivos formulada e implementada</t>
  </si>
  <si>
    <t xml:space="preserve">
02-03-05</t>
  </si>
  <si>
    <t>Número de festivales, fiestas y festejos implementados y desarrollados</t>
  </si>
  <si>
    <t>Festival de Música del Caribe impulsado anualmente</t>
  </si>
  <si>
    <t>Inventario del patrimonio cultural material e inmaterial de Cartagena elaborado</t>
  </si>
  <si>
    <t>Número de estrategias para la preservación y protección de las tradiciones técnicas, costumbres y saberes propias de la cultura cartagenera diseñadas e implementadas</t>
  </si>
  <si>
    <t>Plan Maestro para el cuidado, conservación y apropiación social del patrimonio material elaborado e implementado</t>
  </si>
  <si>
    <t xml:space="preserve">
06-01-01</t>
  </si>
  <si>
    <t>Programa de Salvaguarda y Recuperación de los Bienes de Interés de Cultural de los Territorios negros, afrocolombiano, raizales y palenqueros creado e implementado</t>
  </si>
  <si>
    <t xml:space="preserve">
06-02-01</t>
  </si>
  <si>
    <t>Programa de protección, divulgación, preservación y salvaguarda de las prácticas, costumbres y saberes ancestrales de los pueblos originarios de los 6 cabildos indígenas presentes en el Distrito creado e implementado</t>
  </si>
  <si>
    <t>Número</t>
  </si>
  <si>
    <t>18 bibliotecas existentes en la red distrital</t>
  </si>
  <si>
    <t>Dotar de mobiliario y equipo y mantener en funcionamiento dieciocho (18) bibliotecas</t>
  </si>
  <si>
    <t>21 obras de infraestructura cultural construidas, mejoradas, adecuadas y/o dotadas a corte 2023</t>
  </si>
  <si>
    <t>Mejorar, adecuar y/o dotar treinta y cuatro (34) infraestructuras culturales accesibles, inclusivas y diversas</t>
  </si>
  <si>
    <t>266.138 personas con acceso efectivo a procesos de lenguaje, lectura, escritura y oralidad a corte 2023</t>
  </si>
  <si>
    <t>Vincular a trescientas seis mil cincuenta y nueve (306.059) personas de manera efectiva a los procesos de lenguaje, lectura, escritura y oralidad</t>
  </si>
  <si>
    <t>912 actividades de extensión bibliotecaria a corte 2023</t>
  </si>
  <si>
    <t>Implementar mil ochocientas (1.800) actividades de extensión bibliotecaria</t>
  </si>
  <si>
    <t>1 red de bibliotecas públicas y comunitarias en el Distrito</t>
  </si>
  <si>
    <t>Formular e implementar un (1) Plan de Fortalecimiento para la Consolidación de la Red de Bibliotecas Distritales</t>
  </si>
  <si>
    <t>Diseñar e implementar un (1) Plan de Fortalecimiento para la Red de Museos Distrital</t>
  </si>
  <si>
    <t>Construir y dotar dos (2) infraestructuras culturales accequibles, inclusivas ny diversas</t>
  </si>
  <si>
    <t>21 espacios culturales promovidos y aprovechados a corte 2023</t>
  </si>
  <si>
    <t>Implementar estrategias de aprovechamiento en treinta y cuatro (34) espacios culturales (creación, divulgación, producción y difusión)</t>
  </si>
  <si>
    <t>531 estímulos culturales y artísticos entregados en el cuatrienio 2020-2023</t>
  </si>
  <si>
    <t>Otorgar mil (1.000) estímulos culturales y artísticos</t>
  </si>
  <si>
    <t>Otorgar cien (100) estímulos con enfoque diferencial e interseccional</t>
  </si>
  <si>
    <t>Crear seis (6) mercados o espacios de circulación para emprendimientos culturales y artísticos</t>
  </si>
  <si>
    <t>Otorgar ciento cincuenta (150) apoyos financieros para micronegocios de economía popular del sector cultura, artes y patrimonio</t>
  </si>
  <si>
    <t>4.583 personas vinculadas en el programa de Formación Artística y Cultural a corte 2023</t>
  </si>
  <si>
    <t>Vincular a mil ochocientas (1.800) personas en el programa de Formación Artística y Cultural</t>
  </si>
  <si>
    <t>Crear e implementar un (1) Sistema Distrital de Formación Artística y Cultural</t>
  </si>
  <si>
    <t>Diseñar e implementar una (1) estrategia de modernización y mejoramiento del desempeño institucional del Instituto de Patrimonio y Cultura</t>
  </si>
  <si>
    <t>Diseñar e implementar un (1) plan de fortalecimiento para Sistema Distrital de Cultura y consejos de áreas artísticas</t>
  </si>
  <si>
    <t>Implementar una (1) Comisión Fílmica de Cartagena de Indias y adquirir un (1) Permiso Unificado de Filmaciones Audiovisuales (PUFAC)</t>
  </si>
  <si>
    <t>Construir una (1) Cinemateca de Cartagena de Indias</t>
  </si>
  <si>
    <t>Formular e implementar una (1) Política Pública Distrital de Cinematografía, Medios Audiovisuales e Interactivos</t>
  </si>
  <si>
    <t>Implementar y desarrollar dieciséis (16) festivales, fiestas y festejos para promoción del patrimonio inmaterial</t>
  </si>
  <si>
    <t>Impulsar anualmente el desarrollo de un (1) Festival de Música del Caribe</t>
  </si>
  <si>
    <t>Elaborar un (1) inventario del patrimonio cultural material e inmaterial de Cartagena</t>
  </si>
  <si>
    <t>Diseñar e implementar cuatro (4) estrategias para la preservación y protección de las tradiciones técnicas, costumbres y saberes propias de la cultura cartagenera (cultura alimentaria de las matronas, artesanía, tradición oral, entre otras)</t>
  </si>
  <si>
    <t>Elaborar e implementar un (1) Plan Maestro para el cuidado, conservación y apropiación social del patrimonio material</t>
  </si>
  <si>
    <t>ND</t>
  </si>
  <si>
    <t>Crear e implementar un (1) Programa de Salvaguarda y Recuperación de los Bienes de Interés de Cultural de los Territorios negros, afrocolombiano, raizales y palenqueros</t>
  </si>
  <si>
    <t>Crear e implementar un (1) programa de protección, divulgación,  preservación y salvaguarda de las prácticas, costumbres y saberes ancestrales de los pueblos originarios de los 6 Cabildos Indígenas presentes en el Distrito</t>
  </si>
  <si>
    <t xml:space="preserve"> Bibliotecas adecuadas</t>
  </si>
  <si>
    <t xml:space="preserve"> Infraestructuras culturales dotadas</t>
  </si>
  <si>
    <t>Personas beneficiadas</t>
  </si>
  <si>
    <t>Usuarios atendidos</t>
  </si>
  <si>
    <t>Documentos de planeación realizados</t>
  </si>
  <si>
    <t>Eventos de promoción de actividades culturales realizados</t>
  </si>
  <si>
    <t>Estímulos otorgados</t>
  </si>
  <si>
    <t>Personas beneficiadas con apoyos del Programa Nacional de Estímulos</t>
  </si>
  <si>
    <t>Personas capacitadas</t>
  </si>
  <si>
    <t>Documentos de lineamientos técnicos realizados</t>
  </si>
  <si>
    <t>Documentos normativos realizados</t>
  </si>
  <si>
    <t>Centros culturales construidos</t>
  </si>
  <si>
    <t>REPORTE ACTIVIDAD DE PROYECTO EJECUTADO DE OCTUBRE 1 A DICIEMBRE 31 DE 2025</t>
  </si>
  <si>
    <t>Fortalecimiento de la infraestructura cultural como "Escenarios Vivos" para la transformación social en Cartagena de Indias</t>
  </si>
  <si>
    <t>Mejorar la prestación de servicios en la infraestructura cultural del Distrito de Cartagena de Indias</t>
  </si>
  <si>
    <t>Mejorar la prestación de servicios bibliotecarios en las bibliotecas de la ciudad.</t>
  </si>
  <si>
    <t xml:space="preserve"> 1. Bibliotecas adecuadas</t>
  </si>
  <si>
    <t>Adecuar la infraestructura cultural para el desarrollo de actividades culturales, académicas y lúdico-educativas</t>
  </si>
  <si>
    <t>2. Infraestructuras culturales dotadas</t>
  </si>
  <si>
    <t>1.1. Realizar el mantenimiento preventivo y correctivo de las bibliotecas públicas y comunitarias del Distrito de Cartagena.</t>
  </si>
  <si>
    <t>1.2. Dotar con mobiliario, equipos, conectividad, indumentaria y elementos lúdicos necesarios a las bibliotecas públicas y comunitarias del Distrito de Cartagena.</t>
  </si>
  <si>
    <t>1.3. Realizar dotación y/o actualización bibliográfica y tecnológica de la Red distrital de bibliotecas públicas del Distrito de Cartagena</t>
  </si>
  <si>
    <t>1.4. Mantener, mejorar, adecuar, ampliar y/o rehabilitar las bibliotecas públicas y comunitarias del del Distrito de Cartagena.</t>
  </si>
  <si>
    <t>2.1. Dotar con mobiliario, equipos y conectividad a la infraestructura cultural del Distrito de Cartagena.</t>
  </si>
  <si>
    <t>2.2. Realizar el mantenimiento preventivo y correctivo de la infraestructura cultural del Distrito de Cartagena.</t>
  </si>
  <si>
    <t>2.3. Mantener, mejorar, adecuar, ampliar y/o rehabilitar la infraestructura cultural del Distrito de Cartagena.</t>
  </si>
  <si>
    <t>2.4. Realizar la pre-inversión en estudios de factibilidad, diseños arquitectónicos, planos, estudio de suelos y otros estudios necesarios para construir, mejorar, adecuar, ampliar y/o rehabilitar infraestructura cultural del Distrito de Cartagena.</t>
  </si>
  <si>
    <t>DISTRITO DE CARTAGENA DE INDIAS</t>
  </si>
  <si>
    <t xml:space="preserve">CARMEN LUCY ESPINOSA DIAZ
DIRECTORA GENERAL 
</t>
  </si>
  <si>
    <t>Diseño e implementación del Sistema Distrital de Formación Artística y Cultural en el Distrito de Cartagena de Indias</t>
  </si>
  <si>
    <t>GRUPO DE VALOR</t>
  </si>
  <si>
    <t>Conocer las diferentes expresiones culturales, permitiendo su divulgación a la</t>
  </si>
  <si>
    <t xml:space="preserve">Porcentaje de usuarios participantes en procesos de promocion de lectura </t>
  </si>
  <si>
    <t>Medir el porcentaje de incremento en los usuarios participantes en procesos de promocion de lectura en las bibliotecas del distrito</t>
  </si>
  <si>
    <t xml:space="preserve">Trimestral </t>
  </si>
  <si>
    <t>Eficiencia</t>
  </si>
  <si>
    <t>población y la conservación en el tiempo</t>
  </si>
  <si>
    <t>Medir el porcentaje actual de usuarios de la biblioteca que participan en programas de promoción de lectura</t>
  </si>
  <si>
    <t>Tasa de crecimiento de participación en actividades de promoción de lectura.</t>
  </si>
  <si>
    <t>Medir el incremento porcentual mensual en la participación de usuarios en programas de promoción de lectura.</t>
  </si>
  <si>
    <t>mensual</t>
  </si>
  <si>
    <t>Eficacia</t>
  </si>
  <si>
    <t xml:space="preserve">Cobertura de programas de promocion de lectura </t>
  </si>
  <si>
    <t>Medir la  proporción de bibliotecas del Distrito que ofrecen programas de promoción de lectura.</t>
  </si>
  <si>
    <t xml:space="preserve">Semestral </t>
  </si>
  <si>
    <t>Incrementar al 100% el porcentaje de aprovechamiento de la infraestructura cultural (estimulos)</t>
  </si>
  <si>
    <t>Estimulos para la cultura</t>
  </si>
  <si>
    <t xml:space="preserve">Fortalecer los proyectos e iniciativas desarrolladas para la creacion artistica y cultural a traves de la entrega de estimulos mediante convocatorias publicas para el desarrollo de las propuestas </t>
  </si>
  <si>
    <t xml:space="preserve">Porcentaje de uso de la infraestructura cultural </t>
  </si>
  <si>
    <t>Medir el porcentaje de la capacidad total de la infraestructura cultural que se está utilizando activamente.</t>
  </si>
  <si>
    <t>Incrementar al 100% el porcentaje de aprovechamiento de la infraestructura cultural (espacios para emprendimientos)</t>
  </si>
  <si>
    <t>Número de beneficiarios de los estímulos culturales</t>
  </si>
  <si>
    <t>Medir cuántas personas o grupos han recibido estímulos culturales como becas, apoyos o subvenciones.</t>
  </si>
  <si>
    <t>Incrementar al 100% el porcentaje de aprovechamiento de la infraestructura cultural (apoyo financiero a emprenimientos)</t>
  </si>
  <si>
    <t>Número de eventos realizados</t>
  </si>
  <si>
    <t>Medir la cantidad de eventos culturales organizados en la infraestructura.</t>
  </si>
  <si>
    <t>Incrementar al 100% el porcentaje de aprovechamiento de la infraestructura cultural (programa de formaciòn)</t>
  </si>
  <si>
    <t xml:space="preserve">Promover y fortalecer los procesos de formacion artistica y cultural a traves del desarrollo de programas artisticos y culturales </t>
  </si>
  <si>
    <t>Número de participantes en los programas</t>
  </si>
  <si>
    <t xml:space="preserve">Medir el porcentaje  de incremento del numero de  personas vinculadas a los programas artísticos y culturales </t>
  </si>
  <si>
    <t>Incrementar a 95% el porcentaje de cumplimiento del Índice de Desempeño Institucional del Instituto de Patrimonio y Cultura en el marco del Modelo Integrado de Planeación y Gestión (MIPG) (mejora del desempeño institucional)</t>
  </si>
  <si>
    <t xml:space="preserve">Sistemas Integrados de Gestiòn </t>
  </si>
  <si>
    <t xml:space="preserve">Velar por la implementacion y sostenimiento del sistema integrado de gestion con base en las metodologias y lineamientos normativos vigentes </t>
  </si>
  <si>
    <t>Porcentaje de cumplimiento de los planes de acción del MIPG.</t>
  </si>
  <si>
    <t>Evaluar la eficiencia en la ejecución de las actividades planificadas bajo el MIPG</t>
  </si>
  <si>
    <t>Porcentaje de documentos institucionales actualizados y alineados con el MIPG</t>
  </si>
  <si>
    <t>Incrementar a 95% el porcentaje de cumplimiento del Índice de Desempeño Institucional del Instituto de Patrimonio y Cultura en el marco del Modelo Integrado de Planeación y Gestión (MIPG) (sistema distrital de cultura y consejos de areas)</t>
  </si>
  <si>
    <t>Poblaciones</t>
  </si>
  <si>
    <t>Fortalecer la identidad e integridad de los diferentes grupos poblacionales, salvaguardando sus expresiones culturales.</t>
  </si>
  <si>
    <t>Porcentaje de participación de los consejos de áreas artisticas en las actividades planificadas.</t>
  </si>
  <si>
    <t>Medir el porcentaje de cumplimiento de las actividades del plan de fortalecimiento para el Sistema Distrital de Cultura y consejos de áreas artísticas</t>
  </si>
  <si>
    <t>Incrementar a 95% el porcentaje de cumplimiento del Índice de Desempeño Institucional del Instituto de Patrimonio y Cultura en el marco del Modelo Integrado de Planeación y Gestión (MIPG) (comision filmica)</t>
  </si>
  <si>
    <t>Implementacion de la Comisión Fílmica de Cartagena de Indias</t>
  </si>
  <si>
    <t xml:space="preserve">Medir el porcentaje de avance en la implementacion de la Comisión Fílmica de Cartagena de Indias implementada y PUFAC </t>
  </si>
  <si>
    <t>Incrementar a 95% el porcentaje de cumplimiento del Índice de Desempeño Institucional del Instituto de Patrimonio y Cultura en el marco del Modelo Integrado de Planeación y Gestión (MIPG) (cinemateca construida)</t>
  </si>
  <si>
    <t xml:space="preserve">Cinemateca de cartagena de indias construida </t>
  </si>
  <si>
    <t xml:space="preserve">Medir avance en la construccion de la cinemateca </t>
  </si>
  <si>
    <t>Incrementar a 95% el porcentaje de cumplimiento del Índice de Desempeño Institucional del Instituto de Patrimonio y Cultura en el marco del Modelo Integrado de Planeación y Gestión (MIPG) (politica de cinematografia)</t>
  </si>
  <si>
    <t>Política Pública Distrital de Cinematografía, Medios Audiovisuales e Interactivos</t>
  </si>
  <si>
    <t>Conocer el avance en la formulacion e implementacion de la politica publica distrital de cinematografia, medios audiovisuales e interactivos</t>
  </si>
  <si>
    <t>Incrementar a 95% el porcentaje de cumplimiento del Índice de Desempeño Institucional del Instituto de Patrimonio y Cultura en el marco del Modelo Integrado de Planeación y Gestión (MIPG) (numero de festivales)</t>
  </si>
  <si>
    <t>Procesos festivos</t>
  </si>
  <si>
    <t>Adelantar, coordinar y organizar las actividades inherentes en el desarrollo de las</t>
  </si>
  <si>
    <t xml:space="preserve">Porcentaje de festivales, fiestas y festejos para promoción del patrimonio inmaterial realizados </t>
  </si>
  <si>
    <t>Alcanzar el 100% de los festivales planificados en el periodo.</t>
  </si>
  <si>
    <t>Anual</t>
  </si>
  <si>
    <t>fiestas de independencia y festejos patrimoniales atendiendo los parámetros</t>
  </si>
  <si>
    <t>establecido</t>
  </si>
  <si>
    <t>Incrementar a 95% el porcentaje de cumplimiento del Índice de Desempeño Institucional del Instituto de Patrimonio y Cultura en el marco del Modelo Integrado de Planeación y Gestión (MIPG) (festival de la musica</t>
  </si>
  <si>
    <t>Incrementar a 95% el porcentaje de cumplimiento del Índice de Desempeño Institucional del Instituto de Patrimonio y Cultura en el marco del Modelo Integrado de Planeación y Gestión (MIPG) (inventario del patrimonio)</t>
  </si>
  <si>
    <t>Administrar bienes de la nación y del distrito que se tomen en administración de</t>
  </si>
  <si>
    <t>Porcentaje de bienes patrimoniales inventariados</t>
  </si>
  <si>
    <t>Medir el porcentaje de avance en el inventario  del patrimonio cultural material e inmaterial de Cartagena.</t>
  </si>
  <si>
    <t>conformidad con los mandatos legales existentes</t>
  </si>
  <si>
    <t>Incrementar a 95% el porcentaje de cumplimiento del Índice de Desempeño Institucional del Instituto de Patrimonio y Cultura en el marco del Modelo Integrado de Planeación y Gestión (MIPG) Estrategia para la preservaciòn y tradiciones artisticas</t>
  </si>
  <si>
    <t>Conocer las diferentes expresiones culturales, permitiendo su divulgación a la población y la conservación en el tiempo</t>
  </si>
  <si>
    <t>Implementación de Estrategias de Preservación</t>
  </si>
  <si>
    <t>Medir el porcentaje de estrategias implementadas para la preservación y protección de tradiciones frente al total de estrategias planificadas.</t>
  </si>
  <si>
    <t>Incrementar a 95% el porcentaje de cumplimiento del Índice de Desempeño Institucional del Instituto de Patrimonio y Cultura en el marco del Modelo Integrado de Planeación y Gestión (MIPG) Plan Maestro para el cuidado, conservación y apropiación social del patrimonio material elaborado e implementado</t>
  </si>
  <si>
    <t>Porcentaje de avance en la elaboración del Plan Maestro</t>
  </si>
  <si>
    <t>Medir el porcentaje de avance en la elaboracion del plan maestro para el cuidado, conservación y apropiación social del patrimonio material</t>
  </si>
  <si>
    <t>Plan Anual de Adquisiciones</t>
  </si>
  <si>
    <t>Posibilidad de perdida reputacional debido al bajo porcentaje de usuarios participantes en procesos de promocion de lectura en las bibliotecas del distrito</t>
  </si>
  <si>
    <t xml:space="preserve">Aplicar el procedimiento fortalecimiento de la lectura </t>
  </si>
  <si>
    <t>Plan de Trabajo Anual en Seguridad y Salud en el Trabajo</t>
  </si>
  <si>
    <t>Plan Anticorrupción y de Atención al Ciudadano</t>
  </si>
  <si>
    <t>Plan de Tratamiento de Riesgos de Seguridad y Privacidad de la Información</t>
  </si>
  <si>
    <t xml:space="preserve"> Plan de Seguridad y Privacidad de la Información</t>
  </si>
  <si>
    <t>Recolección de datos eficientes para registrar la participación, la satisfacción de los usuarios, y el número de actividades realizadas. ( Aplicar encuestas de satisfaccion)</t>
  </si>
  <si>
    <t>Revisar y ajustar el indicador periodicamente para asegurar que reflejen el progreso real hacia la meta propuesta</t>
  </si>
  <si>
    <t>Aplicar el procedimiento fortalecimiento de la lectura</t>
  </si>
  <si>
    <t>Posibilidad de perdida reputacional debido al bajo porcentaje de bibliotecas del distrito que ofrecen programas de promocion de lectura</t>
  </si>
  <si>
    <t>Seguimiento al cronograma o agenda de actividades de cada una de las bibliotecas que hacen parte de la red</t>
  </si>
  <si>
    <t xml:space="preserve">Posibilidad de perdida reputacional debido al bajo porcentaje de aprovechamiento de la infraestructura cultural </t>
  </si>
  <si>
    <t>Aplicar el procedimiento  progrrama de estimulos para la cultura</t>
  </si>
  <si>
    <t>Monitorear y ajustar las estrategias para asegurar un mayor aprovechamiento de la infraestructura cultural, alcanzando así el objetivo del 100% de aprovechamiento.</t>
  </si>
  <si>
    <t>Seguimiento y Monitoreo a la agenda de eventos organizados para asegurar un mayor aprovechamiento de la infraestructura cultural, alcanzando así el objetivo del 100% de aprovechamiento.</t>
  </si>
  <si>
    <t xml:space="preserve">Posibilidad de perdida reputacional  debido a  el bajo porcentaje de personas participantes en los programas artisticos y culturales propuestos </t>
  </si>
  <si>
    <t>Aplicar procedimiento  formacion artistica y cultural</t>
  </si>
  <si>
    <t xml:space="preserve">Seguimiento al cronograma  de programas para la formacion artistica y cultural </t>
  </si>
  <si>
    <t>Posibilidad de perdida reputacional  debido al bajo cumplimiento del Índice de Desempeño Institucional del Instituto de Patrimonio y Cultura en el marco del Modelo Integrado de Planeación y Gestión (MIPG)</t>
  </si>
  <si>
    <t>Aplicar el procedimiento Implementacion y seguimiento al sistema integrado de gestion SIG</t>
  </si>
  <si>
    <t>Realizar seguimientos al  cumplimiento de los planes de accion del  MIPG</t>
  </si>
  <si>
    <t>Posibilidad de perdida reputacional  debido a  el bajo porcentaje de cumplimiento de las actividades  del plan de fortalecimiento para el Sistema Distrital de Cultura y consejos de áreas artísticas</t>
  </si>
  <si>
    <t>Seguimiento y monitoreo al Plan de fortalecimiento para el Sistema Distrital de Cultura y consejos de áreas artísticas</t>
  </si>
  <si>
    <t>Posibilidad de perdida reputacional  debido a  la no implementacion de una (1) Comisión Fílmica de Cartagena de Indias y adquirir un (1) Permiso Unificado de Filmaciones Audiovisuales (PUFAC)</t>
  </si>
  <si>
    <t>Ejecucion, seguimiento y monitoreo a las actividades planeadas para la implementacion  de la Comisión Fílmica de Cartagena de Indias y  la adquisicion del Permiso Unificado de Filmaciones Audiovisuales (PUFAC)</t>
  </si>
  <si>
    <t xml:space="preserve">Posibilidad de perdida reputacional  debido a la no construccion de la cinemateca de cartagena de indias </t>
  </si>
  <si>
    <t xml:space="preserve">Ejecucion, seguimiento y monitoreo al Plan para la construccion de la cinemateca </t>
  </si>
  <si>
    <t>Posibilidad de perdida reputacional  debido a  la no formulacion e implementacion de una politica publica distrital de cinematografia, medios audiovisuales e interactivos</t>
  </si>
  <si>
    <t>Formular e implementar la politica publica distrital de cinematografia, medios audiovisuales e inteactivos</t>
  </si>
  <si>
    <t>Posibilidad de perdida reputacional  debido a no implementar y desarrollar dieciséis (16) festivales, fiestas y festejos para promoción del patrimonio inmaterial durante el periodo</t>
  </si>
  <si>
    <t>Ejecucion, seguimiento y monitoreo a las actividades planeadas para la implementacion y desarrollo de festivales,fiestas y festejos para la promocion del patrimonio inmaterial durante el periodo</t>
  </si>
  <si>
    <t>Posibilidad de perdida economica y reputacional  debido a la no realizacion del inventario del patrimonio cultural material e inmaterial de Cartagena</t>
  </si>
  <si>
    <t>Ejecucion, seguimiento y monitoreo a las actividades planeadas para la realizacion del inventario de patrimonio</t>
  </si>
  <si>
    <t>Posibilidad de perdida reputacional  debido a no diseñar e implementar estrategias para la preservación y protección de las tradiciones técnicas, costumbres y saberes propias de la cultura cartagenera</t>
  </si>
  <si>
    <t xml:space="preserve">Implementacion, seguimiento y monitoreo  a las estrategias diseñadas </t>
  </si>
  <si>
    <t>Posibilidad de perdida economica y reputacional  debido a recursos Fianancieros, humanos y técnicos insuficientes que puedean dificultar la implementación efectiva del Plan Maestro.</t>
  </si>
  <si>
    <t>Fortalecimiento de los acuerdos interinstitucionales</t>
  </si>
  <si>
    <t>Reuniones periódicas de progreso y evaluaciones de desempeño interinstitucional.</t>
  </si>
  <si>
    <t>Obtener financiamiento específico y capacitar personal específicamente para la implementación del Plan Maestro.</t>
  </si>
  <si>
    <t>REPORTE META PRODUCTO DE JULIO A 30 DE SEPTIEMBRE DE 2025</t>
  </si>
  <si>
    <t>REPORTE META PRODUCTO DE  SEPTIEMBRE A 31 DE DICIEMBRE 2025</t>
  </si>
  <si>
    <t>Aprovechamiento de la infraestructura cultural existente para la implementación de una agenda cultural articulada y permanente en el distrito</t>
  </si>
  <si>
    <t>Mejorar el aprovechamiento de los espacios culturales del Distrito de Cartagena de indias.</t>
  </si>
  <si>
    <t xml:space="preserve"> Aumentar la participación del público en la oferta de actividades desarrolladas por la bibliotecas públicas y comunitarias.</t>
  </si>
  <si>
    <t>1. Servicios bibliotecarios</t>
  </si>
  <si>
    <t>1.1. Servicio de fomento para el acceso de la oferta cultural</t>
  </si>
  <si>
    <t>Aumentar y mejorar la calidad de las estrategias implementadas para consolidar la Red Distrital de bibliotecas y la Red Distrital de museos.</t>
  </si>
  <si>
    <t>2. Documentos de planeación</t>
  </si>
  <si>
    <t>Mejorar la implementación de estrategias para el aprovechamiento de la infraestructura cultural de la ciudad</t>
  </si>
  <si>
    <t>3. Servicio de promoción de actividades culturales</t>
  </si>
  <si>
    <t>1.1. Coordinar y desarrollar actividades de funcionamiento y operación de la infraestructura cultural de Cartagena.</t>
  </si>
  <si>
    <t>1.2. Planear, coordinar y realizar actividades de extensión bibliotecaria</t>
  </si>
  <si>
    <t>1.1.1. Diseñar, coordinar e implementar la agenda de oferta cultural de las Red Distrital de Bibliotecas de Cartagena.</t>
  </si>
  <si>
    <t>2.1. Diseñar e implementar un plan de trabajo para fortalecer la agenda conjunta de la Red Dsitrital de museos de Cartagena</t>
  </si>
  <si>
    <t>2.3. Coordinar la implementación de estrategias del plan de trabajo conjunto de la red de museos distrital</t>
  </si>
  <si>
    <t>2.4. Implementar espacios de participación, interlocución e Intercambio de experiencias entre bibliotecarios y población beneficiaria</t>
  </si>
  <si>
    <t>2.5. Diseñar e implementar una agenda cultural y artística conjunta de bibliotecas públicas y comunitarias para la lectura, escritura y oralidad</t>
  </si>
  <si>
    <t>2.6. Realizar catalogación, sistematización y digitalización del acervo bibliográfico y documental de la Red de Bibliotecas Públicas del Distrito.</t>
  </si>
  <si>
    <t>2.7. Generar alianzas con actores públicos y privados locales, nacionales e internacionales.</t>
  </si>
  <si>
    <t>3.1. Diseñar e Implementar la Estrategia BarriArte</t>
  </si>
  <si>
    <t>3.2. Coordinar la implementación de estrategias para propiciar el aprovechamiento de la infraestructura cultural</t>
  </si>
  <si>
    <t>Fortalecimiento de la estrategia de estímulos para el fomento y desarrollo artístico, cultural, creativo e impulso a la economía popular en torno
al arte y patrimonio en el Distrito de Cartagena de Indias</t>
  </si>
  <si>
    <t>Fortalecer las estrategias de impulso a la creación artística, cultural y proyectos creativos individuales y/o colectivos de artistas, emprendimientos y/o micronegocios de economía popular en la Ciudad de Cartagena de indias.</t>
  </si>
  <si>
    <t>Promover el apoyo a los procesos creativos y de fomento artístico y cultural en el Distrito de Cartagena de Indias</t>
  </si>
  <si>
    <t>1. Servicio de apoyo financiero al sector artístico y cultural</t>
  </si>
  <si>
    <t>Implementar estrategias de fomento e impulso a los emprendimientos y/o micronegocios de economía popular en la Ciudad de Cartagena de indias.</t>
  </si>
  <si>
    <t>2. Servicio de promoción de actividades culturales</t>
  </si>
  <si>
    <t>3. Servicio de apoyo financiero para el desarrollo de prácticas artísticas
y culturales</t>
  </si>
  <si>
    <t xml:space="preserve"> 1.1. Realizar convocatoria y entrega de mil (1.000) estímulos culturales y artísticos en el Distrito de Cartagena de Indias.</t>
  </si>
  <si>
    <t>1.2. Realizar la operación logística de los eventos, socializaciones y demás actividades relacionadas a la ejecución del proyecto.</t>
  </si>
  <si>
    <t>1.3. Realizar convocatoria y entrega de cien (100) estímulos con enfoque diferencial e interseccional en el Distrito de Cartagena de Indias</t>
  </si>
  <si>
    <t>Enfoque diferencial</t>
  </si>
  <si>
    <t>1.4. Realizar la coordinación, seguimiento, evaluación y gestión de las actividades del proyecto.</t>
  </si>
  <si>
    <t xml:space="preserve">2.1. Crear o gestionar la participación en seis (6) mercados o espacios de circulación para emprendimientos culturales y artísticos.
</t>
  </si>
  <si>
    <t>2.2. Promover los emprendimientos culturales y artísticos a través de un plan de mercadeo y gestión de alianzas</t>
  </si>
  <si>
    <t>3.1. Realizar convocatoria y entrega de ciento cincuenta (150) apoyos financieros para micronegocios de economía popular del sector cultura, artes y patrimonio</t>
  </si>
  <si>
    <t xml:space="preserve">Personas beneficiadas con apoyos del Programa Nacional de Estímulos
</t>
  </si>
  <si>
    <t>3.2. Realizar acompañamiento técnico a micronegocios de economía popular del sector cultura incentivados con apoyo financiero</t>
  </si>
  <si>
    <t>Gestiòn de valores para Resultados</t>
  </si>
  <si>
    <t>• Fortalecimiento organizacional y Simplificaciòn de procesos</t>
  </si>
  <si>
    <t>Gestiòn Fomento Arte y Cultura</t>
  </si>
  <si>
    <t>Gestiòn del Conocimiento</t>
  </si>
  <si>
    <t>• Participaciòn ciudadana en la gestiòn pùblica</t>
  </si>
  <si>
    <t>• Fortalecimiento organizacional y Simplificaciòn  de procesos</t>
  </si>
  <si>
    <t>Formaciòn Artistica y Cultural</t>
  </si>
  <si>
    <t>Implementaciòn y Seguimiento al Sistema Integrado de Gestiòn</t>
  </si>
  <si>
    <t>Asegurar que la documentación institucional cumple con los requisitos del MIPG.</t>
  </si>
  <si>
    <t>Gestiòn Conservaciòn del Patrimonio</t>
  </si>
  <si>
    <t>Administraciòn Patrimonial</t>
  </si>
  <si>
    <t>Plan Estratégico de Tecnologías de la Información y las Comunicaciones –¬ PETI</t>
  </si>
  <si>
    <t>" Plan Anual de Adquisiciones</t>
  </si>
  <si>
    <t>REPORTE ACTIVIDAD DE PROYECTO
EJECUTADO DE SEPTIEMBRE 1 A DICIEMBRE 31 DE 2024</t>
  </si>
  <si>
    <t>• Operacionales: Cambios en los precios de insumos necesarios para el desarrollo de las actividades.</t>
  </si>
  <si>
    <t xml:space="preserve">• Costeo de insumos necesarios para las actividades con base en precios promedio del mercado
</t>
  </si>
  <si>
    <t xml:space="preserve">• Proyección presupuestal con base en plan plurianual de inversiones.
</t>
  </si>
  <si>
    <t>• Financieros: Cambios en las prioridades de inversión de la administración local.</t>
  </si>
  <si>
    <t>• Oferta de salarios de acuerdo con las calidades de la mano de obra.</t>
  </si>
  <si>
    <t>• Administrativos: Dificultad para contratar mano de obra calificada.</t>
  </si>
  <si>
    <t>• Costeo de insumos necesarios para las actividades con base en precios promedio del mercado</t>
  </si>
  <si>
    <t>AVANCE PORCENTUAL DEL PROYECTO FORTALECIMIENTO DE LA INFRAESTRUCTURA CULTURAL COMO "ESCENARIOS VIVOS PARA LA TRANSFORMACION SOCIAL EN CARTAGENA DE INDIAS</t>
  </si>
  <si>
    <t xml:space="preserve">• Operacionales: Cambios en los precios de insumos necesarios para el desarrollo de las actividades.
</t>
  </si>
  <si>
    <t xml:space="preserve">
• Oferta de salarios de acuerdo con las calidades de la mano de obra.
</t>
  </si>
  <si>
    <t>2.2. Apoyar técnica y financiaeramente la ejecución del plan de trabajo conjunto de la red distrital de museos.</t>
  </si>
  <si>
    <t>AVANCE PORCENTUAL DEL PROYECTO Aprovechamiento de la infraestructura cultural existente para la implementación de una agenda cultural articulada y permanente en el distrito</t>
  </si>
  <si>
    <t>• Baja asignación de recursos para el cumplimiento de las metas establecidas en la estrategia</t>
  </si>
  <si>
    <t>• Gestión de alianzas con el sector privado para el aumento de los recursos de financiación, gestión de alianzas con la Nación para los cupos de estímulos para Cartagena</t>
  </si>
  <si>
    <t xml:space="preserve">• Retraso en el recaudo de los  recursos públicos para realizar los desembolsos para la ejecución del plan del proyecto.
</t>
  </si>
  <si>
    <t>• Gestión administrativa oportuna, seguimiento mensual a metas de recaudo y recaudo real para medidas oportunas</t>
  </si>
  <si>
    <t>AVANCE PORCENTUAL DEL PROYECTO Fortalecimiento de la estrategia de estímulos para el fomento y desarrollo artístico, cultural, creativo e impulso a la economía popular en torno
al arte y patrimonio en el Distrito de Cartagena de Indias</t>
  </si>
  <si>
    <t>Incrementar los niveles de competencias y habilidades artísticas en los actores del ecosistema cultural del distrito de Cartagena</t>
  </si>
  <si>
    <t>Fortalecer los procesos de formación artística y cultural con enfoque de calidad y excelencia</t>
  </si>
  <si>
    <t>1. Servicio de educación informal al sector artístico y cultural</t>
  </si>
  <si>
    <t>1.1. Elaborar el documento de bases o términos de referencias para las convocatorias de los programas en las diferentes áreas artísticas.</t>
  </si>
  <si>
    <t>• No contar con los recursos
• necesarios para financiar la actividad y los insumos
• necesarios para su desarrollo</t>
  </si>
  <si>
    <t xml:space="preserve">• Fortalecer la planeación financiera, realizar gestión de fuentes alternativas de financiación
</t>
  </si>
  <si>
    <t>1.2. Capacitar a formadores del sector artístico y cultural</t>
  </si>
  <si>
    <t>1.3. Implementar procesos de formación artística, presencial y/o a distancia con enfoque de calidad y excelencia</t>
  </si>
  <si>
    <t>1.4. Realizar procesos para otorgar becas de formación formal o no formal a artistas, creadores, gestores, hacedores y portadores sobre contenidos artísticos</t>
  </si>
  <si>
    <t>Diseñar e implementar un sistema distrital de formación artística y cultural como herramienta para garantizar la transmisión y preservación de expresiones culturales, de conocimientos y de saberes artísticos</t>
  </si>
  <si>
    <t>2. Documentos de lineamientos técnicos realizados</t>
  </si>
  <si>
    <t>2.1. Diseñar un documento de lineamientos técnicos y metodológicos para el sistema distrital de formación artística y cultural.</t>
  </si>
  <si>
    <t>2.2. Implemantar un plan piloto de formación artística y cultural en I.E. Públicas de la Ciudad.</t>
  </si>
  <si>
    <t>2.3. Coordinar el diseño y la implementación del sistema distrital de formación artística y cultural</t>
  </si>
  <si>
    <t xml:space="preserve">AVANCE PORCENTUAL DEL PROYECTO Diseño e implementación del Sistema Distrital de Formación Artística y Cultural en el Distrito de Cartagena de Indias </t>
  </si>
  <si>
    <t>Modernización Institucional para la Gobernanza cultural en Cartagena de Indias</t>
  </si>
  <si>
    <t>Optimizar los instrumentos administrativos y procesos de modernización institucional del sistema de cultura distrital de Cartagena de indias.</t>
  </si>
  <si>
    <t>Mejorar las estrategias de modernización institucional del IPCC implementadas.</t>
  </si>
  <si>
    <t>1. Documentos de planeación</t>
  </si>
  <si>
    <t>1.1. Realizar actividades de diseño e implementación de sistemas de gestión y de desempeño institucional en el marco del Modelo Integrado de Planeación y Gestión - MIPG y FURAC</t>
  </si>
  <si>
    <t>Infancia
Adolescencia
Adultez</t>
  </si>
  <si>
    <t>• Operacionales: Problemas de usabilidad e incompatibilidad con los sistemas de gestión establecidos por la normatividad vigente</t>
  </si>
  <si>
    <t>• Diseños de softwares a la medida.</t>
  </si>
  <si>
    <t>1.2. Realizar diseño, gestión de aprobación e implementación de políticas públicas del sector cultural.</t>
  </si>
  <si>
    <t>1.3. Implementación de tecnologías de la información y la comunicación para la gestión misional del IPCC.</t>
  </si>
  <si>
    <t>• De mercado: Cambios drásticos en los precios de insumos.</t>
  </si>
  <si>
    <t>• Asesoramiento técnico y compromiso contractual de proveedores en desarrollos y adaptación a las necesidades institucionales.</t>
  </si>
  <si>
    <t>1.4. Dotación de mobiliario, equipos, acceso a conectividad y adopción de software de gestión institucional.</t>
  </si>
  <si>
    <t>Implementar estrategias de fortalecimiento del Sistema Distrital de Cultura y consejos de área artística</t>
  </si>
  <si>
    <t>2. Documentos de lineamientos técnicos</t>
  </si>
  <si>
    <t>2.1. Realizar actividades orientadas al diseño e implementación de un plan de fortalecimiento del Sistema Distrital de Cultura.</t>
  </si>
  <si>
    <t>2.2. Apoyar técnica y financieramente los planes de acción de los concejos de área artística.</t>
  </si>
  <si>
    <t xml:space="preserve">• Operacionales: Transporte y embalaje inadecuado de equipos.
</t>
  </si>
  <si>
    <t xml:space="preserve">• Realizar costeo con base en precios del mercado en la fase precontractual.
• Adquisición de pólizas de cumplimiento y garantías de aseguramiento de mercancía.
</t>
  </si>
  <si>
    <t>2.3. Implementar estrategias de ejercicios de gobernanza y apropiación social para el fortalecimiento del ecosistema de las artes, la cultura y el patrimonio.</t>
  </si>
  <si>
    <t>AVANCE PORCENTUAL DEL PROYECTO Modernización Institucional para la Gobernanza cultural en Cartagena de Indias</t>
  </si>
  <si>
    <t>Protección, inclusión y garantía de los derechos culturales para la gobernanza de la cinematografía, medios audiovisuales e interactivos en el
Distrito de Cartagena de Indias</t>
  </si>
  <si>
    <t>Fortalecer la capacidad institucional del Distrito de Cartagena con buenas prácticas en garantía de derechos culturales, esquemas de gobernanza eficientes y cobertura a escenarios de innovación como la cinematografía y medios audiovisuales</t>
  </si>
  <si>
    <t>Fortalecer la gestión de las instancias del Sistema Distrital de Cultura SDC en favor de acciones coordinadas para el desarrollo de la política patrimonial, cultural e inserción en la industria cinematográfica,medios audiovisuales e interactivos en Cartagena</t>
  </si>
  <si>
    <t>1. Documentos normativos</t>
  </si>
  <si>
    <t>1.1. Realizar la implementación de una (1) Comisión Fílmica de Cartagena de Indias y adquirir un (1) Permiso Unificado de Filmaciones Audiovisuales (PUFAC)</t>
  </si>
  <si>
    <t>1.2. Realizar la coordinación de la comisión fílmica y la cinemateca de Cartagena como estrategia de buenas prácticas en Cartagena de Indias</t>
  </si>
  <si>
    <t>2.1. Realizar la formulación de la política pública Distrital de cinematografía, medios audiovisuales e interactivos</t>
  </si>
  <si>
    <t>2.2. Desarrollar acciones de implementación de la Política Pública Distrital de cinematografía, medios audiovisuales e interactivos del Distrito de Cartagena de Indias</t>
  </si>
  <si>
    <t>2.3. Realizar logística para el desarrollo de los espacios participativos de construcción de la Política pública Distrital de cinematografía, medios audiovisuales e interactivos en Cartagena de Indias</t>
  </si>
  <si>
    <t>2.4. Realizar socialización de documento final de Política Pública Distrital de cinematografía, medios audiovisuales e interactivos en Cartagena de Indias</t>
  </si>
  <si>
    <t>2.5. Realizar diseño e implementación de una (1) estrategia de modernización y mejoramiento del desempeño institucional del Instituto de Patrimonio y Cultura como entidad rectora y encargada de la gobernanza en el territorio</t>
  </si>
  <si>
    <t>2.6. Diseñar e implementar un (1) plan de fortalecimiento para Sistema Distrital de Cultura y consejos de áreas artísticas</t>
  </si>
  <si>
    <t>Promover las herramientas técnicas para la gestión de buenas prácticas en la garantía de derechos culturales conesquemas de
gobernanza eficientes y cobertura a escenarios de innovación como la cinematografía y medios audiovisuales</t>
  </si>
  <si>
    <t>3. Centros culturales construidos</t>
  </si>
  <si>
    <t>3.1. Realizar los estudios y diseños para la construcción de una cinemateca en Cartagena de Indias</t>
  </si>
  <si>
    <t>3.2. Realizar obras de construcción de una (1) cinemateca en Cartagena de Indias</t>
  </si>
  <si>
    <t>3.3. Realizar interventoría técnica, administrativa y financiera</t>
  </si>
  <si>
    <t>3.4. Realizar la gerencia técnica de la construcción de una cinemateca en Cartagena de Indias</t>
  </si>
  <si>
    <t>AVANCE PORCENTUAL DEL PROYECTO Protección, inclusión y garantía de los derechos culturales para la gobernanza de la cinematografía, medios audiovisuales e interactivos en el Distrito de Cartagena de Indias</t>
  </si>
  <si>
    <t>Protección , gestión y salvaguarda del patrimonio material e inmaterial del distrito turístico y cultural de Cartagena de Indias</t>
  </si>
  <si>
    <t>Promover el patrimonio material e inmaterial de Cartagena, reconociendo sus conexiones culturales e históricas con el Caribe, en su diversidad de manifestaciones, saberes e identidades.</t>
  </si>
  <si>
    <t>Fomentar la apropiación social y divulgación de las practicas significativas del patrimonio cultural inmaterial.</t>
  </si>
  <si>
    <t>1. Servicio de promoción de actividades culturales</t>
  </si>
  <si>
    <t>1.1. Organizar y coordinar festivales, fiestas y festejos propios de las manifestaciones culturales para promoción del patrimonio inmaterial</t>
  </si>
  <si>
    <t xml:space="preserve">• La no participación y vinculación de la ciudadanía en las distintas actividades y estrategias realizadas en el Distrito de Cartagena de Indias
• Personal poco capacitado en el sector cultural realizando las estrategias, procesos y actividades.
• Altas lluvias que dificulten los procesos de encuentros, de integración, de actividades festivas
• Retraso en el recaudo de los recursos públicos para lograr ejecutar estas actividades de seguimiento y control
</t>
  </si>
  <si>
    <t xml:space="preserve">• Crear estrategias y actividades llamativas para convocar a la comunidad a participar de las actividades a desarrollar
• Contar con personal capacitado en el sector cultural y artístico, personal con manejo de comunidades, personal con experiencia en actividades dirigidas a los jóvenes
• Contar con un cronograma alternativo para llevar a cabo las distintas actividades culturales y artísticas a realizar
• Retraso en los desembolsos para la ejecución del plan del proyecto
</t>
  </si>
  <si>
    <t>1.2. Realizar la operación logística de los festivales, fiestas y festejos propios de las manifestaciones culturales para promoción del patrimonio inmaterial.</t>
  </si>
  <si>
    <t>1.3. Apoyar, fomentar y divulgar experiencias culturales de turismo sostenible para el desarrollo económico y el mejoramiento de la calidad de vida de los hacedores del sector.</t>
  </si>
  <si>
    <t xml:space="preserve">1.4. Diseñar e implementar estrategias para la preservación y protección de las tradiciones, técnicas, costumbres, saberes y otras practicas significativas del territorio aplicando el enfoque diferencial y comunitario.
</t>
  </si>
  <si>
    <t>2. Servicio de apoyo financiero al sector artístico y cultural</t>
  </si>
  <si>
    <t>2.1. Realizar acompañamiento a la organización y ejecución del Festival de Musica del Caribe.</t>
  </si>
  <si>
    <t xml:space="preserve">2.2. Brindar apoyo financiero y de operación logística al Festival de Música del Caribe.
</t>
  </si>
  <si>
    <t>3. Documentos de lineamientos técnicos</t>
  </si>
  <si>
    <t>3.1. Elaborar un (1) inventario del patrimonio cultural material e inmaterial de Cartagena</t>
  </si>
  <si>
    <t>Incrementar el uso de herramientas y metodologías para la gestión del conocimiento del patrimonio cultural material e inmaterial del Distrito de Cartagena de Indias</t>
  </si>
  <si>
    <t>3.2. Coordinar acciones para la la elaboración, validación y presentación del inventario del patrimonio material e inmaterial de Cartagena.</t>
  </si>
  <si>
    <t>Fortalecer la orientación, salvaguarda, valoración, cuidado y control del patrimonio material en el Distrito de Cartagena de Indias</t>
  </si>
  <si>
    <t>4. Documentos de planeación</t>
  </si>
  <si>
    <t>4.1. Elaborar e implementar un Plan Maestro para el cuidado, conservación y apropiación social del patrimonio material.</t>
  </si>
  <si>
    <t>4.2. Realizar la coordinación y gestión de las acciones y estrategias para la orientación, salvaguarda, valoración, cuidado y control del patrimonio material.</t>
  </si>
  <si>
    <t>4.3. Diseñar e implementar estrategias para el cuidado, conservación, puesta en valor y apropiación social del patrimonio material.</t>
  </si>
  <si>
    <t>4.4. Realizar acciones de seguimiento, control, monitoreo, verificación, supervisión y asesoría a los bienes inmuebles del centro histórico y su área de influencia para la preservación del patrimonio material inmueble.</t>
  </si>
  <si>
    <t>AVANCE PORCENTUAL DEL PROYECTO Protección , gestión y salvaguarda del patrimonio material e inmaterial del distrito turístico y cultural de Cartagena de Indias</t>
  </si>
  <si>
    <t>Conservación y recuperación de los Bienes de Interés Cultural de los territorios NARP en Cartagena de Indias. Cartagena de Indias</t>
  </si>
  <si>
    <t>Mejorar los procesos de conservación de los Bienes de Interés Cultural de los territorios negros, afrocolombianos, raizales y palenqueros en
Cartagena de Indias.</t>
  </si>
  <si>
    <t>Aumentar y mejorar las acciones para la conservación, puesta en valor y apropiación social del patrimonio material e inmaterial de los
territorios negros, afrocolombianos, raizales y palenqueros en Cartagena de Indias.</t>
  </si>
  <si>
    <t>1.1. Realizar un inventario de los Bienes de Interés cultural Bienes de Interés Cultural de los territorios negros, afrocolombianos, raizales y palenqueros en Cartagena de Indias.</t>
  </si>
  <si>
    <t>Étnico</t>
  </si>
  <si>
    <t>1.2. Diseñar e implementar estrategias para la protección, salvaguardia y recuperación de los Bienes de Interés cultural Bienes de Interés Cultural de los territorios negros, afrocolombianos, raizales y palenqueros en Cartagena de Indias</t>
  </si>
  <si>
    <t>1.3. Diseñar e implementar estrategias para la preservación y protección de las tradiciones, técnicas, costumbres, saberes y otras prácticas significativas del territorio aplicando el enfoque diferencial y comunitario</t>
  </si>
  <si>
    <t>1.4. Diseñar e implementar estrategias para el cuidado, conservación, puesta en valor y apropiación social de los Bienes de Interés cultural Bienes de Interés Cultural de los territorios negros, afrocolombianos, raizales y palenqueros en Cartagena de Indias.</t>
  </si>
  <si>
    <t>AVANCE PORCENTUAL DEL PROYECTO Conservación y recuperación de los Bienes de Interés Cultural de los territorios NARP en Cartagena de Indias. Cartagena de Indias</t>
  </si>
  <si>
    <t>Implementación de una estrategia para la protección, divulgación, preservación y salvaguarda de las prácticas, costumbres y saberes ancestrales de los pueblos originarios de los cabildos indígenas presentes en el Distrito de Cartagena de Indias</t>
  </si>
  <si>
    <t xml:space="preserve">Fortalecer las acciones para la atención integral del pueblo indígena en la protección, divulgación, preservación y salvaguarda de las 
prácticas, costumbres y saberes ancestrales en el Distrito de Cartagena de Indias
</t>
  </si>
  <si>
    <t>Desarrollar acciones para la conservación, puesta en valor y apropiación social del patrimonio material e inmaterial asociadas a las 
practicas, costumbres y saberes ancestrales de los pueblos indígenas asentados en el Distrito de Cartagena</t>
  </si>
  <si>
    <t>1.1. Realizar programa formativo; Desarrollo de talleres, cursos, charlas que transmitan conocimientos tradicionales, idiomas indígenas, técnicas artesanales, entre otros aspectos culturales.</t>
  </si>
  <si>
    <t>1.2. Realizar difusión cultural: Organización de eventos entre estos en el cuatrienio se realizarán festivales, exposiciones, conciertos, danzas tradicionales, que permitan mostrar y compartir la riqueza cultural de los pueblos indígenas</t>
  </si>
  <si>
    <t>1.3. Realizar documentación y archivo: Recopilación y registro de narrativas orales, música, danzas, artesanías, recetas tradicionales, para preservar este conocimiento y facilitar su transmisión a futuras generaciones</t>
  </si>
  <si>
    <t>1.4. Realizar lineamientos de políticas públicas: Impulso y apoyo a iniciativas que promuevan el reconocimiento oficial de la diversidad cultural indígena, la protección de sus territorios ancestrales y el fomento de la participación activa de las comunidades en la toma de decisiones</t>
  </si>
  <si>
    <t>AVANCE PORCENTUAL DEL PROYECTO Implementación de una estrategia para la protección, divulgación, preservación y salvaguarda de las prácticas, costumbres y saberes ancestrales de los pueblos originarios de los cabildos indígenas presentes en el Distrito de Cartagena de Indias</t>
  </si>
  <si>
    <t>REPORTE ACTIVIDAD DE PROYECTO
EJECUTADO DE ABRIL 1 A JUNIO 30 DE 2025</t>
  </si>
  <si>
    <t>REPORTE ACTIVIDAD DE PROYECTO
EJECUTADO DE JULIO 1 A SEPTIEMBRE 30 DE 2025</t>
  </si>
  <si>
    <t>REPORTE ACTIVIDAD DE PROYECTO
EJECUTADO DE ENERO 1 A MARZO 31 DE 2025</t>
  </si>
  <si>
    <t>SI</t>
  </si>
  <si>
    <t>REALIZAR ESTUDIOS PARA LA VERIFICACIÓN Y DIAGNOSTICO DE LAS CONDICIONES FÍSICAS DEL TEATRO ADOLFO MEJÍA DE CARTAGENA DE INDIAS, CON LA FINALIDAD DE ESTRUCTURAR EL PROYECTO DE ADECUACIÓN Y/O REHABILITACIÓN INTEGRAL DE LA EDIFICACIÓN</t>
  </si>
  <si>
    <t>convenio interadministrativo</t>
  </si>
  <si>
    <t>$191.923 .200</t>
  </si>
  <si>
    <t xml:space="preserve">PRESTACION DE SERVICIOS PROFESIONALES COMO ASESOR TECNICO AL INSTITUTO DE PATRIMONIO Y CULTURA DE CARTAGENA DE INDIAS. </t>
  </si>
  <si>
    <t xml:space="preserve">PRESTAR SERVICIOS DE APOYO A LA GESTIÓN DEL INSTITUTO DE PATRIMONIO Y CULTURA DE CARTAGENA, EN EL MARCO DEL PROYECTO FORTALECIMIENTO DE LA ESTRATEGIA 
DE ESTÍMULOS PARA EL FOMENTO Y DESARROLLO ARTISTICO, CULTURAL, CREATIVO E IMPULSO DE LA ECONOMÍA POPULAR EN TORNO AL ARTE Y PATRIMONIO EN EL DISTRITO DE 
CARTAGENA. </t>
  </si>
  <si>
    <t>CONTRATACION DIRECTA</t>
  </si>
  <si>
    <t>Prestar servicios profesionales como asesor técnico y estratégico del instituto de patrimonio y cultura ipcc en el marco del proyecto diseño e implementación del Sistema Distrital de Formación Artístico</t>
  </si>
  <si>
    <t>PRESTAR SERVICIOS PROFESIONALES COMO ARQUITECTO A LA DIVISIÓN DE PATRIMONIO CULTURAL DEL INSTITUTO DE PATRIMONIO Y CULTURA DE CARTAGENA DE INDIAS EN EL MARCO DEL PROYECTO PROTECCIÓN, GESTIÓN Y SALVAGUARDA DEL PATRIMONIO MATERIAL E INMATERIAL DEL DISTRITO TURÍSTICO Y CULTURAL EN CARTAGENA DE INDIAS</t>
  </si>
  <si>
    <t>PRESTAR SERVICIOS PROFESIONALES COMO ARQUITECTO AL INSTITUTO DE PATRIMONIO Y CULTURA DE CARTAGENA DE INDIAS.</t>
  </si>
  <si>
    <t>PRESTAR SERVICIOS PROFESIONALES COMO ARQUITECTO EN LA DIVISIÓN DE PATRIMONIO CULTURAL DEL INSTITUTO DE PATRIMONIO Y CULTURA, EN EL MARCO DEL PROYECTO PROTECCIÓN, GESTIÓN Y SALVAGUARDA DEL PATRIMONIO MATERIAL E INMATERIAL DEL DISTRITO TURÍSTICO Y CULTURAL EN CARTAGENA DE INDIAS</t>
  </si>
  <si>
    <t>PRESTAR SERVICIOS PROFESIONALES COMO ARQUITECTO AL INSTITUTO DE PATRIMONIO Y CULTURA DE CARTAGENA DE INDIAS, EN EL MARCO DEL PROYECTO PROTECCIÓN, GESTIÓN Y SALVAGUARDA DEL PATRIMONIO MATERIAL E INMATERIAL DEL DISTRITO TURISTICO Y CULTURAL EN CARTAGENA DE INDIAS</t>
  </si>
  <si>
    <t>PRESTAR SERVICIOS PROFESIONALES COMO INGENIERO CIVIL AL INSTITUTO DE PATRIMONIO Y CULTURA DE C</t>
  </si>
  <si>
    <t>PRESTAR SEVICIOS DE APOYO A LA GESTIÓN EN LAS ACCIONES QUE DESARROLLA EL IPCC EN EL MARCO DEL PROYECTO: Protección , gestión y salvaguarda del patrimonio Material e inmaterial del distrito Turístico y Cultural en Cartagena de Indias.</t>
  </si>
  <si>
    <t>PRESTAR SERVICIOS PROFESIONALES COMO ARQUITECTO A LA DIVISIÓN DE PATRIMONIO CULTURAL DEL INSTITUTO DE PATRIMONIO Y CULTURA DE CARTAGENA DE INDIAS EN EL MARCO DEL PROYECTO PROTECCIÓN, GESTIÓN Y SALVAGUARDA DEL PATRIMONIO MATERIAL E INMATERIAL DEL DISTRITO TURISTICO Y CULTURAL EN CARTAGENA DE INDIAS</t>
  </si>
  <si>
    <t>PRESTAR SERVICIOS PROFESIONALES AL INSTITUTO DE PATRIMONIO Y CULTURA EN EL MARCO DEL PROYECTO: PROTECCIÓN, GESTIÓN Y SALVAGUARDA DEL PATRIMONIO MATERIAL E INMATERIAL DEL DISTRITO TURISTICO Y CULTURAL EN CARTAGENA DE INDIAS</t>
  </si>
  <si>
    <t>PRESTAR SERVICIOS PROFESIONALES EN MATERIA JURÍDICA AL INSTITUTO DE PATRIMONIO Y CULTURA DE CARTAGENA DE INDIAS, EN EL MARCO DEL PROYECTO PROTECCIÓN, GESTIÓN Y SALVAGUARDA DEL PATRIMONIO MATERIAL E INMATERIAL DEL DISTRITO TURISTICO Y CULTURAL EN CARTAGENA DE INDIAS</t>
  </si>
  <si>
    <t>PRESTAR SERVICIOS PROFESIONALES COMO ARQUITECTO AL INSTITUTO DE PATRIMONIO Y  CULTURA DE CARTAGENA DE INDIAS</t>
  </si>
  <si>
    <t>PRESTAR SERVICIOS PROFESIONALES COMO INGENIERO CIVIL AL</t>
  </si>
  <si>
    <t>72.000.000 COP</t>
  </si>
  <si>
    <t>Prestar servicios como asesor técnico y estratégico del instituto de patrimonio y cultura ipcc, en el marco del proyecto aprovechamiento de la infraestructura cultural existente para la implemetación de una agenda cultural articulada y permanente en el distrito de cartagena de indias</t>
  </si>
  <si>
    <t>Prestar servicios profesionales con destino al Ipcc, en el marco del proyecto de aprovechamiento de la ins la infraestructura cultural.  Ruta Patrimonial</t>
  </si>
  <si>
    <t>PRESTAR SERVICIOS PROFESIONALES ASESORANDO EN LA COORDINACIÓN DE LA RED DISTRITAL DE BIBLIOTECAS DEL INSTITUTO DE PATRIMONIO Y CULTURA DE CARTAGENA DE INDIAS.</t>
  </si>
  <si>
    <t>RESTAR SERVICIOS PROFESIONALES EN LA DIVISIÓN DE PROMOCIÓN CULTURAL DEL INSTITUTO DE PATRIMONIO Y CULTURA,EN EL MARCO DEL PROYECTO DE APROVECHAMIENTO DE LA INFRAESTRUCTURA CULTURAL EXISTENTE PARA LA IMPLEMENTACIÓN DE UNA AGENDA CULTURAL ARTICULADA Y PERMANENTE EN EL DISTRITO DE CARTAGENA DE INDIAS</t>
  </si>
  <si>
    <t>PRESTAR SERVICIOS PROFESIONALES ASESORANDO EN LA RED DISTRITAL DE BIBLIOTECAS DEL INSTITUTO DE PATRIMONIO Y CULTURA DE CARTAGENA DE INDIAS.</t>
  </si>
  <si>
    <t>PRESTAR SERVICIOS DE APOYO A LA GESTIÓN DEL IPCC COMO PROMOTOR DE MÚSICA EN LA RED DE BIBLIOTECAS.</t>
  </si>
  <si>
    <t>PRESTAR SERVICIOS DE APOYO LA GESTIÓN EN LA DIVISIÓN DE PROMOCIÓN CULTURAL DEL IPCC,EN EL MARCO DEL PROYECTO DE APROVECHAMIENTO DE LA INFRAESTRUCTURA CULTURAL EXISTENTE PARA LA IMPLEMENTACIÓN DE UNA AGENDA CULTURAL ARTICULADA Y PERMANENTE EN EL DISTRITO DE CARTAGENA DE INDIAS</t>
  </si>
  <si>
    <t>PRESTAR SERVICIOS DE APOYO A LA GESTIÓN EN EL INSTITUTO DE PATRIMONIO Y CULTURA DE CARTAGENA EN EL MARCO DEL PROYECTO DE APROVECHAMIENTO DE LA INFRAESTRUCTURA CULTURAL EXISTENTE PARA LA IMPLEMENTACIÓN DE UNA AGENDA CULTURAL ARTICULADA Y PERMANENTE EN EL DISTRITO DE CARTAGENA DE INDIAS</t>
  </si>
  <si>
    <t>PRESTAR SERVICIOS DE APOYO A LA GESTIÓN DEL IPCC COMO PROMOTOR DE LECTURA Y ESCRITURA EN LA RED DE BIBLIOTECAS.</t>
  </si>
  <si>
    <t>PRESTAR SERVICIOS PROFESIONALES EN ARTES ESCENICAS, ACTIVIDADES DE PEDAGOGIA, ARTE Y CULTURA EN LA RED DE BIBLIOTECAS</t>
  </si>
  <si>
    <t>PRESTAR SERVICIOS DE APOYO A LA GESTION AL ÁREA DE MUSICA EN LA RED DISTRITAL DE BIBLIOTECAS EN EL INSTITUTO DE PATRIMONIO Y CULTURA DE CARTAGENA</t>
  </si>
  <si>
    <t>PRESTAR SEVICIOS DE APOYO A LA GESTIÓN COMO ENLACE EN LAS ACCIONES QUE DESARROLLA EL IPCC EN EL PROYECTO DE APROVECHAMIENTO DE LA INFRAESTRUCTURA CULTURAL EXISTENTE PARA LA IMPLEMETACIÓN DE UNA AGENDA CULTURAL ARTICULADA Y PERMANENTE EN EL DISTRITO DE CARTAGENA DE INDIAS</t>
  </si>
  <si>
    <t>PRESTAR SEVICIOS DE APOYO A LA GESTIÓN EN LAS ACCIONES QUE DESARROLLA EL IPCC EN EL PROYECTO DE APROVECHAMIENTO DE LA INFRAESTRUCTURA CULTURAL EXISTENTE PARA LA IMPLEMETACIÓN DE UNA AGENDA CULTURAL ARTICULADA Y PERMANENTE EN EL DISTRITO DE CARTAGENA DE INDIAS</t>
  </si>
  <si>
    <t>$ 40,000,000</t>
  </si>
  <si>
    <t>$ 60,000,000</t>
  </si>
  <si>
    <t>$ 29,600,000</t>
  </si>
  <si>
    <t>$ 25,600,000</t>
  </si>
  <si>
    <t>$ 30,800,000</t>
  </si>
  <si>
    <t>$ 35,200,000</t>
  </si>
  <si>
    <t>$ 9,600,000</t>
  </si>
  <si>
    <t>$ 20,800,000</t>
  </si>
  <si>
    <t>$ 20,000,000</t>
  </si>
  <si>
    <t>$ 17,600,000</t>
  </si>
  <si>
    <t>$ 7,500,000</t>
  </si>
  <si>
    <t>$ 18,900,000</t>
  </si>
  <si>
    <t>$ 17,500,000</t>
  </si>
  <si>
    <t>PRESTAR SERVICIOS PROFESIONALES EN LA DIVISIÓN DE PROMOCIÓN CULTURAL DEL INSTITUTO DE PATRIMONIO Y CULTURA DE CARTAGENA EN EL MARCO DEL PROYECTO: "PROTECCIÓN, INCLUSIÓN Y GARANTÍA DE LOS DERECHOS CULTURALES PARA LA GOBERNANZA DE LA CINEMATOGRAFÍA, MEDIOS AUDIOVISUALES E INTERACTIVOS EN EL DISTRITO DE CARTAGENA DE INDIAS.</t>
  </si>
  <si>
    <t>Ingresos corrientes de Libre Destinación - IMPUESTO DE ESPECTACULOS PUBLICOS IPCC - SGP</t>
  </si>
  <si>
    <t>Ingresos corrientes de Libre Destinación</t>
  </si>
  <si>
    <t>Prestar servicios profesionales como asesor técnico y estratégico del instituto de patrimonio y cultura ipcc</t>
  </si>
  <si>
    <t>inglesos corriente de libre destinacion</t>
  </si>
  <si>
    <t>CONVENIO</t>
  </si>
  <si>
    <t>recursos propios</t>
  </si>
  <si>
    <t>AVANCE META PRODUCTO AL AÑO CON PONDERACION</t>
  </si>
  <si>
    <t>AVANCE META PRODUCTO AL CUATRIENIO</t>
  </si>
  <si>
    <t>AVANCE META PRODUCTO AL AÑO PROMEDIO SIMPLE</t>
  </si>
  <si>
    <t>AVANCE PROMEDIO PROGRAMA ESCENARIOS CULTURALES VIVOS PARA TRANSFORMAR</t>
  </si>
  <si>
    <t>AVANCE PROMEDIO PROGRAMA DEMOCRATIZACION DE LA CULTURAESTIMULOS PARA EL FOMENTO Y DESARROLLO ARTISTICO,CULTURAL Y CREATIVO</t>
  </si>
  <si>
    <t>AVANCE PROMEDIO PROGRAMA FORMACION ARTISTICA Y CULTURAL</t>
  </si>
  <si>
    <t>AVANCE PROMEDIO PROGRAMADERECHOS CULTURALES Y FORTALECIMIENTO INSTITUCIONAL PARA LA GOBERNANZA</t>
  </si>
  <si>
    <t>AVANCE PROMEDIO PROGRAMA CARTAGENA BRILLA CON SU CULTURA Y PATRIMONIO MATERIAL E INMATERIAL</t>
  </si>
  <si>
    <t>AVANCE PROMEDIO PROGRAMA DESARROLLO LOCAL SOSTENIBLE Y PROSPERIDAD COLECTIVA EN LOS TERRITORIOS DE LAS COMUNIDADES NEGRAS DEL DISTRITO DE CARTAGENA</t>
  </si>
  <si>
    <t>AVANCE PROMEDIO PROGRAMA ATENCION INTEGRAL PARA LAS COMUNIDADES INDIGENAS</t>
  </si>
  <si>
    <t>RB DELINEACION 20% IPCC</t>
  </si>
  <si>
    <t>RB ESPECTACULOS PUBLICOS-LEY 1493 DE 2011</t>
  </si>
  <si>
    <t>- SGP CULTURA</t>
  </si>
  <si>
    <t>VENTA DE BIENES Y SERVICIOS TEATRO ADOLFO MEJIA</t>
  </si>
  <si>
    <t>Estampilla Procultura</t>
  </si>
  <si>
    <t>- RF IPCC</t>
  </si>
  <si>
    <t>- VENTA DE BIENES Y SERVICIOS IPCC</t>
  </si>
  <si>
    <t>SANCION IPCC</t>
  </si>
  <si>
    <t>Excdentes financieros</t>
  </si>
  <si>
    <t>RB RF SGP CULTURA IPCC</t>
  </si>
  <si>
    <t>EXCEDENTES FINANCIEROS IPCC</t>
  </si>
  <si>
    <t>RB RF SGP CULTURA</t>
  </si>
  <si>
    <t>RB SGP CULTURA</t>
  </si>
  <si>
    <t>SGP CULTURA</t>
  </si>
  <si>
    <t>RB ICLD</t>
  </si>
  <si>
    <t>PROGRAMACIÓN META PRODUCTO 2024</t>
  </si>
  <si>
    <t>ACUMULADO 2024</t>
  </si>
  <si>
    <t>ACUMULADO 2025</t>
  </si>
  <si>
    <t>ACUMULADO 2026</t>
  </si>
  <si>
    <t>ACUMULADO 2027</t>
  </si>
  <si>
    <t>ACUMULADO CUATRIENIO</t>
  </si>
  <si>
    <t>REPORTE META PRODUCTO DE  MARZO 2025</t>
  </si>
  <si>
    <t>REPORTE META PRODUCTO DE   JUNIO 2025</t>
  </si>
  <si>
    <t xml:space="preserve">DATOS GENERALES </t>
  </si>
  <si>
    <t>PROGRAMACIÓN META PRODUCTO</t>
  </si>
  <si>
    <t>ACUMULADOS</t>
  </si>
  <si>
    <t>REPORTES META PRODUCTO</t>
  </si>
  <si>
    <t>AVANCES Y RESULTADOS</t>
  </si>
  <si>
    <t>REPORTE ACTIVIDADES PROYECTO DE  JULIO A SEPTIEMBRE 2025</t>
  </si>
  <si>
    <t>REPORTE ACTIVIDADES PROYECTO DE  OCTUBRE A DICIEMBRE 2025</t>
  </si>
  <si>
    <t>ACUMULADO ACTIVIDAD DE PROYECTO 2025</t>
  </si>
  <si>
    <t xml:space="preserve">AVANCE EN LAS ACTIVIDADES DE LOS PROYECTOS </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</si>
  <si>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</si>
  <si>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</si>
  <si>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</si>
  <si>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</si>
  <si>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</si>
  <si>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</si>
  <si>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</si>
  <si>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</si>
  <si>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</si>
  <si>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</si>
  <si>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</si>
  <si>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</si>
  <si>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</si>
  <si>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</si>
  <si>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</si>
  <si>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</si>
  <si>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</si>
  <si>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</si>
  <si>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PORCENTAJE EJECUTADO DICIEMBRE SEGÚN OBLIGACIONES</t>
  </si>
  <si>
    <t>REPORTE (ENLACE DE SECOP)</t>
  </si>
  <si>
    <t xml:space="preserve"> META PRODUCTO PDD 2024-2027</t>
  </si>
  <si>
    <t>INSTITUTO DE PATRIMONIO Y CULTURA DE CARTAGENA - IPCC</t>
  </si>
  <si>
    <r>
      <t xml:space="preserve">
</t>
    </r>
    <r>
      <rPr>
        <b/>
        <sz val="9"/>
        <color rgb="FFFF0000"/>
        <rFont val="Arial"/>
        <family val="2"/>
      </rPr>
      <t>02-03-01</t>
    </r>
  </si>
  <si>
    <t>Crear e implementar un (1) Sistema Distrital de Formación Artística y Cultura</t>
  </si>
  <si>
    <t>0.2</t>
  </si>
  <si>
    <t>IMPUESTO DE ESPECTACULOS PUBLICOS IPCC</t>
  </si>
  <si>
    <t>RF SGP CULTURA IPCC</t>
  </si>
  <si>
    <t>RF SGP CULTURA</t>
  </si>
  <si>
    <t>SGP Cultura</t>
  </si>
  <si>
    <t>Venta de bienes y servicios Teatro Adolfo Mejia</t>
  </si>
  <si>
    <t>Sgp Cultura</t>
  </si>
  <si>
    <t>Excendtes Financieros IPCC</t>
  </si>
  <si>
    <t>Excedentes Financieros IPCC</t>
  </si>
  <si>
    <t>ingresos Corrientes de Libre destinacion</t>
  </si>
  <si>
    <t>Venta de bienes y servicios</t>
  </si>
  <si>
    <t>ingresos Corrientes de libre destinacion</t>
  </si>
  <si>
    <t>Sancion IPCC</t>
  </si>
  <si>
    <t>Excedentes Financieros</t>
  </si>
  <si>
    <t>Avance Plan de acción Institucional a corte sept 15</t>
  </si>
  <si>
    <t>Avance Plan de Desarrollo al Cuatrienio</t>
  </si>
  <si>
    <t>Ejecución Proyectos IPCC a sept 15</t>
  </si>
  <si>
    <t>Ejecución Presupuestal Según Compromisos</t>
  </si>
  <si>
    <t>Ejecución Presupuestal Según Obligaciones</t>
  </si>
  <si>
    <t>Concepto</t>
  </si>
  <si>
    <t>Avance junio</t>
  </si>
  <si>
    <t>Avance Sept 15</t>
  </si>
  <si>
    <t>Crecimiento</t>
  </si>
  <si>
    <t xml:space="preserve">Plan de accion institucional </t>
  </si>
  <si>
    <t>Ejecución de Proyectos</t>
  </si>
  <si>
    <t>Ejecución Presupuestal por Compromisos</t>
  </si>
  <si>
    <t>Ejecución Presupuestal por Obligaciones</t>
  </si>
  <si>
    <t>Plan de Desarrollo al Cuatrienio</t>
  </si>
  <si>
    <t>PROGRAMAS</t>
  </si>
  <si>
    <t>AVANCE ESTRATEGICO</t>
  </si>
  <si>
    <t>EJECUCION PRESUPUESTAL</t>
  </si>
  <si>
    <t>AÑO</t>
  </si>
  <si>
    <t>CUATRIENIO</t>
  </si>
  <si>
    <t>COMPROMISOS</t>
  </si>
  <si>
    <t>OBLIGACIONES</t>
  </si>
  <si>
    <t xml:space="preserve"> DEMOCRATIZACION DE LA CULTURAESTIMULOS PARA EL FOMENTO Y DESARROLLO ARTISTICO,CULTURAL Y CREATIVO</t>
  </si>
  <si>
    <t xml:space="preserve">  FORMACION ARTISTICA Y CULTURAL</t>
  </si>
  <si>
    <t xml:space="preserve"> CARTAGENA BRILLA CON SU CULTURA Y PATRIMONIO MATERIAL E INMATERIAL</t>
  </si>
  <si>
    <t>PUEBLOS Y COMUNIDADES ETNICAS</t>
  </si>
  <si>
    <t>Ejecución Presupuestal (compromisos)</t>
  </si>
  <si>
    <t>Ejecución Presupuestal (obligaciones)</t>
  </si>
  <si>
    <t xml:space="preserve"> Aprovechamiento de la infraestructura cultural existente para la implementación de una agenda cultural articulada y permanente en el distrito</t>
  </si>
  <si>
    <t xml:space="preserve"> Diseño e implementación del Sistema Distrital de Formación Artística y Cultural en el Distrito de Cartagena de Indias </t>
  </si>
  <si>
    <t>Protección, inclusión y garantía de los derechos culturales para la gobernanza de la cinematografía, medios audiovisuales e interactivos en el Distrito de Cartagena de Indias</t>
  </si>
  <si>
    <t>AVANCES PROYECTOS IPCC SEPT 2025</t>
  </si>
  <si>
    <t>Avance Físico Sept</t>
  </si>
  <si>
    <t>0.8</t>
  </si>
  <si>
    <t>0.5</t>
  </si>
  <si>
    <t>AVANCE PLAN DE ACCION IPCC DIC 2025</t>
  </si>
  <si>
    <t>ESTAMPILLA PROCULTURA</t>
  </si>
  <si>
    <t>Ingresos corrientes de libfe destinacion</t>
  </si>
  <si>
    <t>PRESUPUESTO EJECUTADO DICIEMBRE SEGÚN OBLIGACIONES</t>
  </si>
  <si>
    <t>AVANCE PRESUPUESTAL DEL IPCC DICIEMBRE 2025</t>
  </si>
  <si>
    <t>AVANCE ESTRATEGICO DEL IPCC DICIEMBRE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</si>
</sst>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Red]\-&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0.0%"/>
    <numFmt numFmtId="167" formatCode="#,##0.0"/>
    <numFmt numFmtId="168" formatCode="&quot;$&quot;\ #,##0.00"/>
    <numFmt numFmtId="169" formatCode="0.0"/>
    <numFmt numFmtId="170" formatCode="_-[$$-240A]\ * #,##0.00_-;\-[$$-240A]\ * #,##0.00_-;_-[$$-240A]\ * &quot;-&quot;??_-;_-@_-"/>
    <numFmt numFmtId="171" formatCode="_-[$$-409]* #,##0.00_ ;_-[$$-409]* \-#,##0.00\ ;_-[$$-409]* &quot;-&quot;??_ ;_-@_ "/>
  </numFmts>
  <fonts count="90">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b/>
      <sz val="9"/>
      <color indexed="81"/>
      <name val="Tahoma"/>
      <family val="2"/>
    </font>
    <font>
      <sz val="9"/>
      <color indexed="81"/>
      <name val="Tahoma"/>
      <family val="2"/>
    </font>
    <font>
      <sz val="12"/>
      <name val="Arial"/>
      <family val="2"/>
    </font>
    <font>
      <b/>
      <sz val="10"/>
      <color theme="1"/>
      <name val="Verdana"/>
      <family val="2"/>
    </font>
    <font>
      <sz val="10"/>
      <color theme="1"/>
      <name val="Verdana"/>
      <family val="2"/>
    </font>
    <font>
      <b/>
      <sz val="11"/>
      <color theme="1"/>
      <name val="Aptos Narrow"/>
      <family val="2"/>
      <scheme val="minor"/>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color theme="1"/>
      <name val="Arial"/>
      <family val="2"/>
    </font>
    <font>
      <b/>
      <sz val="8"/>
      <name val="Arial"/>
      <family val="2"/>
    </font>
    <font>
      <sz val="8"/>
      <color theme="1"/>
      <name val="Aptos Narrow"/>
      <family val="2"/>
      <scheme val="minor"/>
    </font>
    <font>
      <sz val="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sz val="12"/>
      <name val="Book Antiqua"/>
      <family val="1"/>
    </font>
    <font>
      <sz val="11"/>
      <color indexed="8"/>
      <name val="Calibri"/>
      <family val="2"/>
    </font>
    <font>
      <sz val="11"/>
      <color rgb="FF9C6500"/>
      <name val="Aptos Narrow"/>
      <family val="2"/>
      <scheme val="minor"/>
    </font>
    <font>
      <sz val="11"/>
      <name val="Aptos Narrow"/>
      <family val="2"/>
      <scheme val="minor"/>
    </font>
    <font>
      <sz val="11"/>
      <color rgb="FF000000"/>
      <name val="Arial"/>
      <family val="2"/>
    </font>
    <font>
      <sz val="11"/>
      <name val="Arial"/>
      <family val="2"/>
    </font>
    <font>
      <sz val="11"/>
      <color rgb="FFFF0000"/>
      <name val="Arial"/>
      <family val="2"/>
    </font>
    <font>
      <b/>
      <sz val="20"/>
      <color theme="1"/>
      <name val="Arial"/>
      <family val="2"/>
    </font>
    <font>
      <b/>
      <sz val="10"/>
      <color rgb="FF000000"/>
      <name val="Arial"/>
      <family val="2"/>
    </font>
    <font>
      <b/>
      <sz val="20"/>
      <name val="Aptos Narrow"/>
      <family val="2"/>
      <scheme val="minor"/>
    </font>
    <font>
      <sz val="11"/>
      <color rgb="FF000000"/>
      <name val="Aptos Narrow"/>
      <family val="2"/>
      <scheme val="minor"/>
    </font>
    <font>
      <b/>
      <sz val="11"/>
      <color rgb="FF0D0D0D"/>
      <name val="Aptos Narrow"/>
      <family val="2"/>
      <scheme val="minor"/>
    </font>
    <font>
      <sz val="11"/>
      <color rgb="FF0D0D0D"/>
      <name val="Aptos Narrow"/>
      <family val="2"/>
      <scheme val="minor"/>
    </font>
    <font>
      <sz val="11"/>
      <color rgb="FF444444"/>
      <name val="Aptos Narrow"/>
      <family val="2"/>
      <scheme val="minor"/>
    </font>
    <font>
      <b/>
      <sz val="20"/>
      <name val="Arial"/>
      <family val="2"/>
    </font>
    <font>
      <b/>
      <sz val="9"/>
      <color rgb="FF000000"/>
      <name val="Tahoma"/>
      <family val="2"/>
    </font>
    <font>
      <sz val="9"/>
      <color rgb="FF000000"/>
      <name val="Tahoma"/>
      <family val="2"/>
    </font>
    <font>
      <b/>
      <sz val="11"/>
      <color theme="1"/>
      <name val="Aptos Narrow"/>
      <family val="2"/>
    </font>
    <font>
      <b/>
      <sz val="11"/>
      <name val="Aptos Narrow"/>
      <family val="2"/>
    </font>
    <font>
      <sz val="11"/>
      <color theme="1"/>
      <name val="Aptos Narrow"/>
      <family val="2"/>
    </font>
    <font>
      <sz val="11"/>
      <name val="Aptos Narrow"/>
      <family val="2"/>
    </font>
    <font>
      <b/>
      <sz val="9"/>
      <name val="Aptos Narrow"/>
      <family val="2"/>
    </font>
    <font>
      <sz val="14"/>
      <color theme="1"/>
      <name val="Aptos Narrow"/>
      <family val="2"/>
    </font>
    <font>
      <sz val="11"/>
      <color theme="1" tint="4.9989318521683403E-2"/>
      <name val="Aptos Narrow"/>
      <family val="2"/>
    </font>
    <font>
      <b/>
      <sz val="11"/>
      <color theme="1" tint="0.34998626667073579"/>
      <name val="Aptos Narrow"/>
      <family val="2"/>
    </font>
    <font>
      <sz val="11"/>
      <color rgb="FF000000"/>
      <name val="Aptos Narrow"/>
      <family val="2"/>
    </font>
    <font>
      <b/>
      <sz val="11"/>
      <color rgb="FFFF0000"/>
      <name val="Aptos Narrow"/>
      <family val="2"/>
    </font>
    <font>
      <sz val="11"/>
      <color rgb="FFFF0000"/>
      <name val="Aptos Narrow"/>
      <family val="2"/>
    </font>
    <font>
      <sz val="12"/>
      <color theme="1"/>
      <name val="Aptos Narrow"/>
      <family val="2"/>
    </font>
    <font>
      <b/>
      <sz val="11"/>
      <color theme="1" tint="4.9989318521683403E-2"/>
      <name val="Aptos Narrow"/>
      <family val="2"/>
    </font>
    <font>
      <sz val="10"/>
      <color theme="1"/>
      <name val="Aptos Narrow"/>
      <family val="2"/>
    </font>
    <font>
      <sz val="10"/>
      <color rgb="FF1F1F1F"/>
      <name val="Aptos Narrow"/>
      <family val="2"/>
    </font>
    <font>
      <sz val="8"/>
      <color theme="1"/>
      <name val="Aptos Narrow"/>
      <family val="2"/>
    </font>
    <font>
      <sz val="8"/>
      <color rgb="FF000000"/>
      <name val="Aptos Narrow"/>
      <family val="2"/>
    </font>
    <font>
      <sz val="8"/>
      <color rgb="FF242424"/>
      <name val="Aptos Narrow"/>
      <family val="2"/>
    </font>
    <font>
      <sz val="9"/>
      <color rgb="FF000000"/>
      <name val="Aptos Narrow"/>
      <family val="2"/>
    </font>
    <font>
      <b/>
      <sz val="16"/>
      <name val="Aptos Narrow"/>
      <family val="2"/>
    </font>
    <font>
      <b/>
      <sz val="14"/>
      <color rgb="FFFF0000"/>
      <name val="Aptos Narrow"/>
      <family val="2"/>
    </font>
    <font>
      <b/>
      <sz val="12"/>
      <color theme="1"/>
      <name val="Aptos Narrow"/>
      <family val="2"/>
    </font>
    <font>
      <b/>
      <sz val="9"/>
      <color rgb="FF000000"/>
      <name val="Arial"/>
      <family val="2"/>
    </font>
    <font>
      <b/>
      <sz val="9"/>
      <color rgb="FFFF0000"/>
      <name val="Arial"/>
      <family val="2"/>
    </font>
    <font>
      <sz val="10"/>
      <name val="Sans Serif"/>
    </font>
    <font>
      <sz val="9"/>
      <name val="Sans Serif"/>
    </font>
    <font>
      <b/>
      <sz val="11"/>
      <color indexed="8"/>
      <name val="Aptos Narrow"/>
      <family val="2"/>
      <scheme val="minor"/>
    </font>
    <font>
      <sz val="11"/>
      <color theme="1"/>
      <name val="Cambria"/>
      <family val="1"/>
    </font>
    <font>
      <sz val="10"/>
      <color theme="1"/>
      <name val="Cambria"/>
      <family val="1"/>
    </font>
    <font>
      <sz val="11"/>
      <color rgb="FF000000"/>
      <name val="Cambria"/>
      <family val="1"/>
    </font>
    <font>
      <b/>
      <sz val="11"/>
      <color rgb="FF000000"/>
      <name val="Cambria"/>
      <family val="1"/>
    </font>
    <font>
      <b/>
      <sz val="10"/>
      <color theme="1"/>
      <name val="Aptos Narrow"/>
      <family val="2"/>
      <scheme val="minor"/>
    </font>
    <font>
      <sz val="10"/>
      <color theme="1"/>
      <name val="Aptos Narrow"/>
      <family val="2"/>
      <scheme val="minor"/>
    </font>
    <font>
      <b/>
      <sz val="11"/>
      <color theme="1"/>
      <name val="Aptos Narrow"/>
    </font>
  </fonts>
  <fills count="4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rgb="FF000000"/>
      </patternFill>
    </fill>
    <fill>
      <patternFill patternType="solid">
        <fgColor rgb="FFFFFFFF"/>
        <bgColor rgb="FF000000"/>
      </patternFill>
    </fill>
    <fill>
      <patternFill patternType="solid">
        <fgColor rgb="FFFFFF00"/>
        <bgColor indexed="64"/>
      </patternFill>
    </fill>
    <fill>
      <patternFill patternType="solid">
        <fgColor rgb="FF00B050"/>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83E28E"/>
        <bgColor indexed="64"/>
      </patternFill>
    </fill>
    <fill>
      <patternFill patternType="solid">
        <fgColor theme="3" tint="0.749992370372631"/>
        <bgColor indexed="64"/>
      </patternFill>
    </fill>
    <fill>
      <patternFill patternType="solid">
        <fgColor theme="2"/>
        <bgColor indexed="64"/>
      </patternFill>
    </fill>
    <fill>
      <patternFill patternType="solid">
        <fgColor theme="9"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indexed="64"/>
      </top>
      <bottom/>
      <diagonal/>
    </border>
    <border>
      <left/>
      <right style="thin">
        <color rgb="FF000000"/>
      </right>
      <top/>
      <bottom/>
      <diagonal/>
    </border>
    <border>
      <left style="thin">
        <color rgb="FF000000"/>
      </left>
      <right style="thin">
        <color indexed="64"/>
      </right>
      <top/>
      <bottom/>
      <diagonal/>
    </border>
    <border>
      <left/>
      <right style="thin">
        <color rgb="FF000000"/>
      </right>
      <top/>
      <bottom style="thin">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indexed="64"/>
      </right>
      <top style="thin">
        <color rgb="FF000000"/>
      </top>
      <bottom/>
      <diagonal/>
    </border>
    <border>
      <left/>
      <right style="thin">
        <color indexed="64"/>
      </right>
      <top style="thin">
        <color rgb="FF000000"/>
      </top>
      <bottom/>
      <diagonal/>
    </border>
    <border>
      <left/>
      <right style="thin">
        <color indexed="64"/>
      </right>
      <top/>
      <bottom style="thin">
        <color rgb="FF000000"/>
      </bottom>
      <diagonal/>
    </border>
    <border>
      <left/>
      <right/>
      <top style="thin">
        <color rgb="FF000000"/>
      </top>
      <bottom style="thin">
        <color rgb="FF000000"/>
      </bottom>
      <diagonal/>
    </border>
    <border>
      <left style="thin">
        <color indexed="64"/>
      </left>
      <right/>
      <top style="thin">
        <color rgb="FF000000"/>
      </top>
      <bottom/>
      <diagonal/>
    </border>
    <border>
      <left/>
      <right/>
      <top/>
      <bottom style="thin">
        <color rgb="FF000000"/>
      </bottom>
      <diagonal/>
    </border>
    <border>
      <left style="thin">
        <color indexed="64"/>
      </left>
      <right/>
      <top/>
      <bottom style="thin">
        <color rgb="FF000000"/>
      </bottom>
      <diagonal/>
    </border>
    <border>
      <left/>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right/>
      <top/>
      <bottom style="thin">
        <color theme="4" tint="0.39997558519241921"/>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05">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0" fontId="25" fillId="0" borderId="0" applyNumberFormat="0" applyFill="0" applyBorder="0" applyAlignment="0" applyProtection="0"/>
    <xf numFmtId="0" fontId="26" fillId="0" borderId="18" applyNumberFormat="0" applyFill="0" applyAlignment="0" applyProtection="0"/>
    <xf numFmtId="0" fontId="27" fillId="0" borderId="19" applyNumberFormat="0" applyFill="0" applyAlignment="0" applyProtection="0"/>
    <xf numFmtId="0" fontId="28" fillId="0" borderId="20" applyNumberFormat="0" applyFill="0" applyAlignment="0" applyProtection="0"/>
    <xf numFmtId="0" fontId="28" fillId="0" borderId="0" applyNumberFormat="0" applyFill="0" applyBorder="0" applyAlignment="0" applyProtection="0"/>
    <xf numFmtId="0" fontId="29" fillId="7" borderId="0" applyNumberFormat="0" applyBorder="0" applyAlignment="0" applyProtection="0"/>
    <xf numFmtId="0" fontId="30" fillId="8" borderId="0" applyNumberFormat="0" applyBorder="0" applyAlignment="0" applyProtection="0"/>
    <xf numFmtId="0" fontId="31" fillId="10" borderId="21" applyNumberFormat="0" applyAlignment="0" applyProtection="0"/>
    <xf numFmtId="0" fontId="32" fillId="11" borderId="22" applyNumberFormat="0" applyAlignment="0" applyProtection="0"/>
    <xf numFmtId="0" fontId="33" fillId="11" borderId="21" applyNumberFormat="0" applyAlignment="0" applyProtection="0"/>
    <xf numFmtId="0" fontId="34" fillId="0" borderId="23" applyNumberFormat="0" applyFill="0" applyAlignment="0" applyProtection="0"/>
    <xf numFmtId="0" fontId="35" fillId="12" borderId="24" applyNumberFormat="0" applyAlignment="0" applyProtection="0"/>
    <xf numFmtId="0" fontId="36" fillId="0" borderId="0" applyNumberFormat="0" applyFill="0" applyBorder="0" applyAlignment="0" applyProtection="0"/>
    <xf numFmtId="0" fontId="1" fillId="13" borderId="25" applyNumberFormat="0" applyFont="0" applyAlignment="0" applyProtection="0"/>
    <xf numFmtId="0" fontId="37" fillId="0" borderId="0" applyNumberFormat="0" applyFill="0" applyBorder="0" applyAlignment="0" applyProtection="0"/>
    <xf numFmtId="0" fontId="15" fillId="0" borderId="26" applyNumberFormat="0" applyFill="0" applyAlignment="0" applyProtection="0"/>
    <xf numFmtId="0" fontId="3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0" fontId="39" fillId="0" borderId="0"/>
    <xf numFmtId="0" fontId="3" fillId="0" borderId="0"/>
    <xf numFmtId="0" fontId="40" fillId="0" borderId="0"/>
    <xf numFmtId="164"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40"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41" fillId="9"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860">
    <xf numFmtId="0" fontId="0" fillId="0" borderId="0" xfId="0"/>
    <xf numFmtId="0" fontId="5" fillId="2" borderId="1" xfId="0" applyFont="1" applyFill="1" applyBorder="1" applyAlignment="1">
      <alignment horizontal="center" vertical="center" wrapText="1"/>
    </xf>
    <xf numFmtId="0" fontId="7" fillId="2" borderId="0" xfId="0" applyFont="1" applyFill="1"/>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7" fillId="0" borderId="0" xfId="0" applyFont="1" applyAlignment="1">
      <alignment horizontal="left"/>
    </xf>
    <xf numFmtId="0" fontId="17" fillId="0" borderId="0" xfId="0" applyFont="1" applyAlignment="1">
      <alignment horizontal="left" vertical="center" wrapText="1"/>
    </xf>
    <xf numFmtId="0" fontId="18" fillId="0" borderId="0" xfId="0" applyFont="1" applyAlignment="1">
      <alignment horizontal="left" vertical="center" wrapText="1"/>
    </xf>
    <xf numFmtId="0" fontId="12" fillId="0" borderId="0" xfId="0" applyFont="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8"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7" fillId="0" borderId="0" xfId="0" applyFont="1" applyAlignment="1">
      <alignment horizontal="left"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1" fillId="2" borderId="1" xfId="1" applyFont="1" applyFill="1" applyBorder="1" applyAlignment="1">
      <alignment horizontal="left" vertical="center"/>
    </xf>
    <xf numFmtId="0" fontId="22" fillId="5" borderId="9" xfId="1" applyFont="1" applyFill="1" applyBorder="1" applyAlignment="1">
      <alignment horizontal="center" vertical="center"/>
    </xf>
    <xf numFmtId="0" fontId="22" fillId="5" borderId="10" xfId="1" applyFont="1" applyFill="1" applyBorder="1" applyAlignment="1">
      <alignment horizontal="center" vertical="center"/>
    </xf>
    <xf numFmtId="14" fontId="23" fillId="0" borderId="1" xfId="0" applyNumberFormat="1" applyFont="1" applyBorder="1" applyAlignment="1">
      <alignment horizontal="center" vertical="center"/>
    </xf>
    <xf numFmtId="0" fontId="24" fillId="0" borderId="1" xfId="1" applyFont="1" applyBorder="1" applyAlignment="1">
      <alignment horizontal="center" vertical="center"/>
    </xf>
    <xf numFmtId="14" fontId="24" fillId="0" borderId="1" xfId="1" applyNumberFormat="1" applyFont="1" applyBorder="1" applyAlignment="1">
      <alignment horizontal="center" vertical="center"/>
    </xf>
    <xf numFmtId="0" fontId="24" fillId="0" borderId="1" xfId="1" applyFont="1" applyBorder="1"/>
    <xf numFmtId="0" fontId="24" fillId="0" borderId="1" xfId="1" applyFont="1" applyBorder="1" applyAlignment="1">
      <alignment horizontal="center" wrapText="1"/>
    </xf>
    <xf numFmtId="0" fontId="22" fillId="5" borderId="1" xfId="1" applyFont="1" applyFill="1" applyBorder="1" applyAlignment="1">
      <alignment horizontal="center" vertical="center"/>
    </xf>
    <xf numFmtId="0" fontId="22" fillId="5" borderId="1" xfId="1" applyFont="1" applyFill="1" applyBorder="1" applyAlignment="1">
      <alignment vertical="center"/>
    </xf>
    <xf numFmtId="0" fontId="5" fillId="2" borderId="12"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43" fillId="0" borderId="1" xfId="0" applyFont="1" applyBorder="1" applyAlignment="1">
      <alignment horizontal="center" vertical="center" wrapText="1"/>
    </xf>
    <xf numFmtId="0" fontId="5" fillId="2" borderId="27" xfId="0" applyFont="1" applyFill="1" applyBorder="1" applyAlignment="1">
      <alignment horizontal="center" vertical="center" wrapText="1"/>
    </xf>
    <xf numFmtId="0" fontId="7" fillId="2" borderId="0" xfId="0" applyFont="1" applyFill="1" applyAlignment="1">
      <alignment horizontal="center"/>
    </xf>
    <xf numFmtId="0" fontId="7" fillId="0" borderId="0" xfId="0" applyFont="1"/>
    <xf numFmtId="0" fontId="43" fillId="0" borderId="42" xfId="0" applyFont="1" applyBorder="1" applyAlignment="1">
      <alignment horizontal="center" vertical="center" wrapText="1"/>
    </xf>
    <xf numFmtId="0" fontId="43" fillId="0" borderId="2" xfId="0" applyFont="1" applyBorder="1" applyAlignment="1">
      <alignment horizontal="center" vertical="center" wrapText="1"/>
    </xf>
    <xf numFmtId="0" fontId="47" fillId="38" borderId="1" xfId="0" applyFont="1" applyFill="1" applyBorder="1" applyAlignment="1">
      <alignment horizontal="center" vertical="center" wrapText="1"/>
    </xf>
    <xf numFmtId="0" fontId="43" fillId="0" borderId="50" xfId="0" applyFont="1" applyBorder="1" applyAlignment="1">
      <alignment horizontal="center" vertical="center" wrapText="1"/>
    </xf>
    <xf numFmtId="0" fontId="51" fillId="39" borderId="27" xfId="0" applyFont="1" applyFill="1" applyBorder="1" applyAlignment="1">
      <alignment horizontal="center" vertical="center" wrapText="1"/>
    </xf>
    <xf numFmtId="0" fontId="49" fillId="0" borderId="1" xfId="0" applyFont="1" applyBorder="1" applyAlignment="1">
      <alignment horizontal="center" vertical="center" wrapText="1"/>
    </xf>
    <xf numFmtId="0" fontId="51" fillId="39" borderId="28" xfId="0" applyFont="1" applyFill="1" applyBorder="1" applyAlignment="1">
      <alignment horizontal="center" vertical="center" wrapText="1"/>
    </xf>
    <xf numFmtId="0" fontId="51" fillId="39" borderId="27" xfId="0" applyFont="1" applyFill="1" applyBorder="1" applyAlignment="1">
      <alignment horizontal="left" vertical="center" wrapText="1"/>
    </xf>
    <xf numFmtId="0" fontId="51" fillId="39" borderId="28" xfId="0" applyFont="1" applyFill="1" applyBorder="1" applyAlignment="1">
      <alignment horizontal="left" vertical="center" wrapText="1"/>
    </xf>
    <xf numFmtId="0" fontId="51" fillId="39" borderId="35" xfId="0" applyFont="1" applyFill="1" applyBorder="1" applyAlignment="1">
      <alignment vertical="center" wrapText="1"/>
    </xf>
    <xf numFmtId="0" fontId="51" fillId="39" borderId="33" xfId="0" applyFont="1" applyFill="1" applyBorder="1" applyAlignment="1">
      <alignment vertical="center" wrapText="1"/>
    </xf>
    <xf numFmtId="0" fontId="51" fillId="39" borderId="36" xfId="0" applyFont="1" applyFill="1" applyBorder="1" applyAlignment="1">
      <alignment vertical="center" wrapText="1"/>
    </xf>
    <xf numFmtId="0" fontId="51" fillId="39" borderId="28" xfId="0" applyFont="1" applyFill="1" applyBorder="1" applyAlignment="1">
      <alignment vertical="center" wrapText="1"/>
    </xf>
    <xf numFmtId="0" fontId="51" fillId="39" borderId="29" xfId="0" applyFont="1" applyFill="1" applyBorder="1" applyAlignment="1">
      <alignment vertical="center" wrapText="1"/>
    </xf>
    <xf numFmtId="0" fontId="51" fillId="39" borderId="27" xfId="0" applyFont="1" applyFill="1" applyBorder="1" applyAlignment="1">
      <alignment vertical="center" wrapText="1"/>
    </xf>
    <xf numFmtId="0" fontId="51" fillId="39" borderId="56" xfId="0" applyFont="1" applyFill="1" applyBorder="1" applyAlignment="1">
      <alignment vertical="center" wrapText="1"/>
    </xf>
    <xf numFmtId="0" fontId="51" fillId="39" borderId="57" xfId="0" applyFont="1" applyFill="1" applyBorder="1" applyAlignment="1">
      <alignment vertical="center" wrapText="1"/>
    </xf>
    <xf numFmtId="0" fontId="51" fillId="39" borderId="58" xfId="0" applyFont="1" applyFill="1" applyBorder="1" applyAlignment="1">
      <alignment vertical="center" wrapText="1"/>
    </xf>
    <xf numFmtId="0" fontId="49" fillId="0" borderId="0" xfId="0" applyFont="1" applyAlignment="1">
      <alignment horizontal="center" vertical="center" wrapText="1"/>
    </xf>
    <xf numFmtId="0" fontId="49" fillId="0" borderId="2" xfId="0" applyFont="1" applyBorder="1" applyAlignment="1">
      <alignment horizontal="center" vertical="center" wrapText="1"/>
    </xf>
    <xf numFmtId="0" fontId="51" fillId="39" borderId="38" xfId="0" applyFont="1" applyFill="1" applyBorder="1" applyAlignment="1">
      <alignment vertical="center" wrapText="1"/>
    </xf>
    <xf numFmtId="0" fontId="51" fillId="39" borderId="50" xfId="0" applyFont="1" applyFill="1" applyBorder="1" applyAlignment="1">
      <alignment vertical="center" wrapText="1"/>
    </xf>
    <xf numFmtId="0" fontId="49" fillId="0" borderId="1" xfId="0" applyFont="1" applyBorder="1" applyAlignment="1">
      <alignment horizontal="center" vertical="center"/>
    </xf>
    <xf numFmtId="0" fontId="49" fillId="0" borderId="4" xfId="0" applyFont="1" applyBorder="1" applyAlignment="1">
      <alignment horizontal="center" vertical="center" wrapText="1"/>
    </xf>
    <xf numFmtId="0" fontId="51" fillId="39" borderId="30" xfId="0" applyFont="1" applyFill="1" applyBorder="1" applyAlignment="1">
      <alignment vertical="center" wrapText="1"/>
    </xf>
    <xf numFmtId="0" fontId="51" fillId="39" borderId="46" xfId="0" applyFont="1" applyFill="1" applyBorder="1" applyAlignment="1">
      <alignment vertical="center" wrapText="1"/>
    </xf>
    <xf numFmtId="0" fontId="51" fillId="39" borderId="31" xfId="0" applyFont="1" applyFill="1" applyBorder="1" applyAlignment="1">
      <alignment vertical="center" wrapText="1"/>
    </xf>
    <xf numFmtId="0" fontId="51" fillId="39" borderId="1" xfId="0" applyFont="1" applyFill="1" applyBorder="1" applyAlignment="1">
      <alignment horizontal="center" vertical="center" wrapText="1"/>
    </xf>
    <xf numFmtId="0" fontId="49" fillId="0" borderId="2" xfId="0" applyFont="1" applyBorder="1" applyAlignment="1">
      <alignment horizontal="center" vertical="center"/>
    </xf>
    <xf numFmtId="0" fontId="51" fillId="39" borderId="56" xfId="0" applyFont="1" applyFill="1" applyBorder="1" applyAlignment="1">
      <alignment horizontal="left" vertical="center" wrapText="1"/>
    </xf>
    <xf numFmtId="0" fontId="51" fillId="39" borderId="57" xfId="0" applyFont="1" applyFill="1" applyBorder="1" applyAlignment="1">
      <alignment horizontal="left" vertical="center" wrapText="1"/>
    </xf>
    <xf numFmtId="0" fontId="51" fillId="39" borderId="58" xfId="0" applyFont="1" applyFill="1" applyBorder="1" applyAlignment="1">
      <alignment horizontal="left" vertical="center" wrapText="1"/>
    </xf>
    <xf numFmtId="0" fontId="52" fillId="0" borderId="56" xfId="0" applyFont="1" applyBorder="1" applyAlignment="1">
      <alignment horizontal="left" vertical="center" wrapText="1"/>
    </xf>
    <xf numFmtId="0" fontId="52" fillId="0" borderId="57" xfId="0" applyFont="1" applyBorder="1" applyAlignment="1">
      <alignment horizontal="left" vertical="center" wrapText="1"/>
    </xf>
    <xf numFmtId="0" fontId="52" fillId="0" borderId="58" xfId="0" applyFont="1" applyBorder="1" applyAlignment="1">
      <alignment horizontal="left" vertical="center" wrapText="1"/>
    </xf>
    <xf numFmtId="0" fontId="51" fillId="39" borderId="17" xfId="0" applyFont="1" applyFill="1" applyBorder="1" applyAlignment="1">
      <alignment horizontal="left" vertical="center" wrapText="1"/>
    </xf>
    <xf numFmtId="0" fontId="51" fillId="39" borderId="29" xfId="0" applyFont="1" applyFill="1" applyBorder="1" applyAlignment="1">
      <alignment horizontal="left" vertical="center" wrapText="1"/>
    </xf>
    <xf numFmtId="0" fontId="51" fillId="39" borderId="46" xfId="0" applyFont="1" applyFill="1" applyBorder="1" applyAlignment="1">
      <alignment horizontal="left" vertical="center" wrapText="1"/>
    </xf>
    <xf numFmtId="0" fontId="51" fillId="39" borderId="30" xfId="0" applyFont="1" applyFill="1" applyBorder="1" applyAlignment="1">
      <alignment horizontal="left" vertical="center" wrapText="1"/>
    </xf>
    <xf numFmtId="0" fontId="0" fillId="39" borderId="28" xfId="0" applyFill="1" applyBorder="1" applyAlignment="1">
      <alignment horizontal="left" vertical="center" wrapText="1"/>
    </xf>
    <xf numFmtId="0" fontId="49" fillId="0" borderId="1" xfId="0" applyFont="1" applyBorder="1" applyAlignment="1">
      <alignment horizontal="left" vertical="center" wrapText="1"/>
    </xf>
    <xf numFmtId="0" fontId="49" fillId="0" borderId="1" xfId="0" applyFont="1" applyBorder="1" applyAlignment="1">
      <alignment horizontal="left" wrapText="1"/>
    </xf>
    <xf numFmtId="0" fontId="49" fillId="0" borderId="1" xfId="0" applyFont="1" applyBorder="1" applyAlignment="1">
      <alignment horizontal="left"/>
    </xf>
    <xf numFmtId="9" fontId="43" fillId="0" borderId="1" xfId="0" applyNumberFormat="1" applyFont="1" applyBorder="1" applyAlignment="1">
      <alignment horizontal="center" vertical="center" wrapText="1"/>
    </xf>
    <xf numFmtId="9" fontId="43" fillId="0" borderId="42" xfId="0" applyNumberFormat="1" applyFont="1" applyBorder="1" applyAlignment="1">
      <alignment horizontal="center" vertical="center" wrapText="1"/>
    </xf>
    <xf numFmtId="0" fontId="21" fillId="0" borderId="1" xfId="1" applyFont="1" applyBorder="1" applyAlignment="1">
      <alignment horizontal="left" vertical="center"/>
    </xf>
    <xf numFmtId="0" fontId="5" fillId="0" borderId="1" xfId="0" applyFont="1" applyBorder="1" applyAlignment="1">
      <alignment horizontal="center" vertical="center" wrapText="1"/>
    </xf>
    <xf numFmtId="0" fontId="0" fillId="0" borderId="1" xfId="0" applyBorder="1" applyAlignment="1">
      <alignment horizontal="center" vertical="center"/>
    </xf>
    <xf numFmtId="0" fontId="44" fillId="0" borderId="1" xfId="0" applyFont="1" applyBorder="1" applyAlignment="1">
      <alignment horizontal="center" vertical="center" wrapText="1"/>
    </xf>
    <xf numFmtId="0" fontId="5" fillId="0" borderId="11" xfId="0" applyFont="1" applyBorder="1" applyAlignment="1">
      <alignment horizontal="center" vertical="center"/>
    </xf>
    <xf numFmtId="0" fontId="5" fillId="0" borderId="5" xfId="0" applyFont="1" applyBorder="1" applyAlignment="1">
      <alignment horizontal="center" vertical="center"/>
    </xf>
    <xf numFmtId="0" fontId="5" fillId="0" borderId="12" xfId="0" applyFont="1" applyBorder="1" applyAlignment="1">
      <alignment horizontal="center" vertical="center"/>
    </xf>
    <xf numFmtId="0" fontId="0" fillId="0" borderId="0" xfId="0" applyAlignment="1">
      <alignment horizontal="center"/>
    </xf>
    <xf numFmtId="0" fontId="2"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4" fillId="0" borderId="12" xfId="1" applyFont="1" applyBorder="1" applyAlignment="1">
      <alignment horizontal="left" vertical="center"/>
    </xf>
    <xf numFmtId="0" fontId="5" fillId="0" borderId="0" xfId="0" applyFont="1" applyAlignment="1">
      <alignment horizontal="center" vertical="center" wrapText="1"/>
    </xf>
    <xf numFmtId="3" fontId="43" fillId="0" borderId="30" xfId="0" applyNumberFormat="1" applyFont="1" applyBorder="1" applyAlignment="1">
      <alignment horizontal="center" vertical="center" wrapText="1"/>
    </xf>
    <xf numFmtId="3" fontId="0" fillId="0" borderId="0" xfId="0" applyNumberFormat="1"/>
    <xf numFmtId="3" fontId="0" fillId="0" borderId="1" xfId="0" applyNumberFormat="1"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0" fillId="0" borderId="1" xfId="0" applyBorder="1"/>
    <xf numFmtId="0" fontId="0" fillId="0" borderId="0" xfId="0" applyAlignment="1">
      <alignment horizontal="center" vertical="center"/>
    </xf>
    <xf numFmtId="0" fontId="36" fillId="0" borderId="1" xfId="0" applyFont="1" applyBorder="1" applyAlignment="1">
      <alignment horizontal="center" vertical="center"/>
    </xf>
    <xf numFmtId="0" fontId="9" fillId="0" borderId="0" xfId="0" applyFont="1" applyAlignment="1">
      <alignment horizontal="center"/>
    </xf>
    <xf numFmtId="0" fontId="8" fillId="0" borderId="0" xfId="0" applyFont="1" applyAlignment="1">
      <alignment horizontal="center" vertical="center"/>
    </xf>
    <xf numFmtId="0" fontId="42" fillId="0" borderId="0" xfId="0" applyFont="1" applyAlignment="1">
      <alignment horizontal="center"/>
    </xf>
    <xf numFmtId="0" fontId="0" fillId="2" borderId="0" xfId="0" applyFill="1"/>
    <xf numFmtId="0" fontId="56" fillId="0" borderId="1" xfId="0" applyFont="1" applyBorder="1" applyAlignment="1">
      <alignment horizontal="center" vertical="center" wrapText="1"/>
    </xf>
    <xf numFmtId="0" fontId="57" fillId="0" borderId="1" xfId="0" applyFont="1" applyBorder="1" applyAlignment="1">
      <alignment horizontal="center" vertical="center" wrapText="1"/>
    </xf>
    <xf numFmtId="0" fontId="56" fillId="0" borderId="2" xfId="0" applyFont="1" applyBorder="1" applyAlignment="1">
      <alignment horizontal="center" vertical="center" wrapText="1"/>
    </xf>
    <xf numFmtId="0" fontId="58" fillId="0" borderId="1" xfId="0" applyFont="1" applyBorder="1" applyAlignment="1">
      <alignment horizontal="center" vertical="center" wrapText="1"/>
    </xf>
    <xf numFmtId="0" fontId="59" fillId="0" borderId="27" xfId="0" applyFont="1" applyBorder="1" applyAlignment="1">
      <alignment horizontal="center" vertical="center" wrapText="1"/>
    </xf>
    <xf numFmtId="0" fontId="58" fillId="0" borderId="1" xfId="0" applyFont="1" applyBorder="1" applyAlignment="1">
      <alignment horizontal="center" vertical="center"/>
    </xf>
    <xf numFmtId="0" fontId="58" fillId="0" borderId="27" xfId="0" applyFont="1" applyBorder="1" applyAlignment="1">
      <alignment horizontal="center" vertical="center" wrapText="1"/>
    </xf>
    <xf numFmtId="0" fontId="60" fillId="0" borderId="1" xfId="0" applyFont="1" applyBorder="1" applyAlignment="1">
      <alignment horizontal="center" vertical="center" wrapText="1"/>
    </xf>
    <xf numFmtId="3" fontId="58" fillId="0" borderId="1" xfId="0" applyNumberFormat="1" applyFont="1" applyBorder="1" applyAlignment="1">
      <alignment horizontal="center" vertical="center" wrapText="1"/>
    </xf>
    <xf numFmtId="9" fontId="59" fillId="0" borderId="1" xfId="303" applyFont="1" applyFill="1" applyBorder="1" applyAlignment="1">
      <alignment horizontal="center" vertical="center"/>
    </xf>
    <xf numFmtId="0" fontId="59" fillId="0" borderId="1" xfId="0" applyFont="1" applyBorder="1" applyAlignment="1">
      <alignment horizontal="center" vertical="center" wrapText="1"/>
    </xf>
    <xf numFmtId="0" fontId="59" fillId="0" borderId="1" xfId="0" applyFont="1" applyBorder="1" applyAlignment="1">
      <alignment horizontal="center" vertical="center"/>
    </xf>
    <xf numFmtId="0" fontId="61" fillId="0" borderId="1" xfId="0" applyFont="1" applyBorder="1" applyAlignment="1">
      <alignment horizontal="center" vertical="center"/>
    </xf>
    <xf numFmtId="0" fontId="62" fillId="0" borderId="1" xfId="0" applyFont="1" applyBorder="1" applyAlignment="1">
      <alignment horizontal="center"/>
    </xf>
    <xf numFmtId="10" fontId="63" fillId="0" borderId="1" xfId="303" applyNumberFormat="1" applyFont="1" applyFill="1" applyBorder="1" applyAlignment="1">
      <alignment horizontal="center" vertical="center" wrapText="1"/>
    </xf>
    <xf numFmtId="10" fontId="63" fillId="0" borderId="2" xfId="303" applyNumberFormat="1" applyFont="1" applyFill="1" applyBorder="1" applyAlignment="1">
      <alignment horizontal="center" vertical="center"/>
    </xf>
    <xf numFmtId="0" fontId="59" fillId="0" borderId="28" xfId="0" applyFont="1" applyBorder="1" applyAlignment="1">
      <alignment horizontal="center" vertical="center" wrapText="1"/>
    </xf>
    <xf numFmtId="3" fontId="64" fillId="0" borderId="1" xfId="0" applyNumberFormat="1" applyFont="1" applyBorder="1" applyAlignment="1">
      <alignment horizontal="center" vertical="center" wrapText="1"/>
    </xf>
    <xf numFmtId="3" fontId="59" fillId="0" borderId="1" xfId="0" applyNumberFormat="1" applyFont="1" applyBorder="1" applyAlignment="1">
      <alignment horizontal="center" vertical="center" wrapText="1"/>
    </xf>
    <xf numFmtId="3" fontId="64" fillId="0" borderId="30" xfId="0" applyNumberFormat="1" applyFont="1" applyBorder="1" applyAlignment="1">
      <alignment horizontal="center" vertical="center" wrapText="1"/>
    </xf>
    <xf numFmtId="3" fontId="58" fillId="0" borderId="1" xfId="0" applyNumberFormat="1" applyFont="1" applyBorder="1" applyAlignment="1">
      <alignment horizontal="center" vertical="center"/>
    </xf>
    <xf numFmtId="0" fontId="58" fillId="0" borderId="0" xfId="0" applyFont="1"/>
    <xf numFmtId="0" fontId="58" fillId="0" borderId="29" xfId="0" applyFont="1" applyBorder="1" applyAlignment="1">
      <alignment horizontal="center" vertical="center" wrapText="1"/>
    </xf>
    <xf numFmtId="0" fontId="60" fillId="0" borderId="29" xfId="0" applyFont="1" applyBorder="1" applyAlignment="1">
      <alignment horizontal="center" vertical="center" wrapText="1"/>
    </xf>
    <xf numFmtId="0" fontId="58" fillId="0" borderId="29" xfId="0" applyFont="1" applyBorder="1" applyAlignment="1">
      <alignment horizontal="center" vertical="center"/>
    </xf>
    <xf numFmtId="9" fontId="58" fillId="0" borderId="29" xfId="303" applyFont="1" applyFill="1" applyBorder="1" applyAlignment="1">
      <alignment horizontal="center" vertical="center"/>
    </xf>
    <xf numFmtId="3" fontId="64" fillId="0" borderId="58" xfId="0" applyNumberFormat="1" applyFont="1" applyBorder="1" applyAlignment="1">
      <alignment horizontal="center" vertical="center" wrapText="1"/>
    </xf>
    <xf numFmtId="3" fontId="64" fillId="0" borderId="36" xfId="0" applyNumberFormat="1" applyFont="1" applyBorder="1" applyAlignment="1">
      <alignment horizontal="center" vertical="center" wrapText="1"/>
    </xf>
    <xf numFmtId="0" fontId="64" fillId="0" borderId="36" xfId="0" applyFont="1" applyBorder="1" applyAlignment="1">
      <alignment horizontal="center" vertical="center" wrapText="1"/>
    </xf>
    <xf numFmtId="0" fontId="64" fillId="0" borderId="1" xfId="0" applyFont="1" applyBorder="1" applyAlignment="1">
      <alignment horizontal="center" vertical="center" wrapText="1"/>
    </xf>
    <xf numFmtId="10" fontId="63" fillId="0" borderId="1" xfId="303" applyNumberFormat="1" applyFont="1" applyFill="1" applyBorder="1" applyAlignment="1">
      <alignment horizontal="center" vertical="center"/>
    </xf>
    <xf numFmtId="0" fontId="58" fillId="0" borderId="28" xfId="0" applyFont="1" applyBorder="1" applyAlignment="1">
      <alignment horizontal="center" vertical="center" wrapText="1"/>
    </xf>
    <xf numFmtId="9" fontId="58" fillId="0" borderId="1" xfId="303" applyFont="1" applyFill="1" applyBorder="1" applyAlignment="1">
      <alignment horizontal="center" vertical="center"/>
    </xf>
    <xf numFmtId="0" fontId="58" fillId="0" borderId="0" xfId="0" applyFont="1" applyAlignment="1">
      <alignment horizontal="center" vertical="center"/>
    </xf>
    <xf numFmtId="0" fontId="64" fillId="0" borderId="31" xfId="0" applyFont="1" applyBorder="1" applyAlignment="1">
      <alignment horizontal="center" vertical="center" wrapText="1"/>
    </xf>
    <xf numFmtId="0" fontId="58" fillId="0" borderId="2" xfId="0" applyFont="1" applyBorder="1" applyAlignment="1">
      <alignment horizontal="center" vertical="center"/>
    </xf>
    <xf numFmtId="0" fontId="59" fillId="0" borderId="13" xfId="0" applyFont="1" applyBorder="1" applyAlignment="1">
      <alignment horizontal="center" vertical="center"/>
    </xf>
    <xf numFmtId="0" fontId="60" fillId="0" borderId="27" xfId="0" applyFont="1" applyBorder="1" applyAlignment="1">
      <alignment horizontal="center" vertical="center" wrapText="1"/>
    </xf>
    <xf numFmtId="0" fontId="58" fillId="0" borderId="27" xfId="0" applyFont="1" applyBorder="1" applyAlignment="1">
      <alignment horizontal="center" vertical="center"/>
    </xf>
    <xf numFmtId="9" fontId="58" fillId="0" borderId="27" xfId="303" applyFont="1" applyFill="1" applyBorder="1" applyAlignment="1">
      <alignment horizontal="center" vertical="center"/>
    </xf>
    <xf numFmtId="0" fontId="66" fillId="0" borderId="35" xfId="0" applyFont="1" applyBorder="1" applyAlignment="1">
      <alignment horizontal="center" vertical="center" wrapText="1"/>
    </xf>
    <xf numFmtId="0" fontId="66" fillId="0" borderId="1" xfId="0" applyFont="1" applyBorder="1" applyAlignment="1">
      <alignment horizontal="center" vertical="center"/>
    </xf>
    <xf numFmtId="0" fontId="59" fillId="0" borderId="27" xfId="0" applyFont="1" applyBorder="1" applyAlignment="1">
      <alignment horizontal="center" vertical="center"/>
    </xf>
    <xf numFmtId="0" fontId="66" fillId="0" borderId="1" xfId="0" applyFont="1" applyBorder="1" applyAlignment="1">
      <alignment horizontal="center" vertical="center" wrapText="1"/>
    </xf>
    <xf numFmtId="0" fontId="64" fillId="0" borderId="27" xfId="0" applyFont="1" applyBorder="1" applyAlignment="1">
      <alignment horizontal="center" vertical="center" wrapText="1"/>
    </xf>
    <xf numFmtId="10" fontId="63" fillId="0" borderId="2" xfId="0" applyNumberFormat="1" applyFont="1" applyBorder="1" applyAlignment="1">
      <alignment horizontal="center" vertical="center"/>
    </xf>
    <xf numFmtId="166" fontId="58" fillId="0" borderId="29" xfId="303" applyNumberFormat="1" applyFont="1" applyFill="1" applyBorder="1" applyAlignment="1">
      <alignment horizontal="center" vertical="center"/>
    </xf>
    <xf numFmtId="3" fontId="64" fillId="0" borderId="0" xfId="0" applyNumberFormat="1" applyFont="1" applyAlignment="1">
      <alignment horizontal="center" vertical="center" wrapText="1"/>
    </xf>
    <xf numFmtId="3" fontId="58" fillId="0" borderId="13" xfId="0" applyNumberFormat="1" applyFont="1" applyBorder="1" applyAlignment="1">
      <alignment horizontal="center" vertical="center"/>
    </xf>
    <xf numFmtId="166" fontId="58" fillId="0" borderId="1" xfId="303" applyNumberFormat="1" applyFont="1" applyFill="1" applyBorder="1" applyAlignment="1">
      <alignment horizontal="center" vertical="center"/>
    </xf>
    <xf numFmtId="0" fontId="59" fillId="0" borderId="2" xfId="0" applyFont="1" applyBorder="1" applyAlignment="1">
      <alignment horizontal="center" vertical="center"/>
    </xf>
    <xf numFmtId="0" fontId="66" fillId="0" borderId="2" xfId="0" applyFont="1" applyBorder="1" applyAlignment="1">
      <alignment horizontal="center" vertical="center"/>
    </xf>
    <xf numFmtId="0" fontId="58" fillId="0" borderId="1" xfId="0" applyFont="1" applyBorder="1"/>
    <xf numFmtId="0" fontId="67" fillId="0" borderId="1" xfId="0" applyFont="1" applyBorder="1" applyAlignment="1">
      <alignment horizontal="center" vertical="center" wrapText="1"/>
    </xf>
    <xf numFmtId="0" fontId="58" fillId="0" borderId="0" xfId="0" applyFont="1" applyAlignment="1">
      <alignment horizontal="center"/>
    </xf>
    <xf numFmtId="10" fontId="63" fillId="0" borderId="1" xfId="0" applyNumberFormat="1" applyFont="1" applyBorder="1" applyAlignment="1">
      <alignment horizontal="center" vertical="center"/>
    </xf>
    <xf numFmtId="166" fontId="68" fillId="0" borderId="1" xfId="303" applyNumberFormat="1" applyFont="1" applyFill="1" applyBorder="1" applyAlignment="1">
      <alignment horizontal="center" vertical="center" wrapText="1"/>
    </xf>
    <xf numFmtId="10" fontId="59" fillId="0" borderId="4" xfId="303" applyNumberFormat="1" applyFont="1" applyFill="1" applyBorder="1" applyAlignment="1">
      <alignment horizontal="center" vertical="center" wrapText="1"/>
    </xf>
    <xf numFmtId="9" fontId="59" fillId="0" borderId="29" xfId="303" applyFont="1" applyFill="1" applyBorder="1" applyAlignment="1">
      <alignment horizontal="center" vertical="center"/>
    </xf>
    <xf numFmtId="44" fontId="71" fillId="0" borderId="1" xfId="304" applyFont="1" applyFill="1" applyBorder="1" applyAlignment="1">
      <alignment horizontal="center" vertical="center" wrapText="1"/>
    </xf>
    <xf numFmtId="9" fontId="71" fillId="0" borderId="1" xfId="303" applyFont="1" applyFill="1" applyBorder="1" applyAlignment="1">
      <alignment horizontal="center" vertical="center" wrapText="1"/>
    </xf>
    <xf numFmtId="10" fontId="72" fillId="0" borderId="1" xfId="303" applyNumberFormat="1" applyFont="1" applyFill="1" applyBorder="1" applyAlignment="1">
      <alignment horizontal="center" vertical="center" wrapText="1"/>
    </xf>
    <xf numFmtId="9" fontId="72" fillId="0" borderId="1" xfId="303" applyFont="1" applyFill="1" applyBorder="1" applyAlignment="1">
      <alignment horizontal="center" vertical="center" wrapText="1"/>
    </xf>
    <xf numFmtId="9" fontId="64" fillId="0" borderId="4" xfId="303" applyFont="1" applyFill="1" applyBorder="1" applyAlignment="1">
      <alignment horizontal="center" vertical="center" wrapText="1"/>
    </xf>
    <xf numFmtId="10" fontId="64" fillId="0" borderId="4" xfId="303" applyNumberFormat="1" applyFont="1" applyFill="1" applyBorder="1" applyAlignment="1">
      <alignment horizontal="center" vertical="center" wrapText="1"/>
    </xf>
    <xf numFmtId="166" fontId="64" fillId="0" borderId="4" xfId="303" applyNumberFormat="1" applyFont="1" applyFill="1" applyBorder="1" applyAlignment="1">
      <alignment horizontal="center" vertical="center" wrapText="1"/>
    </xf>
    <xf numFmtId="9" fontId="59" fillId="0" borderId="2" xfId="303" applyFont="1" applyFill="1" applyBorder="1" applyAlignment="1">
      <alignment horizontal="center" vertical="center"/>
    </xf>
    <xf numFmtId="9" fontId="59" fillId="0" borderId="4" xfId="303" applyFont="1" applyFill="1" applyBorder="1" applyAlignment="1">
      <alignment horizontal="center" vertical="center"/>
    </xf>
    <xf numFmtId="9" fontId="58" fillId="0" borderId="1" xfId="303" applyFont="1" applyFill="1" applyBorder="1" applyAlignment="1">
      <alignment vertical="center"/>
    </xf>
    <xf numFmtId="9" fontId="58" fillId="0" borderId="4" xfId="303" applyFont="1" applyFill="1" applyBorder="1" applyAlignment="1">
      <alignment horizontal="center" vertical="center"/>
    </xf>
    <xf numFmtId="168" fontId="58" fillId="0" borderId="0" xfId="304" applyNumberFormat="1" applyFont="1" applyFill="1" applyAlignment="1">
      <alignment horizontal="center" vertical="center"/>
    </xf>
    <xf numFmtId="10" fontId="58" fillId="0" borderId="1" xfId="303" applyNumberFormat="1" applyFont="1" applyFill="1" applyBorder="1" applyAlignment="1">
      <alignment horizontal="center" vertical="center"/>
    </xf>
    <xf numFmtId="44" fontId="58" fillId="0" borderId="0" xfId="304" applyFont="1" applyFill="1" applyAlignment="1">
      <alignment horizontal="center" wrapText="1"/>
    </xf>
    <xf numFmtId="9" fontId="58" fillId="0" borderId="1" xfId="303" applyFont="1" applyFill="1" applyBorder="1" applyAlignment="1">
      <alignment vertical="center" wrapText="1"/>
    </xf>
    <xf numFmtId="44" fontId="58" fillId="0" borderId="1" xfId="304" applyFont="1" applyFill="1" applyBorder="1" applyAlignment="1">
      <alignment horizontal="right" vertical="center" wrapText="1"/>
    </xf>
    <xf numFmtId="44" fontId="58" fillId="0" borderId="1" xfId="304" applyFont="1" applyFill="1" applyBorder="1" applyAlignment="1">
      <alignment horizontal="center" vertical="center"/>
    </xf>
    <xf numFmtId="9" fontId="74" fillId="0" borderId="1" xfId="303" applyFont="1" applyFill="1" applyBorder="1" applyAlignment="1">
      <alignment horizontal="center" vertical="center" wrapText="1"/>
    </xf>
    <xf numFmtId="44" fontId="58" fillId="0" borderId="1" xfId="304" applyFont="1" applyFill="1" applyBorder="1" applyAlignment="1">
      <alignment vertical="center"/>
    </xf>
    <xf numFmtId="44" fontId="58" fillId="0" borderId="29" xfId="304" applyFont="1" applyFill="1" applyBorder="1" applyAlignment="1">
      <alignment horizontal="center" vertical="center"/>
    </xf>
    <xf numFmtId="44" fontId="58" fillId="0" borderId="29" xfId="304" applyFont="1" applyFill="1" applyBorder="1" applyAlignment="1">
      <alignment vertical="center"/>
    </xf>
    <xf numFmtId="9" fontId="59" fillId="0" borderId="13" xfId="303" applyFont="1" applyFill="1" applyBorder="1" applyAlignment="1">
      <alignment horizontal="center" vertical="center"/>
    </xf>
    <xf numFmtId="9" fontId="59" fillId="0" borderId="15" xfId="303" applyFont="1" applyFill="1" applyBorder="1" applyAlignment="1">
      <alignment horizontal="center" vertical="center"/>
    </xf>
    <xf numFmtId="44" fontId="58" fillId="0" borderId="2" xfId="304" applyFont="1" applyFill="1" applyBorder="1" applyAlignment="1">
      <alignment horizontal="center" vertical="center" wrapText="1"/>
    </xf>
    <xf numFmtId="44" fontId="72" fillId="0" borderId="2" xfId="304" applyFont="1" applyFill="1" applyBorder="1" applyAlignment="1">
      <alignment horizontal="center" vertical="center" wrapText="1"/>
    </xf>
    <xf numFmtId="10" fontId="57" fillId="0" borderId="13" xfId="303" applyNumberFormat="1" applyFont="1" applyFill="1" applyBorder="1" applyAlignment="1">
      <alignment horizontal="center" vertical="center"/>
    </xf>
    <xf numFmtId="10" fontId="57" fillId="0" borderId="2" xfId="303" applyNumberFormat="1" applyFont="1" applyFill="1" applyBorder="1" applyAlignment="1">
      <alignment horizontal="center" vertical="center"/>
    </xf>
    <xf numFmtId="44" fontId="58" fillId="0" borderId="4" xfId="304" applyFont="1" applyFill="1" applyBorder="1" applyAlignment="1">
      <alignment horizontal="center" vertical="center" wrapText="1"/>
    </xf>
    <xf numFmtId="44" fontId="72" fillId="0" borderId="4" xfId="304" applyFont="1" applyFill="1" applyBorder="1" applyAlignment="1">
      <alignment horizontal="center" vertical="center" wrapText="1"/>
    </xf>
    <xf numFmtId="44" fontId="58" fillId="0" borderId="1" xfId="304" applyFont="1" applyFill="1" applyBorder="1" applyAlignment="1">
      <alignment horizontal="center" wrapText="1"/>
    </xf>
    <xf numFmtId="0" fontId="42"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3" fontId="44" fillId="2" borderId="1" xfId="0" applyNumberFormat="1" applyFont="1" applyFill="1" applyBorder="1" applyAlignment="1">
      <alignment horizontal="center" vertical="center" wrapText="1"/>
    </xf>
    <xf numFmtId="0" fontId="44" fillId="2" borderId="1"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0" fillId="2" borderId="1" xfId="0" applyFill="1" applyBorder="1" applyAlignment="1">
      <alignment horizontal="center" vertical="center"/>
    </xf>
    <xf numFmtId="44" fontId="82" fillId="0" borderId="0" xfId="304" applyFont="1" applyFill="1" applyBorder="1" applyAlignment="1">
      <alignment horizontal="left"/>
    </xf>
    <xf numFmtId="10" fontId="65" fillId="0" borderId="1" xfId="303" applyNumberFormat="1" applyFont="1" applyFill="1" applyBorder="1" applyAlignment="1">
      <alignment horizontal="center" vertical="center" wrapText="1"/>
    </xf>
    <xf numFmtId="10" fontId="63" fillId="2" borderId="2" xfId="0" applyNumberFormat="1" applyFont="1" applyFill="1" applyBorder="1" applyAlignment="1">
      <alignment horizontal="center" vertical="center"/>
    </xf>
    <xf numFmtId="3" fontId="59" fillId="44" borderId="36" xfId="0" applyNumberFormat="1" applyFont="1" applyFill="1" applyBorder="1" applyAlignment="1">
      <alignment horizontal="center" vertical="center" wrapText="1"/>
    </xf>
    <xf numFmtId="0" fontId="59" fillId="0" borderId="29" xfId="0" applyFont="1" applyBorder="1" applyAlignment="1">
      <alignment horizontal="center" vertical="center" wrapText="1"/>
    </xf>
    <xf numFmtId="0" fontId="43" fillId="0" borderId="0" xfId="0" applyFont="1" applyAlignment="1">
      <alignment horizontal="center" vertical="center" wrapText="1"/>
    </xf>
    <xf numFmtId="10" fontId="63" fillId="0" borderId="11" xfId="0" applyNumberFormat="1" applyFont="1" applyBorder="1" applyAlignment="1">
      <alignment horizontal="center" vertical="center"/>
    </xf>
    <xf numFmtId="0" fontId="56" fillId="0" borderId="0" xfId="0" applyFont="1" applyAlignment="1">
      <alignment vertical="center"/>
    </xf>
    <xf numFmtId="0" fontId="56" fillId="0" borderId="29" xfId="0" applyFont="1" applyBorder="1" applyAlignment="1">
      <alignment vertical="center"/>
    </xf>
    <xf numFmtId="0" fontId="56" fillId="0" borderId="17" xfId="0" applyFont="1" applyBorder="1" applyAlignment="1">
      <alignment vertical="center"/>
    </xf>
    <xf numFmtId="0" fontId="6" fillId="0" borderId="1" xfId="0" applyFont="1" applyBorder="1" applyAlignment="1">
      <alignment horizontal="center" vertical="center" wrapText="1"/>
    </xf>
    <xf numFmtId="0" fontId="68" fillId="0" borderId="2" xfId="0" applyFont="1" applyBorder="1" applyAlignment="1">
      <alignment horizontal="center" vertical="center" wrapText="1"/>
    </xf>
    <xf numFmtId="0" fontId="68" fillId="0" borderId="1" xfId="0" applyFont="1" applyBorder="1" applyAlignment="1">
      <alignment horizontal="center" vertical="center" wrapText="1"/>
    </xf>
    <xf numFmtId="0" fontId="68" fillId="0" borderId="4" xfId="0" applyFont="1" applyBorder="1" applyAlignment="1">
      <alignment horizontal="center" vertical="center" wrapText="1"/>
    </xf>
    <xf numFmtId="0" fontId="56" fillId="0" borderId="64" xfId="0" applyFont="1" applyBorder="1" applyAlignment="1">
      <alignment horizontal="center" vertical="center" wrapText="1"/>
    </xf>
    <xf numFmtId="0" fontId="57" fillId="0" borderId="2" xfId="0" applyFont="1" applyBorder="1" applyAlignment="1">
      <alignment horizontal="center" vertical="center" wrapText="1"/>
    </xf>
    <xf numFmtId="0" fontId="7" fillId="0" borderId="27" xfId="0" applyFont="1" applyBorder="1" applyAlignment="1">
      <alignment vertical="center" wrapText="1"/>
    </xf>
    <xf numFmtId="0" fontId="78" fillId="0" borderId="27" xfId="0" applyFont="1" applyBorder="1" applyAlignment="1">
      <alignment vertical="center" wrapText="1"/>
    </xf>
    <xf numFmtId="0" fontId="58" fillId="0" borderId="27" xfId="0" applyFont="1" applyBorder="1" applyAlignment="1">
      <alignment vertical="center" wrapText="1"/>
    </xf>
    <xf numFmtId="1" fontId="58" fillId="0" borderId="27" xfId="0" applyNumberFormat="1" applyFont="1" applyBorder="1" applyAlignment="1">
      <alignment vertical="center" wrapText="1"/>
    </xf>
    <xf numFmtId="0" fontId="59" fillId="0" borderId="2" xfId="0" applyFont="1" applyBorder="1" applyAlignment="1">
      <alignment horizontal="left" vertical="center" wrapText="1"/>
    </xf>
    <xf numFmtId="0" fontId="59" fillId="0" borderId="1" xfId="0" applyFont="1" applyBorder="1" applyAlignment="1">
      <alignment horizontal="left" vertical="center" wrapText="1"/>
    </xf>
    <xf numFmtId="0" fontId="44" fillId="0" borderId="4" xfId="0" applyFont="1" applyBorder="1" applyAlignment="1">
      <alignment horizontal="center" vertical="center" wrapText="1"/>
    </xf>
    <xf numFmtId="0" fontId="59" fillId="0" borderId="4" xfId="0" applyFont="1" applyBorder="1" applyAlignment="1">
      <alignment horizontal="center" vertical="center" wrapText="1"/>
    </xf>
    <xf numFmtId="14" fontId="58" fillId="0" borderId="4" xfId="0" applyNumberFormat="1" applyFont="1" applyBorder="1" applyAlignment="1">
      <alignment horizontal="center" vertical="center"/>
    </xf>
    <xf numFmtId="14" fontId="58" fillId="0" borderId="1" xfId="0" applyNumberFormat="1" applyFont="1" applyBorder="1" applyAlignment="1">
      <alignment horizontal="center" vertical="center"/>
    </xf>
    <xf numFmtId="0" fontId="58" fillId="0" borderId="0" xfId="0" applyFont="1" applyAlignment="1">
      <alignment wrapText="1"/>
    </xf>
    <xf numFmtId="3" fontId="58" fillId="0" borderId="1" xfId="0" applyNumberFormat="1" applyFont="1" applyBorder="1" applyAlignment="1">
      <alignment horizontal="left" vertical="center" wrapText="1"/>
    </xf>
    <xf numFmtId="168" fontId="80" fillId="0" borderId="1" xfId="0" applyNumberFormat="1" applyFont="1" applyBorder="1" applyAlignment="1">
      <alignment vertical="center"/>
    </xf>
    <xf numFmtId="0" fontId="80" fillId="0" borderId="1" xfId="0" applyFont="1" applyBorder="1" applyAlignment="1">
      <alignment vertical="center"/>
    </xf>
    <xf numFmtId="3" fontId="58" fillId="0" borderId="27" xfId="0" applyNumberFormat="1" applyFont="1" applyBorder="1" applyAlignment="1">
      <alignment horizontal="center" vertical="center" wrapText="1"/>
    </xf>
    <xf numFmtId="0" fontId="58" fillId="0" borderId="1" xfId="0" applyFont="1" applyBorder="1" applyAlignment="1">
      <alignment horizontal="center"/>
    </xf>
    <xf numFmtId="0" fontId="45" fillId="0" borderId="1" xfId="0" applyFont="1" applyBorder="1" applyAlignment="1">
      <alignment horizontal="center" vertical="center" wrapText="1"/>
    </xf>
    <xf numFmtId="4" fontId="58" fillId="0" borderId="1" xfId="0" applyNumberFormat="1" applyFont="1" applyBorder="1" applyAlignment="1">
      <alignment horizontal="center" vertical="center"/>
    </xf>
    <xf numFmtId="44" fontId="58" fillId="0" borderId="1" xfId="0" applyNumberFormat="1" applyFont="1" applyBorder="1"/>
    <xf numFmtId="9" fontId="80" fillId="0" borderId="1" xfId="303" applyFont="1" applyFill="1" applyBorder="1" applyAlignment="1">
      <alignment vertical="center"/>
    </xf>
    <xf numFmtId="9" fontId="58" fillId="0" borderId="1" xfId="303" applyFont="1" applyFill="1" applyBorder="1"/>
    <xf numFmtId="9" fontId="58" fillId="0" borderId="1" xfId="303" applyFont="1" applyFill="1" applyBorder="1" applyAlignment="1">
      <alignment horizontal="right"/>
    </xf>
    <xf numFmtId="0" fontId="58" fillId="0" borderId="28" xfId="0" applyFont="1" applyBorder="1" applyAlignment="1">
      <alignment vertical="center" wrapText="1"/>
    </xf>
    <xf numFmtId="1" fontId="58" fillId="0" borderId="28" xfId="0" applyNumberFormat="1" applyFont="1" applyBorder="1" applyAlignment="1">
      <alignment vertical="center" wrapText="1"/>
    </xf>
    <xf numFmtId="0" fontId="58" fillId="0" borderId="29" xfId="0" applyFont="1" applyBorder="1" applyAlignment="1">
      <alignment vertical="center" wrapText="1"/>
    </xf>
    <xf numFmtId="1" fontId="58" fillId="0" borderId="29" xfId="0" applyNumberFormat="1" applyFont="1" applyBorder="1" applyAlignment="1">
      <alignment vertical="center" wrapText="1"/>
    </xf>
    <xf numFmtId="3" fontId="58" fillId="0" borderId="29" xfId="0" applyNumberFormat="1" applyFont="1" applyBorder="1" applyAlignment="1">
      <alignment horizontal="center" vertical="center" wrapText="1"/>
    </xf>
    <xf numFmtId="9" fontId="58" fillId="0" borderId="1" xfId="303" applyFont="1" applyFill="1" applyBorder="1" applyAlignment="1">
      <alignment horizontal="center"/>
    </xf>
    <xf numFmtId="0" fontId="7" fillId="0" borderId="28" xfId="0" applyFont="1" applyBorder="1" applyAlignment="1">
      <alignment horizontal="center" vertical="center" wrapText="1"/>
    </xf>
    <xf numFmtId="0" fontId="78" fillId="0" borderId="16" xfId="0" applyFont="1" applyBorder="1" applyAlignment="1">
      <alignment horizontal="center" vertical="center"/>
    </xf>
    <xf numFmtId="0" fontId="7" fillId="0" borderId="1" xfId="0" applyFont="1" applyBorder="1" applyAlignment="1">
      <alignment horizontal="center" vertical="center" wrapText="1"/>
    </xf>
    <xf numFmtId="0" fontId="75" fillId="0" borderId="15" xfId="0" applyFont="1" applyBorder="1" applyAlignment="1">
      <alignment horizontal="center" vertical="center" wrapText="1"/>
    </xf>
    <xf numFmtId="0" fontId="44" fillId="0" borderId="29" xfId="0" applyFont="1" applyBorder="1" applyAlignment="1">
      <alignment vertical="center" wrapText="1"/>
    </xf>
    <xf numFmtId="10" fontId="75" fillId="0" borderId="15" xfId="0" applyNumberFormat="1" applyFont="1" applyBorder="1" applyAlignment="1">
      <alignment horizontal="center" vertical="center" wrapText="1"/>
    </xf>
    <xf numFmtId="14" fontId="59" fillId="0" borderId="4" xfId="0" applyNumberFormat="1" applyFont="1" applyBorder="1" applyAlignment="1">
      <alignment horizontal="center" vertical="center"/>
    </xf>
    <xf numFmtId="14" fontId="59" fillId="0" borderId="1" xfId="0" applyNumberFormat="1" applyFont="1" applyBorder="1" applyAlignment="1">
      <alignment horizontal="center" vertical="center"/>
    </xf>
    <xf numFmtId="4" fontId="59" fillId="0" borderId="27" xfId="0" applyNumberFormat="1" applyFont="1" applyBorder="1" applyAlignment="1">
      <alignment horizontal="center" vertical="center"/>
    </xf>
    <xf numFmtId="14" fontId="59" fillId="0" borderId="27" xfId="0" applyNumberFormat="1" applyFont="1" applyBorder="1" applyAlignment="1">
      <alignment horizontal="center" vertical="center"/>
    </xf>
    <xf numFmtId="44" fontId="59" fillId="0" borderId="1" xfId="0" applyNumberFormat="1" applyFont="1" applyBorder="1" applyAlignment="1">
      <alignment horizontal="center" vertical="center"/>
    </xf>
    <xf numFmtId="10" fontId="59" fillId="0" borderId="1" xfId="303" applyNumberFormat="1" applyFont="1" applyFill="1" applyBorder="1" applyAlignment="1">
      <alignment horizontal="center" vertical="center" wrapText="1"/>
    </xf>
    <xf numFmtId="10" fontId="59" fillId="0" borderId="1" xfId="303" applyNumberFormat="1" applyFont="1" applyFill="1" applyBorder="1" applyAlignment="1">
      <alignment horizontal="center" vertical="center"/>
    </xf>
    <xf numFmtId="10" fontId="59" fillId="0" borderId="2" xfId="303" applyNumberFormat="1" applyFont="1" applyFill="1" applyBorder="1" applyAlignment="1">
      <alignment horizontal="center" vertical="center"/>
    </xf>
    <xf numFmtId="9" fontId="59" fillId="0" borderId="1" xfId="0" applyNumberFormat="1" applyFont="1" applyBorder="1"/>
    <xf numFmtId="9" fontId="59" fillId="0" borderId="1" xfId="0" applyNumberFormat="1" applyFont="1" applyBorder="1" applyAlignment="1">
      <alignment horizontal="center"/>
    </xf>
    <xf numFmtId="0" fontId="59" fillId="0" borderId="1" xfId="0" applyFont="1" applyBorder="1" applyAlignment="1">
      <alignment horizontal="center"/>
    </xf>
    <xf numFmtId="0" fontId="59" fillId="0" borderId="0" xfId="0" applyFont="1" applyAlignment="1">
      <alignment horizontal="center"/>
    </xf>
    <xf numFmtId="0" fontId="59" fillId="0" borderId="0" xfId="0" applyFont="1"/>
    <xf numFmtId="0" fontId="69" fillId="0" borderId="27" xfId="0" applyFont="1" applyBorder="1" applyAlignment="1">
      <alignment vertical="center" wrapText="1"/>
    </xf>
    <xf numFmtId="0" fontId="70" fillId="0" borderId="1" xfId="0" applyFont="1" applyBorder="1" applyAlignment="1">
      <alignment horizontal="center" vertical="center" wrapText="1"/>
    </xf>
    <xf numFmtId="0" fontId="58" fillId="0" borderId="27" xfId="0" applyFont="1" applyBorder="1" applyAlignment="1">
      <alignment horizontal="center"/>
    </xf>
    <xf numFmtId="0" fontId="71" fillId="0" borderId="2" xfId="0" applyFont="1" applyBorder="1" applyAlignment="1">
      <alignment horizontal="justify" vertical="center" wrapText="1"/>
    </xf>
    <xf numFmtId="2" fontId="71" fillId="0" borderId="1" xfId="0" applyNumberFormat="1" applyFont="1" applyBorder="1" applyAlignment="1">
      <alignment horizontal="center" vertical="center" wrapText="1"/>
    </xf>
    <xf numFmtId="2" fontId="58" fillId="0" borderId="1" xfId="0" applyNumberFormat="1" applyFont="1" applyBorder="1" applyAlignment="1">
      <alignment horizontal="center" vertical="center"/>
    </xf>
    <xf numFmtId="1" fontId="58" fillId="0" borderId="1" xfId="0" applyNumberFormat="1" applyFont="1" applyBorder="1" applyAlignment="1">
      <alignment horizontal="left" vertical="center" wrapText="1"/>
    </xf>
    <xf numFmtId="170" fontId="58" fillId="0" borderId="1" xfId="0" applyNumberFormat="1" applyFont="1" applyBorder="1" applyAlignment="1">
      <alignment horizontal="left" wrapText="1"/>
    </xf>
    <xf numFmtId="1" fontId="58" fillId="0" borderId="1" xfId="0" applyNumberFormat="1" applyFont="1" applyBorder="1" applyAlignment="1">
      <alignment horizontal="left" wrapText="1" indent="3"/>
    </xf>
    <xf numFmtId="170" fontId="56" fillId="0" borderId="1" xfId="0" applyNumberFormat="1" applyFont="1" applyBorder="1" applyAlignment="1">
      <alignment horizontal="left" wrapText="1"/>
    </xf>
    <xf numFmtId="9" fontId="58" fillId="0" borderId="1" xfId="0" applyNumberFormat="1" applyFont="1" applyBorder="1" applyAlignment="1">
      <alignment horizontal="center" vertical="center" wrapText="1"/>
    </xf>
    <xf numFmtId="2" fontId="71" fillId="0" borderId="2" xfId="0" applyNumberFormat="1" applyFont="1" applyBorder="1" applyAlignment="1">
      <alignment horizontal="center" vertical="center" wrapText="1"/>
    </xf>
    <xf numFmtId="9" fontId="58" fillId="0" borderId="1" xfId="0" applyNumberFormat="1" applyFont="1" applyBorder="1"/>
    <xf numFmtId="0" fontId="58" fillId="0" borderId="28" xfId="0" applyFont="1" applyBorder="1" applyAlignment="1">
      <alignment horizontal="center" vertical="center"/>
    </xf>
    <xf numFmtId="0" fontId="72" fillId="0" borderId="2" xfId="0" applyFont="1" applyBorder="1" applyAlignment="1">
      <alignment horizontal="justify" vertical="center" wrapText="1"/>
    </xf>
    <xf numFmtId="170" fontId="58" fillId="0" borderId="0" xfId="0" applyNumberFormat="1" applyFont="1" applyAlignment="1">
      <alignment horizontal="left" wrapText="1"/>
    </xf>
    <xf numFmtId="170" fontId="58" fillId="0" borderId="1" xfId="0" applyNumberFormat="1" applyFont="1" applyBorder="1" applyAlignment="1">
      <alignment horizontal="center" vertical="center" wrapText="1"/>
    </xf>
    <xf numFmtId="0" fontId="73" fillId="0" borderId="2" xfId="0" applyFont="1" applyBorder="1" applyAlignment="1">
      <alignment horizontal="justify" vertical="center" wrapText="1"/>
    </xf>
    <xf numFmtId="2" fontId="72" fillId="0" borderId="1" xfId="0" applyNumberFormat="1" applyFont="1" applyBorder="1" applyAlignment="1">
      <alignment horizontal="center" vertical="center" wrapText="1"/>
    </xf>
    <xf numFmtId="170" fontId="58" fillId="0" borderId="1" xfId="0" applyNumberFormat="1" applyFont="1" applyBorder="1" applyAlignment="1">
      <alignment horizontal="left" vertical="center" wrapText="1"/>
    </xf>
    <xf numFmtId="44" fontId="0" fillId="0" borderId="0" xfId="304" applyFont="1" applyFill="1" applyAlignment="1">
      <alignment horizontal="left"/>
    </xf>
    <xf numFmtId="44" fontId="0" fillId="0" borderId="1" xfId="304" applyFont="1" applyFill="1" applyBorder="1" applyAlignment="1">
      <alignment horizontal="center" vertical="center" wrapText="1"/>
    </xf>
    <xf numFmtId="44" fontId="0" fillId="0" borderId="0" xfId="304" applyFont="1" applyFill="1" applyAlignment="1">
      <alignment horizontal="center" vertical="center" wrapText="1"/>
    </xf>
    <xf numFmtId="1" fontId="58" fillId="0" borderId="1" xfId="0" applyNumberFormat="1" applyFont="1" applyBorder="1" applyAlignment="1">
      <alignment horizontal="left" vertical="center" wrapText="1" indent="3"/>
    </xf>
    <xf numFmtId="44" fontId="58" fillId="0" borderId="1" xfId="304" applyFont="1" applyFill="1" applyBorder="1" applyAlignment="1">
      <alignment horizontal="center" vertical="center" wrapText="1"/>
    </xf>
    <xf numFmtId="0" fontId="72" fillId="0" borderId="2" xfId="0" applyFont="1" applyBorder="1" applyAlignment="1">
      <alignment vertical="center" wrapText="1"/>
    </xf>
    <xf numFmtId="44" fontId="58" fillId="0" borderId="1" xfId="304" applyFont="1" applyFill="1" applyBorder="1" applyAlignment="1">
      <alignment horizontal="left" wrapText="1"/>
    </xf>
    <xf numFmtId="2" fontId="72" fillId="0" borderId="2" xfId="0" applyNumberFormat="1" applyFont="1" applyBorder="1" applyAlignment="1">
      <alignment horizontal="center" vertical="center" wrapText="1"/>
    </xf>
    <xf numFmtId="3" fontId="58" fillId="0" borderId="4" xfId="0" applyNumberFormat="1" applyFont="1" applyBorder="1" applyAlignment="1">
      <alignment horizontal="center" vertical="center" wrapText="1"/>
    </xf>
    <xf numFmtId="44" fontId="72" fillId="0" borderId="1" xfId="304" applyFont="1" applyFill="1" applyBorder="1" applyAlignment="1">
      <alignment horizontal="center" vertical="center" wrapText="1"/>
    </xf>
    <xf numFmtId="9" fontId="59" fillId="0" borderId="1" xfId="0" applyNumberFormat="1" applyFont="1" applyBorder="1" applyAlignment="1">
      <alignment horizontal="center" vertical="center" wrapText="1"/>
    </xf>
    <xf numFmtId="0" fontId="70" fillId="0" borderId="2" xfId="0" applyFont="1" applyBorder="1" applyAlignment="1">
      <alignment horizontal="left" vertical="center" wrapText="1"/>
    </xf>
    <xf numFmtId="0" fontId="70" fillId="0" borderId="1" xfId="0" applyFont="1" applyBorder="1" applyAlignment="1">
      <alignment horizontal="left" vertical="center" wrapText="1"/>
    </xf>
    <xf numFmtId="0" fontId="58" fillId="0" borderId="4" xfId="0" applyFont="1" applyBorder="1" applyAlignment="1">
      <alignment horizontal="center" vertical="center"/>
    </xf>
    <xf numFmtId="167" fontId="59" fillId="0" borderId="1" xfId="0" applyNumberFormat="1" applyFont="1" applyBorder="1" applyAlignment="1">
      <alignment horizontal="center" vertical="center" wrapText="1"/>
    </xf>
    <xf numFmtId="3" fontId="59" fillId="0" borderId="4" xfId="0" applyNumberFormat="1" applyFont="1" applyBorder="1" applyAlignment="1">
      <alignment horizontal="center" vertical="center" wrapText="1"/>
    </xf>
    <xf numFmtId="167" fontId="59" fillId="0" borderId="4" xfId="0" applyNumberFormat="1" applyFont="1" applyBorder="1" applyAlignment="1">
      <alignment horizontal="center" vertical="center" wrapText="1"/>
    </xf>
    <xf numFmtId="0" fontId="64" fillId="0" borderId="4" xfId="0" applyFont="1" applyBorder="1" applyAlignment="1">
      <alignment horizontal="center" vertical="center" wrapText="1"/>
    </xf>
    <xf numFmtId="4" fontId="44" fillId="0" borderId="4" xfId="0" quotePrefix="1" applyNumberFormat="1" applyFont="1" applyBorder="1" applyAlignment="1">
      <alignment horizontal="center" vertical="center" wrapText="1"/>
    </xf>
    <xf numFmtId="10" fontId="64" fillId="0" borderId="4" xfId="0" applyNumberFormat="1" applyFont="1" applyBorder="1" applyAlignment="1">
      <alignment horizontal="center" vertical="center" wrapText="1"/>
    </xf>
    <xf numFmtId="169" fontId="59" fillId="0" borderId="4" xfId="0" applyNumberFormat="1" applyFont="1" applyBorder="1" applyAlignment="1">
      <alignment horizontal="center" vertical="center" wrapText="1"/>
    </xf>
    <xf numFmtId="2" fontId="64" fillId="0" borderId="1" xfId="0" applyNumberFormat="1" applyFont="1" applyBorder="1" applyAlignment="1">
      <alignment horizontal="center" vertical="center" wrapText="1"/>
    </xf>
    <xf numFmtId="9" fontId="58" fillId="0" borderId="1" xfId="0" applyNumberFormat="1" applyFont="1" applyBorder="1" applyAlignment="1">
      <alignment horizontal="center"/>
    </xf>
    <xf numFmtId="9" fontId="64" fillId="0" borderId="4" xfId="0" applyNumberFormat="1" applyFont="1" applyBorder="1" applyAlignment="1">
      <alignment horizontal="center" vertical="center" wrapText="1"/>
    </xf>
    <xf numFmtId="44" fontId="0" fillId="0" borderId="1" xfId="304" applyFont="1" applyFill="1" applyBorder="1" applyAlignment="1">
      <alignment horizontal="center" vertical="center"/>
    </xf>
    <xf numFmtId="0" fontId="0" fillId="0" borderId="0" xfId="0" applyAlignment="1">
      <alignment horizontal="left" wrapText="1"/>
    </xf>
    <xf numFmtId="0" fontId="0" fillId="0" borderId="1" xfId="0" applyBorder="1" applyAlignment="1">
      <alignment horizontal="left"/>
    </xf>
    <xf numFmtId="0" fontId="70" fillId="0" borderId="27" xfId="0" applyFont="1" applyBorder="1" applyAlignment="1">
      <alignment vertical="center" wrapText="1"/>
    </xf>
    <xf numFmtId="44" fontId="64" fillId="0" borderId="1" xfId="304" applyFont="1" applyFill="1" applyBorder="1" applyAlignment="1">
      <alignment horizontal="center" vertical="center" wrapText="1"/>
    </xf>
    <xf numFmtId="44" fontId="58" fillId="0" borderId="1" xfId="304" applyFont="1" applyFill="1" applyBorder="1"/>
    <xf numFmtId="3" fontId="58" fillId="0" borderId="29" xfId="0" applyNumberFormat="1" applyFont="1" applyBorder="1" applyAlignment="1">
      <alignment horizontal="center" vertical="center"/>
    </xf>
    <xf numFmtId="0" fontId="7" fillId="0" borderId="29" xfId="0" applyFont="1" applyBorder="1" applyAlignment="1">
      <alignment horizontal="center" vertical="center" wrapText="1"/>
    </xf>
    <xf numFmtId="0" fontId="78" fillId="0" borderId="13" xfId="0" applyFont="1" applyBorder="1" applyAlignment="1">
      <alignment horizontal="center" vertical="center"/>
    </xf>
    <xf numFmtId="0" fontId="75" fillId="0" borderId="1" xfId="0" applyFont="1" applyBorder="1" applyAlignment="1">
      <alignment horizontal="center" vertical="center" wrapText="1"/>
    </xf>
    <xf numFmtId="9" fontId="75" fillId="0" borderId="1" xfId="0" applyNumberFormat="1" applyFont="1" applyBorder="1" applyAlignment="1">
      <alignment horizontal="center" vertical="center" wrapText="1"/>
    </xf>
    <xf numFmtId="14" fontId="59" fillId="0" borderId="0" xfId="0" applyNumberFormat="1" applyFont="1" applyAlignment="1">
      <alignment horizontal="center" vertical="center"/>
    </xf>
    <xf numFmtId="0" fontId="59" fillId="0" borderId="0" xfId="0" applyFont="1" applyAlignment="1">
      <alignment horizontal="center" vertical="center"/>
    </xf>
    <xf numFmtId="3" fontId="59" fillId="0" borderId="29" xfId="0" applyNumberFormat="1" applyFont="1" applyBorder="1" applyAlignment="1">
      <alignment horizontal="center" vertical="center"/>
    </xf>
    <xf numFmtId="0" fontId="59" fillId="0" borderId="13" xfId="0" applyFont="1" applyBorder="1" applyAlignment="1">
      <alignment horizontal="center" vertical="center" wrapText="1"/>
    </xf>
    <xf numFmtId="0" fontId="59" fillId="0" borderId="29" xfId="0" applyFont="1" applyBorder="1" applyAlignment="1">
      <alignment horizontal="center" vertical="center"/>
    </xf>
    <xf numFmtId="4" fontId="59" fillId="0" borderId="29" xfId="0" applyNumberFormat="1" applyFont="1" applyBorder="1" applyAlignment="1">
      <alignment horizontal="center" vertical="center"/>
    </xf>
    <xf numFmtId="14" fontId="59" fillId="0" borderId="29" xfId="0" applyNumberFormat="1" applyFont="1" applyBorder="1" applyAlignment="1">
      <alignment horizontal="center" vertical="center"/>
    </xf>
    <xf numFmtId="44" fontId="57" fillId="0" borderId="29" xfId="0" applyNumberFormat="1" applyFont="1" applyBorder="1" applyAlignment="1">
      <alignment horizontal="center" vertical="center"/>
    </xf>
    <xf numFmtId="10" fontId="57" fillId="0" borderId="29" xfId="303" applyNumberFormat="1" applyFont="1" applyFill="1" applyBorder="1" applyAlignment="1">
      <alignment horizontal="center" vertical="center"/>
    </xf>
    <xf numFmtId="0" fontId="59" fillId="0" borderId="1" xfId="0" applyFont="1" applyBorder="1"/>
    <xf numFmtId="0" fontId="7" fillId="0" borderId="27" xfId="0" applyFont="1" applyBorder="1" applyAlignment="1">
      <alignment horizontal="center" vertical="center" wrapText="1"/>
    </xf>
    <xf numFmtId="0" fontId="78" fillId="0" borderId="1" xfId="0" applyFont="1" applyBorder="1" applyAlignment="1">
      <alignment horizontal="center" vertical="center"/>
    </xf>
    <xf numFmtId="0" fontId="43" fillId="0" borderId="36" xfId="0" applyFont="1" applyBorder="1" applyAlignment="1">
      <alignment horizontal="center" vertical="center" wrapText="1"/>
    </xf>
    <xf numFmtId="0" fontId="64" fillId="0" borderId="0" xfId="0" applyFont="1" applyAlignment="1">
      <alignment horizontal="center" vertical="center" wrapText="1"/>
    </xf>
    <xf numFmtId="0" fontId="64" fillId="0" borderId="46" xfId="0" applyFont="1" applyBorder="1" applyAlignment="1">
      <alignment horizontal="center" vertical="center" wrapText="1"/>
    </xf>
    <xf numFmtId="44" fontId="58" fillId="0" borderId="1" xfId="0" applyNumberFormat="1" applyFont="1" applyBorder="1" applyAlignment="1">
      <alignment horizontal="center" vertical="center"/>
    </xf>
    <xf numFmtId="44" fontId="58" fillId="0" borderId="2" xfId="0" applyNumberFormat="1" applyFont="1" applyBorder="1" applyAlignment="1">
      <alignment horizontal="center" vertical="center"/>
    </xf>
    <xf numFmtId="10" fontId="58" fillId="0" borderId="1" xfId="0" applyNumberFormat="1" applyFont="1" applyBorder="1" applyAlignment="1">
      <alignment horizontal="center" vertical="center"/>
    </xf>
    <xf numFmtId="0" fontId="78" fillId="0" borderId="11" xfId="0" applyFont="1" applyBorder="1" applyAlignment="1">
      <alignment vertical="center" wrapText="1"/>
    </xf>
    <xf numFmtId="0" fontId="43" fillId="0" borderId="43" xfId="0" applyFont="1" applyBorder="1" applyAlignment="1">
      <alignment vertical="center" wrapText="1"/>
    </xf>
    <xf numFmtId="0" fontId="69" fillId="0" borderId="2" xfId="0" applyFont="1" applyBorder="1" applyAlignment="1">
      <alignment horizontal="left" vertical="center" wrapText="1"/>
    </xf>
    <xf numFmtId="0" fontId="69" fillId="0" borderId="1" xfId="0" applyFont="1" applyBorder="1" applyAlignment="1">
      <alignment horizontal="left" vertical="center" wrapText="1"/>
    </xf>
    <xf numFmtId="0" fontId="58" fillId="0" borderId="2" xfId="0" applyFont="1" applyBorder="1"/>
    <xf numFmtId="168" fontId="58" fillId="0" borderId="1" xfId="0" applyNumberFormat="1" applyFont="1" applyBorder="1" applyAlignment="1">
      <alignment horizontal="center" vertical="center"/>
    </xf>
    <xf numFmtId="1" fontId="58" fillId="0" borderId="0" xfId="0" applyNumberFormat="1" applyFont="1" applyAlignment="1">
      <alignment horizontal="center" vertical="center" wrapText="1"/>
    </xf>
    <xf numFmtId="170" fontId="58" fillId="0" borderId="0" xfId="0" applyNumberFormat="1" applyFont="1" applyAlignment="1">
      <alignment horizontal="center" vertical="center" wrapText="1"/>
    </xf>
    <xf numFmtId="44" fontId="0" fillId="0" borderId="1" xfId="304" applyFont="1" applyFill="1" applyBorder="1" applyAlignment="1">
      <alignment horizontal="center" wrapText="1"/>
    </xf>
    <xf numFmtId="4" fontId="58" fillId="0" borderId="2" xfId="0" applyNumberFormat="1" applyFont="1" applyBorder="1" applyAlignment="1">
      <alignment horizontal="center" vertical="center"/>
    </xf>
    <xf numFmtId="0" fontId="43" fillId="0" borderId="27" xfId="0" applyFont="1" applyBorder="1" applyAlignment="1">
      <alignment vertical="center" wrapText="1"/>
    </xf>
    <xf numFmtId="1" fontId="58" fillId="0" borderId="0" xfId="0" applyNumberFormat="1" applyFont="1" applyAlignment="1">
      <alignment horizontal="left" wrapText="1"/>
    </xf>
    <xf numFmtId="170" fontId="58" fillId="0" borderId="2" xfId="0" applyNumberFormat="1" applyFont="1" applyBorder="1" applyAlignment="1">
      <alignment horizontal="center" vertical="center" wrapText="1"/>
    </xf>
    <xf numFmtId="8" fontId="58" fillId="0" borderId="1" xfId="0" applyNumberFormat="1" applyFont="1" applyBorder="1" applyAlignment="1">
      <alignment horizontal="center" vertical="center"/>
    </xf>
    <xf numFmtId="8" fontId="58" fillId="0" borderId="2" xfId="0" applyNumberFormat="1" applyFont="1" applyBorder="1" applyAlignment="1">
      <alignment horizontal="center" vertical="center"/>
    </xf>
    <xf numFmtId="8" fontId="58" fillId="0" borderId="1" xfId="0" applyNumberFormat="1" applyFont="1" applyBorder="1" applyAlignment="1">
      <alignment horizontal="center" vertical="center" wrapText="1"/>
    </xf>
    <xf numFmtId="0" fontId="59" fillId="0" borderId="4" xfId="0" applyFont="1" applyBorder="1" applyAlignment="1">
      <alignment horizontal="center" vertical="center"/>
    </xf>
    <xf numFmtId="0" fontId="44" fillId="0" borderId="4" xfId="0" applyFont="1" applyBorder="1" applyAlignment="1">
      <alignment horizontal="center" vertical="center"/>
    </xf>
    <xf numFmtId="8" fontId="58" fillId="0" borderId="1" xfId="0" applyNumberFormat="1" applyFont="1" applyBorder="1" applyAlignment="1">
      <alignment vertical="center"/>
    </xf>
    <xf numFmtId="0" fontId="57" fillId="0" borderId="15" xfId="0" applyFont="1" applyBorder="1" applyAlignment="1">
      <alignment horizontal="center" vertical="center" wrapText="1"/>
    </xf>
    <xf numFmtId="9" fontId="57" fillId="0" borderId="15" xfId="0" applyNumberFormat="1" applyFont="1" applyBorder="1" applyAlignment="1">
      <alignment horizontal="center" vertical="center" wrapText="1"/>
    </xf>
    <xf numFmtId="4" fontId="59" fillId="0" borderId="1" xfId="0" applyNumberFormat="1" applyFont="1" applyBorder="1" applyAlignment="1">
      <alignment horizontal="center" vertical="center"/>
    </xf>
    <xf numFmtId="170" fontId="57" fillId="0" borderId="1" xfId="0" applyNumberFormat="1" applyFont="1" applyBorder="1" applyAlignment="1">
      <alignment horizontal="center" vertical="center"/>
    </xf>
    <xf numFmtId="10" fontId="57" fillId="0" borderId="1" xfId="303" applyNumberFormat="1" applyFont="1" applyFill="1" applyBorder="1" applyAlignment="1">
      <alignment horizontal="center" vertical="center"/>
    </xf>
    <xf numFmtId="1" fontId="58" fillId="0" borderId="29" xfId="0" applyNumberFormat="1" applyFont="1" applyBorder="1" applyAlignment="1">
      <alignment horizontal="center" vertical="center" wrapText="1"/>
    </xf>
    <xf numFmtId="168" fontId="0" fillId="0" borderId="1" xfId="0" applyNumberFormat="1" applyBorder="1" applyAlignment="1">
      <alignment horizontal="center" vertical="center"/>
    </xf>
    <xf numFmtId="170" fontId="58" fillId="0" borderId="3" xfId="0" applyNumberFormat="1" applyFont="1" applyBorder="1" applyAlignment="1">
      <alignment horizontal="center" vertical="center" wrapText="1"/>
    </xf>
    <xf numFmtId="3" fontId="59" fillId="0" borderId="1" xfId="0" applyNumberFormat="1" applyFont="1" applyBorder="1" applyAlignment="1">
      <alignment horizontal="center" vertical="center"/>
    </xf>
    <xf numFmtId="8" fontId="58" fillId="0" borderId="1" xfId="0" applyNumberFormat="1" applyFont="1" applyBorder="1" applyAlignment="1">
      <alignment horizontal="right" vertical="center"/>
    </xf>
    <xf numFmtId="8" fontId="58" fillId="0" borderId="3" xfId="0" applyNumberFormat="1" applyFont="1" applyBorder="1" applyAlignment="1">
      <alignment horizontal="center" vertical="center"/>
    </xf>
    <xf numFmtId="3" fontId="66" fillId="0" borderId="1" xfId="0" applyNumberFormat="1" applyFont="1" applyBorder="1" applyAlignment="1">
      <alignment horizontal="center" vertical="center"/>
    </xf>
    <xf numFmtId="3" fontId="59" fillId="0" borderId="4" xfId="0" applyNumberFormat="1" applyFont="1" applyBorder="1" applyAlignment="1">
      <alignment horizontal="center" vertical="center"/>
    </xf>
    <xf numFmtId="170" fontId="58" fillId="0" borderId="4" xfId="0" applyNumberFormat="1" applyFont="1" applyBorder="1" applyAlignment="1">
      <alignment horizontal="left" wrapText="1"/>
    </xf>
    <xf numFmtId="3" fontId="58" fillId="0" borderId="1" xfId="0" applyNumberFormat="1" applyFont="1" applyBorder="1" applyAlignment="1">
      <alignment vertical="center"/>
    </xf>
    <xf numFmtId="3" fontId="58" fillId="0" borderId="2" xfId="0" applyNumberFormat="1" applyFont="1" applyBorder="1" applyAlignment="1">
      <alignment vertical="center"/>
    </xf>
    <xf numFmtId="44" fontId="0" fillId="0" borderId="1" xfId="304" applyFont="1" applyFill="1" applyBorder="1" applyAlignment="1">
      <alignment horizontal="left"/>
    </xf>
    <xf numFmtId="3" fontId="58" fillId="0" borderId="1" xfId="0" applyNumberFormat="1" applyFont="1" applyBorder="1" applyAlignment="1">
      <alignment vertical="center" wrapText="1"/>
    </xf>
    <xf numFmtId="3" fontId="58" fillId="0" borderId="2" xfId="0" applyNumberFormat="1" applyFont="1" applyBorder="1" applyAlignment="1">
      <alignment vertical="center" wrapText="1"/>
    </xf>
    <xf numFmtId="0" fontId="78" fillId="0" borderId="29" xfId="0" applyFont="1" applyBorder="1" applyAlignment="1">
      <alignment horizontal="center" vertical="center"/>
    </xf>
    <xf numFmtId="0" fontId="7" fillId="0" borderId="13" xfId="0" applyFont="1" applyBorder="1" applyAlignment="1">
      <alignment horizontal="center" vertical="center" wrapText="1"/>
    </xf>
    <xf numFmtId="0" fontId="7" fillId="0" borderId="2" xfId="0" applyFont="1" applyBorder="1" applyAlignment="1">
      <alignment horizontal="center" vertical="center"/>
    </xf>
    <xf numFmtId="1" fontId="58" fillId="0" borderId="1" xfId="0" applyNumberFormat="1" applyFont="1" applyBorder="1" applyAlignment="1">
      <alignment horizontal="center" vertical="center" wrapText="1"/>
    </xf>
    <xf numFmtId="0" fontId="58" fillId="0" borderId="1" xfId="0" applyFont="1" applyBorder="1" applyAlignment="1">
      <alignment vertical="center" wrapText="1"/>
    </xf>
    <xf numFmtId="0" fontId="58" fillId="0" borderId="4" xfId="0" applyFont="1" applyBorder="1"/>
    <xf numFmtId="0" fontId="58" fillId="0" borderId="2" xfId="0" applyFont="1" applyBorder="1" applyAlignment="1">
      <alignment horizontal="center"/>
    </xf>
    <xf numFmtId="0" fontId="58" fillId="0" borderId="1" xfId="0" applyFont="1" applyBorder="1" applyAlignment="1">
      <alignment horizontal="left" vertical="center" wrapText="1"/>
    </xf>
    <xf numFmtId="170" fontId="58" fillId="0" borderId="13" xfId="0" applyNumberFormat="1" applyFont="1" applyBorder="1" applyAlignment="1">
      <alignment horizontal="center" vertical="center" wrapText="1"/>
    </xf>
    <xf numFmtId="9" fontId="58" fillId="0" borderId="1" xfId="0" applyNumberFormat="1" applyFont="1" applyBorder="1" applyAlignment="1">
      <alignment horizontal="center" vertical="center"/>
    </xf>
    <xf numFmtId="8" fontId="58" fillId="0" borderId="2" xfId="0" applyNumberFormat="1" applyFont="1" applyBorder="1" applyAlignment="1">
      <alignment vertical="center"/>
    </xf>
    <xf numFmtId="0" fontId="7" fillId="0" borderId="29" xfId="0" applyFont="1" applyBorder="1" applyAlignment="1">
      <alignment horizontal="center" vertical="center"/>
    </xf>
    <xf numFmtId="0" fontId="7" fillId="0" borderId="2" xfId="0" applyFont="1" applyBorder="1" applyAlignment="1">
      <alignment horizontal="center" vertical="center" wrapText="1"/>
    </xf>
    <xf numFmtId="0" fontId="7" fillId="0" borderId="1" xfId="0" applyFont="1" applyBorder="1" applyAlignment="1">
      <alignment horizontal="center" vertical="center"/>
    </xf>
    <xf numFmtId="0" fontId="58" fillId="0" borderId="27" xfId="0" applyFont="1" applyBorder="1"/>
    <xf numFmtId="0" fontId="74" fillId="0" borderId="1" xfId="0" applyFont="1" applyBorder="1" applyAlignment="1">
      <alignment horizontal="justify" vertical="center" wrapText="1"/>
    </xf>
    <xf numFmtId="168" fontId="58" fillId="0" borderId="4" xfId="0" applyNumberFormat="1" applyFont="1" applyBorder="1" applyAlignment="1">
      <alignment horizontal="center" vertical="center"/>
    </xf>
    <xf numFmtId="168" fontId="58" fillId="0" borderId="3" xfId="0" applyNumberFormat="1" applyFont="1" applyBorder="1" applyAlignment="1">
      <alignment horizontal="center" vertical="center"/>
    </xf>
    <xf numFmtId="0" fontId="44" fillId="0" borderId="1" xfId="0" applyFont="1" applyBorder="1" applyAlignment="1">
      <alignment horizontal="center" vertical="center"/>
    </xf>
    <xf numFmtId="0" fontId="58" fillId="0" borderId="1" xfId="0" applyFont="1" applyBorder="1" applyAlignment="1">
      <alignment horizontal="justify" vertical="center" wrapText="1"/>
    </xf>
    <xf numFmtId="8" fontId="58" fillId="0" borderId="4" xfId="0" applyNumberFormat="1" applyFont="1" applyBorder="1" applyAlignment="1">
      <alignment vertical="center"/>
    </xf>
    <xf numFmtId="8" fontId="58" fillId="0" borderId="29" xfId="0" applyNumberFormat="1" applyFont="1" applyBorder="1" applyAlignment="1">
      <alignment vertical="center"/>
    </xf>
    <xf numFmtId="0" fontId="59" fillId="0" borderId="2" xfId="0" applyFont="1" applyBorder="1" applyAlignment="1">
      <alignment horizontal="center"/>
    </xf>
    <xf numFmtId="8" fontId="57" fillId="0" borderId="1" xfId="0" applyNumberFormat="1" applyFont="1" applyBorder="1" applyAlignment="1">
      <alignment horizontal="center" vertical="center"/>
    </xf>
    <xf numFmtId="1" fontId="58" fillId="0" borderId="1" xfId="0" applyNumberFormat="1" applyFont="1" applyBorder="1" applyAlignment="1">
      <alignment horizontal="center" vertical="center"/>
    </xf>
    <xf numFmtId="0" fontId="58" fillId="0" borderId="4" xfId="0" applyFont="1" applyBorder="1" applyAlignment="1">
      <alignment horizontal="center"/>
    </xf>
    <xf numFmtId="0" fontId="58" fillId="0" borderId="11" xfId="0" applyFont="1" applyBorder="1" applyAlignment="1">
      <alignment horizontal="center" vertical="center" wrapText="1"/>
    </xf>
    <xf numFmtId="0" fontId="58" fillId="0" borderId="2" xfId="0" applyFont="1" applyBorder="1" applyAlignment="1">
      <alignment vertical="center" wrapText="1"/>
    </xf>
    <xf numFmtId="0" fontId="71" fillId="0" borderId="1" xfId="0" applyFont="1" applyBorder="1" applyAlignment="1">
      <alignment vertical="center" wrapText="1"/>
    </xf>
    <xf numFmtId="6" fontId="74" fillId="0" borderId="1" xfId="0" applyNumberFormat="1" applyFont="1" applyBorder="1" applyAlignment="1">
      <alignment horizontal="justify" vertical="center" wrapText="1"/>
    </xf>
    <xf numFmtId="168" fontId="42" fillId="0" borderId="1" xfId="0" applyNumberFormat="1" applyFont="1" applyBorder="1" applyAlignment="1">
      <alignment horizontal="center" vertical="center"/>
    </xf>
    <xf numFmtId="0" fontId="58" fillId="0" borderId="4" xfId="0" applyFont="1" applyBorder="1" applyAlignment="1">
      <alignment horizontal="center" vertical="center" wrapText="1"/>
    </xf>
    <xf numFmtId="6" fontId="74" fillId="0" borderId="2" xfId="0" applyNumberFormat="1" applyFont="1" applyBorder="1" applyAlignment="1">
      <alignment horizontal="justify" vertical="center" wrapText="1"/>
    </xf>
    <xf numFmtId="44" fontId="64" fillId="0" borderId="1" xfId="304" applyFont="1" applyFill="1" applyBorder="1" applyAlignment="1">
      <alignment horizontal="right" wrapText="1"/>
    </xf>
    <xf numFmtId="0" fontId="72" fillId="0" borderId="1" xfId="0" applyFont="1" applyBorder="1" applyAlignment="1">
      <alignment vertical="center" wrapText="1"/>
    </xf>
    <xf numFmtId="168" fontId="74" fillId="0" borderId="1" xfId="0" applyNumberFormat="1" applyFont="1" applyBorder="1" applyAlignment="1">
      <alignment horizontal="justify" vertical="center" wrapText="1"/>
    </xf>
    <xf numFmtId="3" fontId="74" fillId="0" borderId="1" xfId="0" applyNumberFormat="1" applyFont="1" applyBorder="1" applyAlignment="1">
      <alignment horizontal="center" vertical="center" wrapText="1"/>
    </xf>
    <xf numFmtId="3" fontId="74" fillId="0" borderId="11" xfId="0" applyNumberFormat="1" applyFont="1" applyBorder="1" applyAlignment="1">
      <alignment horizontal="center" vertical="center" wrapText="1"/>
    </xf>
    <xf numFmtId="0" fontId="72" fillId="0" borderId="1" xfId="0" applyFont="1" applyBorder="1" applyAlignment="1">
      <alignment horizontal="justify" vertical="center" wrapText="1"/>
    </xf>
    <xf numFmtId="170" fontId="58" fillId="0" borderId="4" xfId="0" applyNumberFormat="1" applyFont="1" applyBorder="1" applyAlignment="1">
      <alignment horizontal="center" vertical="center" wrapText="1"/>
    </xf>
    <xf numFmtId="3" fontId="74" fillId="0" borderId="2" xfId="0" applyNumberFormat="1" applyFont="1" applyBorder="1" applyAlignment="1">
      <alignment horizontal="center" vertical="center" wrapText="1"/>
    </xf>
    <xf numFmtId="3" fontId="74" fillId="0" borderId="1" xfId="0" applyNumberFormat="1" applyFont="1" applyBorder="1" applyAlignment="1">
      <alignment horizontal="justify" vertical="center" wrapText="1"/>
    </xf>
    <xf numFmtId="3" fontId="74" fillId="0" borderId="2" xfId="0" applyNumberFormat="1" applyFont="1" applyBorder="1" applyAlignment="1">
      <alignment horizontal="justify" vertical="center" wrapText="1"/>
    </xf>
    <xf numFmtId="0" fontId="58" fillId="0" borderId="13" xfId="0" applyFont="1" applyBorder="1" applyAlignment="1">
      <alignment vertical="center" wrapText="1"/>
    </xf>
    <xf numFmtId="0" fontId="74" fillId="0" borderId="2" xfId="0" applyFont="1" applyBorder="1" applyAlignment="1">
      <alignment horizontal="justify" vertical="center" wrapText="1"/>
    </xf>
    <xf numFmtId="168" fontId="74" fillId="0" borderId="1" xfId="0" applyNumberFormat="1" applyFont="1" applyBorder="1" applyAlignment="1">
      <alignment vertical="center" wrapText="1"/>
    </xf>
    <xf numFmtId="0" fontId="74" fillId="0" borderId="1" xfId="0" applyFont="1" applyBorder="1" applyAlignment="1">
      <alignment vertical="center" wrapText="1"/>
    </xf>
    <xf numFmtId="0" fontId="74" fillId="0" borderId="0" xfId="0" applyFont="1" applyAlignment="1">
      <alignment vertical="center" wrapText="1"/>
    </xf>
    <xf numFmtId="0" fontId="74" fillId="0" borderId="2" xfId="0" applyFont="1" applyBorder="1" applyAlignment="1">
      <alignment vertical="center" wrapText="1"/>
    </xf>
    <xf numFmtId="0" fontId="58" fillId="0" borderId="13" xfId="0" applyFont="1" applyBorder="1" applyAlignment="1">
      <alignment horizontal="left" vertical="center" wrapText="1"/>
    </xf>
    <xf numFmtId="0" fontId="7" fillId="0" borderId="4" xfId="0" applyFont="1" applyBorder="1" applyAlignment="1">
      <alignment horizontal="center" vertical="center"/>
    </xf>
    <xf numFmtId="0" fontId="7" fillId="0" borderId="0" xfId="0" applyFont="1" applyAlignment="1">
      <alignment horizontal="center" vertical="center" wrapText="1"/>
    </xf>
    <xf numFmtId="8" fontId="57" fillId="0" borderId="29" xfId="0" applyNumberFormat="1" applyFont="1" applyBorder="1" applyAlignment="1">
      <alignment horizontal="center" vertical="center"/>
    </xf>
    <xf numFmtId="1" fontId="58" fillId="0" borderId="27" xfId="0" applyNumberFormat="1" applyFont="1" applyBorder="1" applyAlignment="1">
      <alignment vertical="center"/>
    </xf>
    <xf numFmtId="0" fontId="58" fillId="0" borderId="2" xfId="0" applyFont="1" applyBorder="1" applyAlignment="1">
      <alignment horizontal="left" vertical="center" wrapText="1"/>
    </xf>
    <xf numFmtId="0" fontId="7" fillId="0" borderId="0" xfId="0" applyFont="1" applyAlignment="1">
      <alignment horizontal="center"/>
    </xf>
    <xf numFmtId="168" fontId="57" fillId="0" borderId="29" xfId="0" applyNumberFormat="1" applyFont="1" applyBorder="1" applyAlignment="1">
      <alignment horizontal="center" vertical="center"/>
    </xf>
    <xf numFmtId="44" fontId="59" fillId="0" borderId="29" xfId="0" applyNumberFormat="1" applyFont="1" applyBorder="1" applyAlignment="1">
      <alignment horizontal="center" vertical="center"/>
    </xf>
    <xf numFmtId="10" fontId="59" fillId="0" borderId="29" xfId="303" applyNumberFormat="1" applyFont="1" applyFill="1" applyBorder="1" applyAlignment="1">
      <alignment horizontal="center" vertical="center"/>
    </xf>
    <xf numFmtId="9" fontId="59" fillId="0" borderId="13" xfId="0" applyNumberFormat="1" applyFont="1" applyBorder="1" applyAlignment="1">
      <alignment horizontal="center" vertical="center"/>
    </xf>
    <xf numFmtId="1" fontId="58" fillId="0" borderId="29" xfId="0" applyNumberFormat="1" applyFont="1" applyBorder="1" applyAlignment="1">
      <alignment horizontal="center" vertical="center"/>
    </xf>
    <xf numFmtId="0" fontId="58" fillId="0" borderId="2" xfId="0" applyFont="1" applyBorder="1" applyAlignment="1">
      <alignment horizontal="center" vertical="center" wrapText="1"/>
    </xf>
    <xf numFmtId="0" fontId="58" fillId="0" borderId="2" xfId="0" applyFont="1" applyBorder="1" applyAlignment="1">
      <alignment wrapText="1"/>
    </xf>
    <xf numFmtId="0" fontId="58" fillId="0" borderId="1" xfId="0" applyFont="1" applyBorder="1" applyAlignment="1">
      <alignment wrapText="1"/>
    </xf>
    <xf numFmtId="0" fontId="7" fillId="0" borderId="1" xfId="0" applyFont="1" applyBorder="1"/>
    <xf numFmtId="0" fontId="65" fillId="0" borderId="1" xfId="0" applyFont="1" applyBorder="1" applyAlignment="1">
      <alignment horizontal="center" vertical="center" wrapText="1"/>
    </xf>
    <xf numFmtId="44" fontId="59" fillId="0" borderId="1" xfId="0" applyNumberFormat="1" applyFont="1" applyBorder="1"/>
    <xf numFmtId="0" fontId="59" fillId="0" borderId="2" xfId="0" applyFont="1" applyBorder="1"/>
    <xf numFmtId="44" fontId="58" fillId="0" borderId="1" xfId="0" applyNumberFormat="1" applyFont="1" applyBorder="1" applyAlignment="1">
      <alignment vertical="center"/>
    </xf>
    <xf numFmtId="44" fontId="56" fillId="0" borderId="1" xfId="0" applyNumberFormat="1" applyFont="1" applyBorder="1" applyAlignment="1">
      <alignment vertical="center"/>
    </xf>
    <xf numFmtId="10" fontId="56" fillId="0" borderId="1" xfId="303" applyNumberFormat="1" applyFont="1" applyFill="1" applyBorder="1" applyAlignment="1">
      <alignment vertical="center"/>
    </xf>
    <xf numFmtId="0" fontId="65" fillId="0" borderId="0" xfId="0" applyFont="1" applyAlignment="1">
      <alignment horizontal="center" vertical="center"/>
    </xf>
    <xf numFmtId="10" fontId="65" fillId="0" borderId="0" xfId="0" applyNumberFormat="1" applyFont="1" applyAlignment="1">
      <alignment vertical="center"/>
    </xf>
    <xf numFmtId="44" fontId="58" fillId="0" borderId="0" xfId="0" applyNumberFormat="1" applyFont="1"/>
    <xf numFmtId="0" fontId="59" fillId="0" borderId="29" xfId="0" applyFont="1" applyBorder="1" applyAlignment="1">
      <alignment horizontal="center"/>
    </xf>
    <xf numFmtId="1" fontId="56" fillId="0" borderId="63" xfId="0" applyNumberFormat="1" applyFont="1" applyBorder="1" applyAlignment="1">
      <alignment horizontal="center" wrapText="1"/>
    </xf>
    <xf numFmtId="1" fontId="56" fillId="0" borderId="0" xfId="0" applyNumberFormat="1" applyFont="1" applyAlignment="1">
      <alignment horizontal="center" wrapText="1"/>
    </xf>
    <xf numFmtId="0" fontId="83" fillId="0" borderId="65" xfId="0" applyFont="1" applyBorder="1" applyAlignment="1">
      <alignment vertical="center" wrapText="1"/>
    </xf>
    <xf numFmtId="10" fontId="69" fillId="0" borderId="65" xfId="0" applyNumberFormat="1" applyFont="1" applyBorder="1" applyAlignment="1">
      <alignment vertical="center" wrapText="1"/>
    </xf>
    <xf numFmtId="10" fontId="58" fillId="0" borderId="65" xfId="0" applyNumberFormat="1" applyFont="1" applyBorder="1" applyAlignment="1">
      <alignment vertical="center" wrapText="1"/>
    </xf>
    <xf numFmtId="0" fontId="85" fillId="0" borderId="1" xfId="0" applyFont="1" applyBorder="1" applyAlignment="1">
      <alignment horizontal="center" vertical="center" wrapText="1"/>
    </xf>
    <xf numFmtId="10" fontId="85" fillId="0" borderId="1" xfId="0" applyNumberFormat="1" applyFont="1" applyBorder="1" applyAlignment="1">
      <alignment horizontal="center" vertical="center"/>
    </xf>
    <xf numFmtId="0" fontId="86" fillId="45" borderId="1" xfId="0" applyFont="1" applyFill="1" applyBorder="1" applyAlignment="1">
      <alignment horizontal="center" vertical="center"/>
    </xf>
    <xf numFmtId="0" fontId="86" fillId="45" borderId="1" xfId="0" applyFont="1" applyFill="1" applyBorder="1" applyAlignment="1">
      <alignment horizontal="center" vertical="center" wrapText="1"/>
    </xf>
    <xf numFmtId="166" fontId="83" fillId="0" borderId="1" xfId="0" applyNumberFormat="1" applyFont="1" applyBorder="1" applyAlignment="1">
      <alignment vertical="center"/>
    </xf>
    <xf numFmtId="10" fontId="84" fillId="0" borderId="1" xfId="0" applyNumberFormat="1" applyFont="1" applyBorder="1" applyAlignment="1">
      <alignment vertical="center" wrapText="1"/>
    </xf>
    <xf numFmtId="10" fontId="83" fillId="0" borderId="1" xfId="0" applyNumberFormat="1" applyFont="1" applyBorder="1" applyAlignment="1">
      <alignment vertical="center" wrapText="1"/>
    </xf>
    <xf numFmtId="0" fontId="87" fillId="46" borderId="1" xfId="0" applyFont="1" applyFill="1" applyBorder="1" applyAlignment="1">
      <alignment horizontal="center" vertical="center"/>
    </xf>
    <xf numFmtId="0" fontId="87" fillId="46" borderId="1" xfId="0" applyFont="1" applyFill="1" applyBorder="1" applyAlignment="1">
      <alignment vertical="center"/>
    </xf>
    <xf numFmtId="0" fontId="87" fillId="46" borderId="1" xfId="0" applyFont="1" applyFill="1" applyBorder="1" applyAlignment="1">
      <alignment horizontal="center" vertical="center" wrapText="1"/>
    </xf>
    <xf numFmtId="0" fontId="88" fillId="47" borderId="1" xfId="0" applyFont="1" applyFill="1" applyBorder="1" applyAlignment="1">
      <alignment horizontal="center" vertical="center" wrapText="1"/>
    </xf>
    <xf numFmtId="10" fontId="88" fillId="47" borderId="1" xfId="303" applyNumberFormat="1" applyFont="1" applyFill="1" applyBorder="1" applyAlignment="1">
      <alignment horizontal="center" vertical="center"/>
    </xf>
    <xf numFmtId="0" fontId="87" fillId="0" borderId="1" xfId="0" applyFont="1" applyBorder="1" applyAlignment="1">
      <alignment horizontal="center" vertical="center" wrapText="1"/>
    </xf>
    <xf numFmtId="0" fontId="88" fillId="0" borderId="1" xfId="0" applyFont="1" applyBorder="1" applyAlignment="1">
      <alignment horizontal="center" vertical="center" wrapText="1"/>
    </xf>
    <xf numFmtId="10" fontId="88" fillId="0" borderId="1" xfId="303" applyNumberFormat="1" applyFont="1" applyBorder="1" applyAlignment="1">
      <alignment horizontal="center" vertical="center"/>
    </xf>
    <xf numFmtId="44" fontId="88" fillId="0" borderId="1" xfId="303" applyNumberFormat="1" applyFont="1" applyBorder="1" applyAlignment="1">
      <alignment horizontal="center" vertical="center"/>
    </xf>
    <xf numFmtId="44" fontId="88" fillId="0" borderId="1" xfId="304" applyFont="1" applyBorder="1" applyAlignment="1">
      <alignment vertical="center"/>
    </xf>
    <xf numFmtId="44" fontId="88" fillId="0" borderId="1" xfId="304" applyFont="1" applyBorder="1" applyAlignment="1">
      <alignment horizontal="center" vertical="center"/>
    </xf>
    <xf numFmtId="8" fontId="88" fillId="0" borderId="1" xfId="303" applyNumberFormat="1" applyFont="1" applyBorder="1" applyAlignment="1">
      <alignment horizontal="center" vertical="center"/>
    </xf>
    <xf numFmtId="0" fontId="57" fillId="48" borderId="1" xfId="0" applyFont="1" applyFill="1" applyBorder="1" applyAlignment="1">
      <alignment horizontal="center" vertical="center" wrapText="1"/>
    </xf>
    <xf numFmtId="44" fontId="15" fillId="0" borderId="1" xfId="304" applyFont="1" applyBorder="1" applyAlignment="1">
      <alignment horizontal="center" wrapText="1"/>
    </xf>
    <xf numFmtId="10" fontId="15" fillId="0" borderId="1" xfId="0" applyNumberFormat="1" applyFont="1" applyBorder="1" applyAlignment="1">
      <alignment horizontal="center" wrapText="1"/>
    </xf>
    <xf numFmtId="0" fontId="57" fillId="0" borderId="1" xfId="0" applyFont="1" applyBorder="1" applyAlignment="1">
      <alignment horizontal="center" vertical="center" wrapText="1"/>
    </xf>
    <xf numFmtId="3" fontId="44" fillId="0" borderId="1"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2" fillId="0" borderId="1" xfId="0" applyFont="1" applyFill="1" applyBorder="1" applyAlignment="1">
      <alignment horizontal="center" vertical="center"/>
    </xf>
    <xf numFmtId="4" fontId="59" fillId="0" borderId="4" xfId="0" applyNumberFormat="1" applyFont="1" applyBorder="1" applyAlignment="1">
      <alignment horizontal="center" vertical="center" wrapText="1"/>
    </xf>
    <xf numFmtId="171" fontId="0" fillId="0" borderId="0" xfId="0" applyNumberFormat="1" applyAlignment="1">
      <alignment wrapText="1"/>
    </xf>
    <xf numFmtId="171" fontId="0" fillId="0" borderId="0" xfId="0" applyNumberFormat="1" applyFill="1" applyAlignment="1">
      <alignment wrapText="1"/>
    </xf>
    <xf numFmtId="10" fontId="59" fillId="0" borderId="1" xfId="0" applyNumberFormat="1" applyFont="1" applyBorder="1" applyAlignment="1">
      <alignment horizontal="center"/>
    </xf>
    <xf numFmtId="9" fontId="58" fillId="0" borderId="1" xfId="303" applyFont="1" applyBorder="1" applyAlignment="1">
      <alignment horizontal="center"/>
    </xf>
    <xf numFmtId="9" fontId="58" fillId="0" borderId="1" xfId="303" applyFont="1" applyBorder="1" applyAlignment="1">
      <alignment horizontal="center" vertical="center"/>
    </xf>
    <xf numFmtId="10" fontId="59" fillId="0" borderId="1" xfId="303" applyNumberFormat="1" applyFont="1" applyBorder="1" applyAlignment="1">
      <alignment horizontal="center" vertical="center"/>
    </xf>
    <xf numFmtId="171" fontId="0" fillId="0" borderId="1" xfId="0" applyNumberFormat="1" applyFill="1" applyBorder="1" applyAlignment="1">
      <alignment wrapText="1"/>
    </xf>
    <xf numFmtId="171" fontId="0" fillId="0" borderId="1" xfId="0" applyNumberFormat="1" applyBorder="1" applyAlignment="1">
      <alignment wrapText="1"/>
    </xf>
    <xf numFmtId="9" fontId="59" fillId="0" borderId="1" xfId="303" applyFont="1" applyBorder="1"/>
    <xf numFmtId="9" fontId="59" fillId="0" borderId="1" xfId="303" applyFont="1" applyBorder="1" applyAlignment="1">
      <alignment horizontal="center" vertical="center"/>
    </xf>
    <xf numFmtId="166" fontId="59" fillId="0" borderId="1" xfId="303" applyNumberFormat="1" applyFont="1" applyBorder="1" applyAlignment="1">
      <alignment horizontal="center" vertical="center" wrapText="1"/>
    </xf>
    <xf numFmtId="166" fontId="58" fillId="0" borderId="1" xfId="303" applyNumberFormat="1" applyFont="1" applyFill="1" applyBorder="1"/>
    <xf numFmtId="168" fontId="42" fillId="0" borderId="1" xfId="0" applyNumberFormat="1" applyFont="1" applyFill="1" applyBorder="1" applyAlignment="1">
      <alignment horizontal="center" vertical="center"/>
    </xf>
    <xf numFmtId="0" fontId="58" fillId="0" borderId="1" xfId="0" applyFont="1" applyFill="1" applyBorder="1"/>
    <xf numFmtId="168" fontId="0" fillId="0" borderId="1" xfId="0" applyNumberFormat="1" applyBorder="1" applyAlignment="1">
      <alignment vertical="center"/>
    </xf>
    <xf numFmtId="166" fontId="59" fillId="0" borderId="1" xfId="303" applyNumberFormat="1" applyFont="1" applyBorder="1" applyAlignment="1">
      <alignment horizontal="center" vertical="center"/>
    </xf>
    <xf numFmtId="9" fontId="59" fillId="0" borderId="1" xfId="0" applyNumberFormat="1" applyFont="1" applyBorder="1" applyAlignment="1">
      <alignment horizontal="center" vertical="center"/>
    </xf>
    <xf numFmtId="0" fontId="64" fillId="0" borderId="1"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4" fillId="3" borderId="1" xfId="0" applyFont="1" applyFill="1" applyBorder="1" applyAlignment="1">
      <alignment horizontal="left" vertical="center"/>
    </xf>
    <xf numFmtId="0" fontId="17" fillId="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7" fillId="2" borderId="1" xfId="0" applyFont="1" applyFill="1" applyBorder="1" applyAlignment="1">
      <alignment horizontal="left" vertical="center"/>
    </xf>
    <xf numFmtId="0" fontId="12"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left"/>
    </xf>
    <xf numFmtId="0" fontId="18" fillId="0" borderId="1" xfId="0" applyFont="1" applyBorder="1" applyAlignment="1">
      <alignment horizontal="left"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7" fillId="0" borderId="3" xfId="0" applyFont="1" applyBorder="1" applyAlignment="1">
      <alignment horizont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9" fillId="0" borderId="1" xfId="0" applyFont="1" applyBorder="1" applyAlignment="1">
      <alignment horizontal="left" vertical="center" wrapText="1"/>
    </xf>
    <xf numFmtId="0" fontId="59" fillId="0" borderId="1" xfId="0" applyFont="1" applyBorder="1" applyAlignment="1">
      <alignment horizontal="center" vertical="center"/>
    </xf>
    <xf numFmtId="0" fontId="57" fillId="0" borderId="1" xfId="0" applyFont="1" applyBorder="1" applyAlignment="1">
      <alignment horizontal="center"/>
    </xf>
    <xf numFmtId="0" fontId="57" fillId="0" borderId="1" xfId="0" applyFont="1" applyBorder="1" applyAlignment="1">
      <alignment horizontal="center" vertical="center"/>
    </xf>
    <xf numFmtId="0" fontId="58" fillId="0" borderId="1"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8" xfId="0" applyFont="1" applyBorder="1" applyAlignment="1">
      <alignment horizontal="center" vertical="center" wrapText="1"/>
    </xf>
    <xf numFmtId="0" fontId="59" fillId="0" borderId="29"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8" xfId="0" applyFont="1" applyBorder="1" applyAlignment="1">
      <alignment horizontal="center" vertical="center" wrapText="1"/>
    </xf>
    <xf numFmtId="0" fontId="58" fillId="0" borderId="29" xfId="0" applyFont="1" applyBorder="1" applyAlignment="1">
      <alignment horizontal="center" vertical="center" wrapText="1"/>
    </xf>
    <xf numFmtId="0" fontId="57" fillId="0" borderId="27" xfId="0" applyFont="1" applyBorder="1" applyAlignment="1">
      <alignment horizontal="center" vertical="center"/>
    </xf>
    <xf numFmtId="0" fontId="57" fillId="0" borderId="3"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2"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0" fillId="0" borderId="11" xfId="0" applyFont="1" applyBorder="1" applyAlignment="1">
      <alignment horizontal="center"/>
    </xf>
    <xf numFmtId="0" fontId="20" fillId="0" borderId="12" xfId="0" applyFont="1" applyBorder="1" applyAlignment="1">
      <alignment horizontal="center"/>
    </xf>
    <xf numFmtId="0" fontId="20" fillId="0" borderId="16" xfId="0" applyFont="1" applyBorder="1" applyAlignment="1">
      <alignment horizontal="center"/>
    </xf>
    <xf numFmtId="0" fontId="20" fillId="0" borderId="17" xfId="0" applyFont="1" applyBorder="1" applyAlignment="1">
      <alignment horizontal="center"/>
    </xf>
    <xf numFmtId="0" fontId="20" fillId="0" borderId="13" xfId="0" applyFont="1" applyBorder="1" applyAlignment="1">
      <alignment horizontal="center"/>
    </xf>
    <xf numFmtId="0" fontId="20" fillId="0" borderId="15" xfId="0" applyFont="1" applyBorder="1" applyAlignment="1">
      <alignment horizontal="center"/>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5" fillId="40" borderId="1" xfId="0" applyFont="1" applyFill="1" applyBorder="1" applyAlignment="1">
      <alignment horizontal="center" vertical="center"/>
    </xf>
    <xf numFmtId="0" fontId="5" fillId="41" borderId="1" xfId="0" applyFont="1" applyFill="1" applyBorder="1" applyAlignment="1">
      <alignment horizontal="center" vertical="center"/>
    </xf>
    <xf numFmtId="0" fontId="5" fillId="42" borderId="1" xfId="0" applyFont="1" applyFill="1" applyBorder="1" applyAlignment="1">
      <alignment horizontal="center" vertical="center"/>
    </xf>
    <xf numFmtId="0" fontId="5" fillId="43" borderId="13" xfId="0" applyFont="1" applyFill="1" applyBorder="1" applyAlignment="1">
      <alignment horizontal="center" vertical="center"/>
    </xf>
    <xf numFmtId="0" fontId="5" fillId="43" borderId="14"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9" fontId="43" fillId="0" borderId="1"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49" fillId="0" borderId="11" xfId="0" applyFont="1" applyBorder="1" applyAlignment="1">
      <alignment horizontal="center" vertical="center"/>
    </xf>
    <xf numFmtId="0" fontId="49" fillId="0" borderId="13" xfId="0" applyFont="1" applyBorder="1" applyAlignment="1">
      <alignment horizontal="center" vertical="center"/>
    </xf>
    <xf numFmtId="0" fontId="49" fillId="0" borderId="16" xfId="0" applyFont="1" applyBorder="1" applyAlignment="1">
      <alignment horizontal="center" vertical="center"/>
    </xf>
    <xf numFmtId="0" fontId="49" fillId="0" borderId="1" xfId="0" applyFont="1" applyBorder="1" applyAlignment="1">
      <alignment horizontal="left"/>
    </xf>
    <xf numFmtId="9" fontId="43" fillId="0" borderId="27" xfId="0" applyNumberFormat="1" applyFont="1" applyBorder="1" applyAlignment="1">
      <alignment horizontal="center" vertical="center" wrapText="1"/>
    </xf>
    <xf numFmtId="0" fontId="43" fillId="0" borderId="28" xfId="0" applyFont="1" applyBorder="1" applyAlignment="1">
      <alignment horizontal="center" vertical="center" wrapText="1"/>
    </xf>
    <xf numFmtId="0" fontId="43" fillId="0" borderId="29" xfId="0" applyFont="1" applyBorder="1" applyAlignment="1">
      <alignment horizontal="center" vertical="center" wrapText="1"/>
    </xf>
    <xf numFmtId="0" fontId="49" fillId="0" borderId="12" xfId="0" applyFont="1" applyBorder="1" applyAlignment="1">
      <alignment horizontal="center" vertical="center" wrapText="1"/>
    </xf>
    <xf numFmtId="0" fontId="49" fillId="0" borderId="15"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29" xfId="0" applyFont="1" applyBorder="1" applyAlignment="1">
      <alignment horizontal="center" vertical="center" wrapText="1"/>
    </xf>
    <xf numFmtId="0" fontId="49" fillId="0" borderId="27" xfId="0" applyFont="1" applyBorder="1" applyAlignment="1">
      <alignment horizontal="center" vertical="center"/>
    </xf>
    <xf numFmtId="0" fontId="49" fillId="0" borderId="29" xfId="0" applyFont="1" applyBorder="1" applyAlignment="1">
      <alignment horizontal="center" vertical="center"/>
    </xf>
    <xf numFmtId="0" fontId="51" fillId="39" borderId="27" xfId="0" applyFont="1" applyFill="1" applyBorder="1" applyAlignment="1">
      <alignment vertical="center" wrapText="1"/>
    </xf>
    <xf numFmtId="0" fontId="51" fillId="39" borderId="51" xfId="0" applyFont="1" applyFill="1" applyBorder="1" applyAlignment="1">
      <alignment vertical="center" wrapText="1"/>
    </xf>
    <xf numFmtId="0" fontId="51" fillId="39" borderId="29" xfId="0" applyFont="1" applyFill="1" applyBorder="1" applyAlignment="1">
      <alignment vertical="center" wrapText="1"/>
    </xf>
    <xf numFmtId="0" fontId="51" fillId="39" borderId="47" xfId="0" applyFont="1" applyFill="1" applyBorder="1" applyAlignment="1">
      <alignment vertical="center" wrapText="1"/>
    </xf>
    <xf numFmtId="0" fontId="51" fillId="39" borderId="49" xfId="0" applyFont="1" applyFill="1" applyBorder="1" applyAlignment="1">
      <alignment vertical="center" wrapText="1"/>
    </xf>
    <xf numFmtId="0" fontId="49" fillId="0" borderId="1" xfId="0" applyFont="1" applyBorder="1" applyAlignment="1">
      <alignment horizontal="center" vertical="center" wrapText="1"/>
    </xf>
    <xf numFmtId="0" fontId="49" fillId="0" borderId="28" xfId="0" applyFont="1" applyBorder="1" applyAlignment="1">
      <alignment horizontal="center" vertical="center" wrapText="1"/>
    </xf>
    <xf numFmtId="0" fontId="49" fillId="0" borderId="51" xfId="0" applyFont="1" applyBorder="1" applyAlignment="1">
      <alignment horizontal="center" vertical="center" wrapText="1"/>
    </xf>
    <xf numFmtId="0" fontId="49" fillId="0" borderId="28" xfId="0" applyFont="1" applyBorder="1" applyAlignment="1">
      <alignment horizontal="center" vertical="center"/>
    </xf>
    <xf numFmtId="0" fontId="49" fillId="0" borderId="59" xfId="0" applyFont="1" applyBorder="1" applyAlignment="1">
      <alignment horizontal="center" vertical="center" wrapText="1"/>
    </xf>
    <xf numFmtId="0" fontId="49" fillId="0" borderId="53" xfId="0" applyFont="1" applyBorder="1" applyAlignment="1">
      <alignment horizontal="center" vertical="center" wrapText="1"/>
    </xf>
    <xf numFmtId="0" fontId="49" fillId="0" borderId="61" xfId="0" applyFont="1" applyBorder="1" applyAlignment="1">
      <alignment horizontal="center" vertical="center" wrapText="1"/>
    </xf>
    <xf numFmtId="0" fontId="51" fillId="39" borderId="56" xfId="0" applyFont="1" applyFill="1" applyBorder="1" applyAlignment="1">
      <alignment vertical="center" wrapText="1"/>
    </xf>
    <xf numFmtId="0" fontId="51" fillId="39" borderId="57" xfId="0" applyFont="1" applyFill="1" applyBorder="1" applyAlignment="1">
      <alignment vertical="center" wrapText="1"/>
    </xf>
    <xf numFmtId="0" fontId="51" fillId="39" borderId="58" xfId="0" applyFont="1" applyFill="1" applyBorder="1" applyAlignment="1">
      <alignment vertical="center" wrapText="1"/>
    </xf>
    <xf numFmtId="0" fontId="49" fillId="0" borderId="32" xfId="0" applyFont="1" applyBorder="1" applyAlignment="1">
      <alignment horizontal="center" vertical="center"/>
    </xf>
    <xf numFmtId="0" fontId="49" fillId="0" borderId="33" xfId="0" applyFont="1" applyBorder="1" applyAlignment="1">
      <alignment horizontal="center" vertical="center"/>
    </xf>
    <xf numFmtId="0" fontId="49" fillId="0" borderId="34" xfId="0" applyFont="1" applyBorder="1" applyAlignment="1">
      <alignment horizontal="center" vertical="center"/>
    </xf>
    <xf numFmtId="0" fontId="49" fillId="0" borderId="37" xfId="0" applyFont="1" applyBorder="1" applyAlignment="1">
      <alignment horizontal="center" vertical="center" wrapText="1"/>
    </xf>
    <xf numFmtId="0" fontId="49" fillId="0" borderId="38" xfId="0" applyFont="1" applyBorder="1" applyAlignment="1">
      <alignment horizontal="center" vertical="center" wrapText="1"/>
    </xf>
    <xf numFmtId="0" fontId="49" fillId="0" borderId="40" xfId="0" applyFont="1" applyBorder="1" applyAlignment="1">
      <alignment horizontal="center" vertical="center" wrapText="1"/>
    </xf>
    <xf numFmtId="0" fontId="49" fillId="0" borderId="56" xfId="0" applyFont="1" applyBorder="1" applyAlignment="1">
      <alignment horizontal="center" vertical="center" wrapText="1"/>
    </xf>
    <xf numFmtId="0" fontId="49" fillId="0" borderId="57" xfId="0" applyFont="1" applyBorder="1" applyAlignment="1">
      <alignment horizontal="center" vertical="center" wrapText="1"/>
    </xf>
    <xf numFmtId="0" fontId="49" fillId="0" borderId="58" xfId="0" applyFont="1" applyBorder="1" applyAlignment="1">
      <alignment horizontal="center" vertical="center" wrapText="1"/>
    </xf>
    <xf numFmtId="0" fontId="49" fillId="0" borderId="60" xfId="0" applyFont="1" applyBorder="1" applyAlignment="1">
      <alignment horizontal="center" vertical="center"/>
    </xf>
    <xf numFmtId="0" fontId="49" fillId="0" borderId="39" xfId="0" applyFont="1" applyBorder="1" applyAlignment="1">
      <alignment horizontal="center" vertical="center"/>
    </xf>
    <xf numFmtId="0" fontId="49" fillId="0" borderId="62" xfId="0" applyFont="1" applyBorder="1" applyAlignment="1">
      <alignment horizontal="center" vertical="center"/>
    </xf>
    <xf numFmtId="0" fontId="49" fillId="39" borderId="27" xfId="0" applyFont="1" applyFill="1" applyBorder="1" applyAlignment="1">
      <alignment horizontal="center" vertical="center" wrapText="1"/>
    </xf>
    <xf numFmtId="0" fontId="49" fillId="39" borderId="28" xfId="0" applyFont="1" applyFill="1" applyBorder="1" applyAlignment="1">
      <alignment horizontal="center" vertical="center" wrapText="1"/>
    </xf>
    <xf numFmtId="0" fontId="49" fillId="39" borderId="29" xfId="0" applyFont="1" applyFill="1" applyBorder="1" applyAlignment="1">
      <alignment horizontal="center" vertical="center" wrapText="1"/>
    </xf>
    <xf numFmtId="0" fontId="51" fillId="39" borderId="28" xfId="0" applyFont="1" applyFill="1" applyBorder="1" applyAlignment="1">
      <alignment vertical="center" wrapText="1"/>
    </xf>
    <xf numFmtId="0" fontId="49" fillId="0" borderId="17" xfId="0" applyFont="1" applyBorder="1" applyAlignment="1">
      <alignment horizontal="center" vertical="center" wrapText="1"/>
    </xf>
    <xf numFmtId="0" fontId="51" fillId="39" borderId="55" xfId="0" applyFont="1" applyFill="1" applyBorder="1" applyAlignment="1">
      <alignment horizontal="center" vertical="center" wrapText="1"/>
    </xf>
    <xf numFmtId="0" fontId="51" fillId="39" borderId="28" xfId="0" applyFont="1" applyFill="1" applyBorder="1" applyAlignment="1">
      <alignment horizontal="center" vertical="center" wrapText="1"/>
    </xf>
    <xf numFmtId="0" fontId="51" fillId="39" borderId="29" xfId="0" applyFont="1" applyFill="1" applyBorder="1" applyAlignment="1">
      <alignment horizontal="center" vertical="center" wrapText="1"/>
    </xf>
    <xf numFmtId="0" fontId="49" fillId="0" borderId="11" xfId="0" applyFont="1" applyBorder="1" applyAlignment="1">
      <alignment horizontal="center" vertical="center" wrapText="1"/>
    </xf>
    <xf numFmtId="0" fontId="49" fillId="0" borderId="16" xfId="0" applyFont="1" applyBorder="1" applyAlignment="1">
      <alignment horizontal="center" vertical="center" wrapText="1"/>
    </xf>
    <xf numFmtId="0" fontId="49" fillId="0" borderId="13" xfId="0" applyFont="1" applyBorder="1" applyAlignment="1">
      <alignment horizontal="center" vertical="center" wrapText="1"/>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5"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20" fillId="2" borderId="11" xfId="0" applyFont="1" applyFill="1" applyBorder="1" applyAlignment="1">
      <alignment horizontal="center"/>
    </xf>
    <xf numFmtId="0" fontId="20" fillId="2" borderId="12" xfId="0" applyFont="1" applyFill="1" applyBorder="1" applyAlignment="1">
      <alignment horizontal="center"/>
    </xf>
    <xf numFmtId="0" fontId="20" fillId="2" borderId="16" xfId="0" applyFont="1" applyFill="1" applyBorder="1" applyAlignment="1">
      <alignment horizontal="center"/>
    </xf>
    <xf numFmtId="0" fontId="20" fillId="2" borderId="17" xfId="0" applyFont="1" applyFill="1" applyBorder="1" applyAlignment="1">
      <alignment horizontal="center"/>
    </xf>
    <xf numFmtId="0" fontId="20" fillId="2" borderId="13" xfId="0" applyFont="1" applyFill="1" applyBorder="1" applyAlignment="1">
      <alignment horizontal="center"/>
    </xf>
    <xf numFmtId="0" fontId="20" fillId="2" borderId="15" xfId="0" applyFont="1" applyFill="1" applyBorder="1" applyAlignment="1">
      <alignment horizontal="center"/>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50" fillId="39" borderId="11" xfId="0" applyFont="1" applyFill="1" applyBorder="1" applyAlignment="1">
      <alignment horizontal="center" vertical="center" wrapText="1"/>
    </xf>
    <xf numFmtId="0" fontId="50" fillId="39" borderId="16" xfId="0" applyFont="1" applyFill="1" applyBorder="1" applyAlignment="1">
      <alignment horizontal="center" vertical="center" wrapText="1"/>
    </xf>
    <xf numFmtId="0" fontId="50" fillId="39" borderId="13" xfId="0" applyFont="1" applyFill="1" applyBorder="1" applyAlignment="1">
      <alignment horizontal="center" vertical="center" wrapText="1"/>
    </xf>
    <xf numFmtId="0" fontId="51" fillId="39" borderId="27" xfId="0" applyFont="1" applyFill="1" applyBorder="1" applyAlignment="1">
      <alignment horizontal="center" vertical="center" wrapText="1"/>
    </xf>
    <xf numFmtId="0" fontId="51" fillId="39" borderId="51" xfId="0" applyFont="1" applyFill="1" applyBorder="1" applyAlignment="1">
      <alignment horizontal="center" vertical="center" wrapText="1"/>
    </xf>
    <xf numFmtId="0" fontId="51" fillId="39" borderId="56" xfId="0" applyFont="1" applyFill="1" applyBorder="1" applyAlignment="1">
      <alignment horizontal="center" vertical="center" wrapText="1"/>
    </xf>
    <xf numFmtId="0" fontId="51" fillId="39" borderId="57" xfId="0" applyFont="1" applyFill="1" applyBorder="1" applyAlignment="1">
      <alignment horizontal="center" vertical="center" wrapText="1"/>
    </xf>
    <xf numFmtId="0" fontId="51" fillId="39" borderId="58" xfId="0" applyFont="1" applyFill="1" applyBorder="1" applyAlignment="1">
      <alignment horizontal="center" vertical="center" wrapText="1"/>
    </xf>
    <xf numFmtId="0" fontId="49" fillId="0" borderId="32" xfId="0" applyFont="1" applyBorder="1" applyAlignment="1">
      <alignment horizontal="center" vertical="center" wrapText="1"/>
    </xf>
    <xf numFmtId="0" fontId="49" fillId="0" borderId="33" xfId="0" applyFont="1" applyBorder="1" applyAlignment="1">
      <alignment horizontal="center" vertical="center" wrapText="1"/>
    </xf>
    <xf numFmtId="0" fontId="49" fillId="0" borderId="34" xfId="0" applyFont="1" applyBorder="1" applyAlignment="1">
      <alignment horizontal="center" vertical="center" wrapText="1"/>
    </xf>
    <xf numFmtId="0" fontId="52" fillId="0" borderId="52" xfId="0" applyFont="1" applyBorder="1" applyAlignment="1">
      <alignment horizontal="center"/>
    </xf>
    <xf numFmtId="0" fontId="52" fillId="0" borderId="53" xfId="0" applyFont="1" applyBorder="1" applyAlignment="1">
      <alignment horizontal="center"/>
    </xf>
    <xf numFmtId="0" fontId="52" fillId="0" borderId="54" xfId="0" applyFont="1" applyBorder="1" applyAlignment="1">
      <alignment horizontal="center"/>
    </xf>
    <xf numFmtId="0" fontId="51" fillId="39" borderId="52" xfId="0" applyFont="1" applyFill="1" applyBorder="1" applyAlignment="1">
      <alignment vertical="center" wrapText="1"/>
    </xf>
    <xf numFmtId="0" fontId="51" fillId="39" borderId="53" xfId="0" applyFont="1" applyFill="1" applyBorder="1" applyAlignment="1">
      <alignment vertical="center" wrapText="1"/>
    </xf>
    <xf numFmtId="0" fontId="51" fillId="39" borderId="61" xfId="0" applyFont="1" applyFill="1" applyBorder="1" applyAlignment="1">
      <alignment vertical="center" wrapText="1"/>
    </xf>
    <xf numFmtId="0" fontId="49" fillId="0" borderId="55" xfId="0" applyFont="1" applyBorder="1" applyAlignment="1">
      <alignment horizontal="center" vertical="center" wrapText="1"/>
    </xf>
    <xf numFmtId="0" fontId="51" fillId="39" borderId="59" xfId="0" applyFont="1" applyFill="1" applyBorder="1" applyAlignment="1">
      <alignment vertical="center" wrapText="1"/>
    </xf>
    <xf numFmtId="0" fontId="49" fillId="0" borderId="37" xfId="0" applyFont="1" applyBorder="1" applyAlignment="1">
      <alignment horizontal="center" vertical="center"/>
    </xf>
    <xf numFmtId="0" fontId="49" fillId="0" borderId="38" xfId="0" applyFont="1" applyBorder="1" applyAlignment="1">
      <alignment horizontal="center" vertical="center"/>
    </xf>
    <xf numFmtId="0" fontId="49" fillId="0" borderId="41" xfId="0" applyFont="1" applyBorder="1" applyAlignment="1">
      <alignment horizontal="center" vertical="center"/>
    </xf>
    <xf numFmtId="0" fontId="49" fillId="0" borderId="60" xfId="0" applyFont="1" applyBorder="1" applyAlignment="1">
      <alignment horizontal="center" vertical="center" wrapText="1"/>
    </xf>
    <xf numFmtId="0" fontId="49" fillId="0" borderId="39" xfId="0" applyFont="1" applyBorder="1" applyAlignment="1">
      <alignment horizontal="center" vertical="center" wrapText="1"/>
    </xf>
    <xf numFmtId="0" fontId="49" fillId="0" borderId="62" xfId="0" applyFont="1" applyBorder="1" applyAlignment="1">
      <alignment horizontal="center" vertical="center" wrapText="1"/>
    </xf>
    <xf numFmtId="0" fontId="49" fillId="0" borderId="42" xfId="0" applyFont="1" applyBorder="1" applyAlignment="1">
      <alignment horizontal="center" vertical="center" wrapText="1"/>
    </xf>
    <xf numFmtId="0" fontId="49" fillId="0" borderId="41" xfId="0" applyFont="1" applyBorder="1" applyAlignment="1">
      <alignment horizontal="center" vertical="center" wrapText="1"/>
    </xf>
    <xf numFmtId="0" fontId="49" fillId="0" borderId="43" xfId="0" applyFont="1" applyBorder="1" applyAlignment="1">
      <alignment horizontal="center" vertical="center" wrapText="1"/>
    </xf>
    <xf numFmtId="0" fontId="51" fillId="39" borderId="35" xfId="0" applyFont="1" applyFill="1" applyBorder="1" applyAlignment="1">
      <alignment horizontal="center" vertical="center" wrapText="1"/>
    </xf>
    <xf numFmtId="0" fontId="51" fillId="39" borderId="33" xfId="0" applyFont="1" applyFill="1" applyBorder="1" applyAlignment="1">
      <alignment horizontal="center" vertical="center" wrapText="1"/>
    </xf>
    <xf numFmtId="0" fontId="51" fillId="39" borderId="36" xfId="0" applyFont="1" applyFill="1" applyBorder="1" applyAlignment="1">
      <alignment horizontal="center" vertical="center" wrapText="1"/>
    </xf>
    <xf numFmtId="0" fontId="51" fillId="39" borderId="54" xfId="0" applyFont="1" applyFill="1" applyBorder="1" applyAlignment="1">
      <alignment vertical="center" wrapText="1"/>
    </xf>
    <xf numFmtId="0" fontId="51" fillId="39" borderId="55" xfId="0" applyFont="1" applyFill="1" applyBorder="1" applyAlignment="1">
      <alignment vertical="center" wrapText="1"/>
    </xf>
    <xf numFmtId="0" fontId="49" fillId="39" borderId="59" xfId="0" applyFont="1" applyFill="1" applyBorder="1" applyAlignment="1">
      <alignment horizontal="center" vertical="center" wrapText="1"/>
    </xf>
    <xf numFmtId="0" fontId="49" fillId="39" borderId="53" xfId="0" applyFont="1" applyFill="1" applyBorder="1" applyAlignment="1">
      <alignment horizontal="center" vertical="center" wrapText="1"/>
    </xf>
    <xf numFmtId="0" fontId="49" fillId="39" borderId="61" xfId="0" applyFont="1" applyFill="1" applyBorder="1" applyAlignment="1">
      <alignment horizontal="center" vertical="center" wrapText="1"/>
    </xf>
    <xf numFmtId="0" fontId="51" fillId="39" borderId="60" xfId="0" applyFont="1" applyFill="1" applyBorder="1" applyAlignment="1">
      <alignment vertical="center" wrapText="1"/>
    </xf>
    <xf numFmtId="0" fontId="51" fillId="39" borderId="39" xfId="0" applyFont="1" applyFill="1" applyBorder="1" applyAlignment="1">
      <alignment vertical="center" wrapText="1"/>
    </xf>
    <xf numFmtId="0" fontId="52" fillId="0" borderId="42" xfId="0" applyFont="1" applyBorder="1" applyAlignment="1">
      <alignment horizontal="left" vertical="center" wrapText="1"/>
    </xf>
    <xf numFmtId="0" fontId="52" fillId="0" borderId="38" xfId="0" applyFont="1" applyBorder="1" applyAlignment="1">
      <alignment horizontal="left" vertical="center" wrapText="1"/>
    </xf>
    <xf numFmtId="0" fontId="52" fillId="0" borderId="41" xfId="0" applyFont="1" applyBorder="1" applyAlignment="1">
      <alignment horizontal="left" vertical="center" wrapText="1"/>
    </xf>
    <xf numFmtId="0" fontId="51" fillId="39" borderId="44" xfId="0" applyFont="1" applyFill="1" applyBorder="1" applyAlignment="1">
      <alignment horizontal="left" vertical="center" wrapText="1"/>
    </xf>
    <xf numFmtId="0" fontId="51" fillId="39" borderId="17" xfId="0" applyFont="1" applyFill="1" applyBorder="1" applyAlignment="1">
      <alignment horizontal="left" vertical="center" wrapText="1"/>
    </xf>
    <xf numFmtId="0" fontId="51" fillId="39" borderId="45" xfId="0" applyFont="1" applyFill="1" applyBorder="1" applyAlignment="1">
      <alignment horizontal="left" vertical="center" wrapText="1"/>
    </xf>
    <xf numFmtId="0" fontId="51" fillId="39" borderId="42" xfId="0" applyFont="1" applyFill="1" applyBorder="1" applyAlignment="1">
      <alignment horizontal="left" vertical="center" wrapText="1"/>
    </xf>
    <xf numFmtId="0" fontId="51" fillId="39" borderId="38" xfId="0" applyFont="1" applyFill="1" applyBorder="1" applyAlignment="1">
      <alignment horizontal="left" vertical="center" wrapText="1"/>
    </xf>
    <xf numFmtId="0" fontId="51" fillId="39" borderId="41" xfId="0" applyFont="1" applyFill="1" applyBorder="1" applyAlignment="1">
      <alignment horizontal="left" vertical="center" wrapText="1"/>
    </xf>
    <xf numFmtId="0" fontId="51" fillId="39" borderId="5" xfId="0" applyFont="1" applyFill="1" applyBorder="1" applyAlignment="1">
      <alignment horizontal="left" vertical="center" wrapText="1"/>
    </xf>
    <xf numFmtId="0" fontId="51" fillId="39" borderId="0" xfId="0" applyFont="1" applyFill="1" applyAlignment="1">
      <alignment horizontal="left" vertical="center" wrapText="1"/>
    </xf>
    <xf numFmtId="0" fontId="51" fillId="39" borderId="14" xfId="0" applyFont="1" applyFill="1" applyBorder="1" applyAlignment="1">
      <alignment horizontal="left" vertical="center" wrapText="1"/>
    </xf>
    <xf numFmtId="0" fontId="51" fillId="39" borderId="27" xfId="0" applyFont="1" applyFill="1" applyBorder="1" applyAlignment="1">
      <alignment horizontal="left" vertical="center" wrapText="1"/>
    </xf>
    <xf numFmtId="0" fontId="51" fillId="39" borderId="28" xfId="0" applyFont="1" applyFill="1" applyBorder="1" applyAlignment="1">
      <alignment horizontal="left" vertical="center" wrapText="1"/>
    </xf>
    <xf numFmtId="0" fontId="51" fillId="39" borderId="51" xfId="0" applyFont="1" applyFill="1" applyBorder="1" applyAlignment="1">
      <alignment horizontal="left" vertical="center" wrapText="1"/>
    </xf>
    <xf numFmtId="0" fontId="51" fillId="39" borderId="55" xfId="0" applyFont="1" applyFill="1" applyBorder="1" applyAlignment="1">
      <alignment horizontal="left" vertical="center" wrapText="1"/>
    </xf>
    <xf numFmtId="0" fontId="51" fillId="39" borderId="48" xfId="0" applyFont="1" applyFill="1" applyBorder="1" applyAlignment="1">
      <alignment horizontal="left" vertical="center" wrapText="1"/>
    </xf>
    <xf numFmtId="0" fontId="51" fillId="39" borderId="15" xfId="0" applyFont="1" applyFill="1" applyBorder="1" applyAlignment="1">
      <alignment horizontal="left" vertical="center" wrapText="1"/>
    </xf>
    <xf numFmtId="0" fontId="51" fillId="39" borderId="12" xfId="0" applyFont="1" applyFill="1" applyBorder="1" applyAlignment="1">
      <alignment horizontal="left" vertical="center" wrapText="1"/>
    </xf>
    <xf numFmtId="0" fontId="51" fillId="39" borderId="29" xfId="0" applyFont="1" applyFill="1" applyBorder="1" applyAlignment="1">
      <alignment horizontal="left" vertical="center" wrapText="1"/>
    </xf>
    <xf numFmtId="0" fontId="52" fillId="39" borderId="27" xfId="0" applyFont="1" applyFill="1" applyBorder="1" applyAlignment="1">
      <alignment horizontal="left" vertical="center" wrapText="1"/>
    </xf>
    <xf numFmtId="0" fontId="52" fillId="39" borderId="28" xfId="0" applyFont="1" applyFill="1" applyBorder="1" applyAlignment="1">
      <alignment horizontal="left" vertical="center" wrapText="1"/>
    </xf>
    <xf numFmtId="0" fontId="52" fillId="39" borderId="51" xfId="0" applyFont="1" applyFill="1" applyBorder="1" applyAlignment="1">
      <alignment horizontal="left" vertical="center" wrapText="1"/>
    </xf>
    <xf numFmtId="9" fontId="43" fillId="0" borderId="4" xfId="0" applyNumberFormat="1" applyFont="1" applyBorder="1" applyAlignment="1">
      <alignment horizontal="center" vertical="center" wrapText="1"/>
    </xf>
    <xf numFmtId="0" fontId="43" fillId="0" borderId="4"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5" xfId="0" applyFont="1" applyBorder="1" applyAlignment="1">
      <alignment horizontal="center" vertical="center" wrapText="1"/>
    </xf>
    <xf numFmtId="0" fontId="43" fillId="0" borderId="0" xfId="0" applyFont="1" applyAlignment="1">
      <alignment horizontal="center" vertical="center" wrapText="1"/>
    </xf>
    <xf numFmtId="0" fontId="43" fillId="0" borderId="14"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40" xfId="0" applyFont="1" applyBorder="1" applyAlignment="1">
      <alignment horizontal="center" vertical="center" wrapText="1"/>
    </xf>
    <xf numFmtId="0" fontId="43" fillId="0" borderId="37" xfId="0" applyFont="1" applyBorder="1" applyAlignment="1">
      <alignment horizontal="center" vertical="center"/>
    </xf>
    <xf numFmtId="0" fontId="43" fillId="0" borderId="38" xfId="0" applyFont="1" applyBorder="1" applyAlignment="1">
      <alignment horizontal="center" vertical="center"/>
    </xf>
    <xf numFmtId="0" fontId="43" fillId="0" borderId="41" xfId="0" applyFont="1" applyBorder="1" applyAlignment="1">
      <alignment horizontal="center" vertical="center"/>
    </xf>
    <xf numFmtId="0" fontId="43" fillId="0" borderId="5" xfId="0" applyFont="1" applyBorder="1" applyAlignment="1">
      <alignment horizontal="center" vertical="center"/>
    </xf>
    <xf numFmtId="0" fontId="43" fillId="0" borderId="0" xfId="0" applyFont="1" applyAlignment="1">
      <alignment horizontal="center" vertical="center"/>
    </xf>
    <xf numFmtId="0" fontId="43" fillId="0" borderId="48" xfId="0" applyFont="1" applyBorder="1" applyAlignment="1">
      <alignment horizontal="center" vertical="center"/>
    </xf>
    <xf numFmtId="0" fontId="43" fillId="0" borderId="42" xfId="0" applyFont="1" applyBorder="1" applyAlignment="1">
      <alignment horizontal="center" vertical="center" wrapText="1"/>
    </xf>
    <xf numFmtId="0" fontId="43" fillId="0" borderId="41" xfId="0" applyFont="1" applyBorder="1" applyAlignment="1">
      <alignment horizontal="center" vertical="center" wrapText="1"/>
    </xf>
    <xf numFmtId="0" fontId="43" fillId="0" borderId="50" xfId="0" applyFont="1" applyBorder="1" applyAlignment="1">
      <alignment horizontal="center" vertical="center" wrapText="1"/>
    </xf>
    <xf numFmtId="0" fontId="43" fillId="0" borderId="48" xfId="0" applyFont="1" applyBorder="1" applyAlignment="1">
      <alignment horizontal="center" vertical="center" wrapText="1"/>
    </xf>
    <xf numFmtId="0" fontId="43" fillId="0" borderId="51" xfId="0" applyFont="1" applyBorder="1" applyAlignment="1">
      <alignment horizontal="center" vertical="center" wrapText="1"/>
    </xf>
    <xf numFmtId="0" fontId="43" fillId="0" borderId="44" xfId="0" applyFont="1" applyBorder="1" applyAlignment="1">
      <alignment horizontal="center" vertical="center" wrapText="1"/>
    </xf>
    <xf numFmtId="0" fontId="43" fillId="0" borderId="45" xfId="0" applyFont="1" applyBorder="1" applyAlignment="1">
      <alignment horizontal="center" vertical="center" wrapText="1"/>
    </xf>
    <xf numFmtId="9" fontId="43" fillId="0" borderId="12" xfId="0" applyNumberFormat="1" applyFont="1" applyBorder="1" applyAlignment="1">
      <alignment horizontal="center" vertical="center" wrapText="1"/>
    </xf>
    <xf numFmtId="0" fontId="52" fillId="0" borderId="56" xfId="0" applyFont="1" applyBorder="1" applyAlignment="1">
      <alignment horizontal="left" vertical="center" wrapText="1"/>
    </xf>
    <xf numFmtId="0" fontId="52" fillId="0" borderId="58" xfId="0" applyFont="1" applyBorder="1" applyAlignment="1">
      <alignment horizontal="left" vertical="center" wrapText="1"/>
    </xf>
    <xf numFmtId="0" fontId="51" fillId="39" borderId="37" xfId="0" applyFont="1" applyFill="1" applyBorder="1" applyAlignment="1">
      <alignment horizontal="left" vertical="center" wrapText="1"/>
    </xf>
    <xf numFmtId="0" fontId="51" fillId="39" borderId="40" xfId="0" applyFont="1" applyFill="1" applyBorder="1" applyAlignment="1">
      <alignment horizontal="left" vertical="center" wrapText="1"/>
    </xf>
    <xf numFmtId="168" fontId="0" fillId="0" borderId="1" xfId="0" applyNumberFormat="1" applyBorder="1" applyAlignment="1">
      <alignment horizontal="center" vertical="center"/>
    </xf>
    <xf numFmtId="44" fontId="81" fillId="0" borderId="1" xfId="0" applyNumberFormat="1" applyFont="1" applyBorder="1" applyAlignment="1">
      <alignment horizontal="center" vertical="center"/>
    </xf>
    <xf numFmtId="0" fontId="65" fillId="0" borderId="0" xfId="0" applyFont="1" applyAlignment="1">
      <alignment horizontal="center" vertical="center"/>
    </xf>
    <xf numFmtId="9" fontId="59" fillId="0" borderId="27" xfId="303" applyFont="1" applyFill="1" applyBorder="1" applyAlignment="1">
      <alignment horizontal="center" vertical="center" wrapText="1"/>
    </xf>
    <xf numFmtId="9" fontId="59" fillId="0" borderId="28" xfId="303" applyFont="1" applyFill="1" applyBorder="1" applyAlignment="1">
      <alignment horizontal="center" vertical="center" wrapText="1"/>
    </xf>
    <xf numFmtId="9" fontId="59" fillId="0" borderId="29" xfId="303" applyFont="1" applyFill="1" applyBorder="1" applyAlignment="1">
      <alignment horizontal="center" vertical="center" wrapText="1"/>
    </xf>
    <xf numFmtId="166" fontId="59" fillId="0" borderId="27" xfId="303" applyNumberFormat="1" applyFont="1" applyFill="1" applyBorder="1" applyAlignment="1">
      <alignment horizontal="center" vertical="center" wrapText="1"/>
    </xf>
    <xf numFmtId="166" fontId="59" fillId="0" borderId="29" xfId="303" applyNumberFormat="1" applyFont="1" applyFill="1" applyBorder="1" applyAlignment="1">
      <alignment horizontal="center" vertical="center" wrapText="1"/>
    </xf>
    <xf numFmtId="9" fontId="59" fillId="0" borderId="27" xfId="0" applyNumberFormat="1" applyFont="1" applyBorder="1" applyAlignment="1">
      <alignment horizontal="center" vertical="center" wrapText="1"/>
    </xf>
    <xf numFmtId="9" fontId="59" fillId="0" borderId="29" xfId="0" applyNumberFormat="1" applyFont="1" applyBorder="1" applyAlignment="1">
      <alignment horizontal="center" vertical="center" wrapText="1"/>
    </xf>
    <xf numFmtId="9" fontId="58" fillId="0" borderId="27" xfId="303" applyFont="1" applyFill="1" applyBorder="1" applyAlignment="1">
      <alignment horizontal="center" vertical="center"/>
    </xf>
    <xf numFmtId="9" fontId="58" fillId="0" borderId="29" xfId="303" applyFont="1" applyFill="1" applyBorder="1" applyAlignment="1">
      <alignment horizontal="center" vertical="center"/>
    </xf>
    <xf numFmtId="0" fontId="58" fillId="0" borderId="27" xfId="0" applyFont="1" applyBorder="1" applyAlignment="1">
      <alignment horizontal="center" vertical="center"/>
    </xf>
    <xf numFmtId="0" fontId="58" fillId="0" borderId="28" xfId="0" applyFont="1" applyBorder="1" applyAlignment="1">
      <alignment horizontal="center" vertical="center"/>
    </xf>
    <xf numFmtId="0" fontId="58" fillId="0" borderId="29" xfId="0" applyFont="1" applyBorder="1" applyAlignment="1">
      <alignment horizontal="center" vertical="center"/>
    </xf>
    <xf numFmtId="3" fontId="58" fillId="0" borderId="27" xfId="0" applyNumberFormat="1" applyFont="1" applyBorder="1" applyAlignment="1">
      <alignment horizontal="center" vertical="center"/>
    </xf>
    <xf numFmtId="3" fontId="58" fillId="0" borderId="28" xfId="0" applyNumberFormat="1" applyFont="1" applyBorder="1" applyAlignment="1">
      <alignment horizontal="center" vertical="center"/>
    </xf>
    <xf numFmtId="3" fontId="58" fillId="0" borderId="29" xfId="0" applyNumberFormat="1" applyFont="1" applyBorder="1" applyAlignment="1">
      <alignment horizontal="center" vertical="center"/>
    </xf>
    <xf numFmtId="14" fontId="58" fillId="0" borderId="27" xfId="0" applyNumberFormat="1" applyFont="1" applyBorder="1" applyAlignment="1">
      <alignment horizontal="center" vertical="center"/>
    </xf>
    <xf numFmtId="14" fontId="58" fillId="0" borderId="28" xfId="0" applyNumberFormat="1" applyFont="1" applyBorder="1" applyAlignment="1">
      <alignment horizontal="center" vertical="center"/>
    </xf>
    <xf numFmtId="14" fontId="58" fillId="0" borderId="29" xfId="0" applyNumberFormat="1" applyFont="1" applyBorder="1" applyAlignment="1">
      <alignment horizontal="center" vertical="center"/>
    </xf>
    <xf numFmtId="44" fontId="58" fillId="0" borderId="27" xfId="304" applyFont="1" applyFill="1" applyBorder="1" applyAlignment="1">
      <alignment horizontal="center" vertical="center"/>
    </xf>
    <xf numFmtId="44" fontId="58" fillId="0" borderId="28" xfId="304" applyFont="1" applyFill="1" applyBorder="1" applyAlignment="1">
      <alignment horizontal="center" vertical="center"/>
    </xf>
    <xf numFmtId="44" fontId="58" fillId="0" borderId="29" xfId="304" applyFont="1" applyFill="1" applyBorder="1" applyAlignment="1">
      <alignment horizontal="center" vertical="center"/>
    </xf>
    <xf numFmtId="0" fontId="7" fillId="0" borderId="27" xfId="0" applyFont="1" applyBorder="1" applyAlignment="1">
      <alignment horizontal="center"/>
    </xf>
    <xf numFmtId="0" fontId="7" fillId="0" borderId="28" xfId="0" applyFont="1" applyBorder="1" applyAlignment="1">
      <alignment horizontal="center"/>
    </xf>
    <xf numFmtId="0" fontId="7" fillId="0" borderId="29" xfId="0" applyFont="1" applyBorder="1" applyAlignment="1">
      <alignment horizontal="center"/>
    </xf>
    <xf numFmtId="0" fontId="65" fillId="0" borderId="1" xfId="0" applyFont="1" applyBorder="1" applyAlignment="1">
      <alignment horizontal="center" vertical="center" wrapText="1"/>
    </xf>
    <xf numFmtId="9" fontId="59" fillId="0" borderId="27" xfId="303" applyFont="1" applyFill="1" applyBorder="1" applyAlignment="1">
      <alignment horizontal="center" vertical="center"/>
    </xf>
    <xf numFmtId="9" fontId="59" fillId="0" borderId="28" xfId="303" applyFont="1" applyFill="1" applyBorder="1" applyAlignment="1">
      <alignment horizontal="center" vertical="center"/>
    </xf>
    <xf numFmtId="9" fontId="59" fillId="0" borderId="29" xfId="303" applyFont="1" applyFill="1" applyBorder="1" applyAlignment="1">
      <alignment horizontal="center" vertical="center"/>
    </xf>
    <xf numFmtId="0" fontId="75" fillId="0" borderId="2" xfId="0" applyFont="1" applyBorder="1" applyAlignment="1">
      <alignment horizontal="center" vertical="center" wrapText="1"/>
    </xf>
    <xf numFmtId="0" fontId="75" fillId="0" borderId="3" xfId="0" applyFont="1" applyBorder="1" applyAlignment="1">
      <alignment horizontal="center" vertical="center" wrapText="1"/>
    </xf>
    <xf numFmtId="0" fontId="75" fillId="0" borderId="4" xfId="0" applyFont="1" applyBorder="1" applyAlignment="1">
      <alignment horizontal="center" vertical="center" wrapText="1"/>
    </xf>
    <xf numFmtId="0" fontId="70" fillId="0" borderId="11" xfId="0" applyFont="1" applyBorder="1" applyAlignment="1">
      <alignment horizontal="center" vertical="center" wrapText="1"/>
    </xf>
    <xf numFmtId="0" fontId="70" fillId="0" borderId="13"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7" xfId="0" applyFont="1" applyBorder="1" applyAlignment="1">
      <alignment horizontal="center" vertical="center" wrapText="1"/>
    </xf>
    <xf numFmtId="0" fontId="58" fillId="0" borderId="15" xfId="0" applyFont="1" applyBorder="1" applyAlignment="1">
      <alignment horizontal="center" vertical="center" wrapText="1"/>
    </xf>
    <xf numFmtId="0" fontId="57" fillId="0" borderId="2"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4" xfId="0" applyFont="1" applyBorder="1" applyAlignment="1">
      <alignment horizontal="center" vertical="center" wrapText="1"/>
    </xf>
    <xf numFmtId="0" fontId="7" fillId="0" borderId="17" xfId="0" applyFont="1" applyBorder="1" applyAlignment="1">
      <alignment horizontal="center"/>
    </xf>
    <xf numFmtId="0" fontId="58" fillId="0" borderId="27" xfId="0" applyFont="1" applyBorder="1" applyAlignment="1">
      <alignment horizontal="center"/>
    </xf>
    <xf numFmtId="0" fontId="58" fillId="0" borderId="28" xfId="0" applyFont="1" applyBorder="1" applyAlignment="1">
      <alignment horizontal="center"/>
    </xf>
    <xf numFmtId="0" fontId="58" fillId="0" borderId="29" xfId="0" applyFont="1" applyBorder="1" applyAlignment="1">
      <alignment horizontal="center"/>
    </xf>
    <xf numFmtId="9" fontId="59" fillId="0" borderId="12" xfId="303" applyFont="1" applyFill="1" applyBorder="1" applyAlignment="1">
      <alignment horizontal="center" vertical="center" wrapText="1"/>
    </xf>
    <xf numFmtId="9" fontId="59" fillId="0" borderId="17" xfId="303" applyFont="1" applyFill="1" applyBorder="1" applyAlignment="1">
      <alignment horizontal="center" vertical="center" wrapText="1"/>
    </xf>
    <xf numFmtId="9" fontId="59" fillId="0" borderId="15" xfId="303" applyFont="1" applyFill="1" applyBorder="1" applyAlignment="1">
      <alignment horizontal="center" vertical="center" wrapText="1"/>
    </xf>
    <xf numFmtId="0" fontId="57" fillId="0" borderId="1" xfId="0" applyFont="1" applyBorder="1" applyAlignment="1">
      <alignment horizontal="center" vertical="center" wrapText="1"/>
    </xf>
    <xf numFmtId="0" fontId="58" fillId="0" borderId="1" xfId="0" applyFont="1" applyBorder="1" applyAlignment="1">
      <alignment horizontal="left" vertical="center" wrapText="1"/>
    </xf>
    <xf numFmtId="0" fontId="58" fillId="0" borderId="27" xfId="0" applyFont="1" applyBorder="1" applyAlignment="1">
      <alignment horizontal="center" wrapText="1"/>
    </xf>
    <xf numFmtId="0" fontId="58" fillId="0" borderId="29" xfId="0" applyFont="1" applyBorder="1" applyAlignment="1">
      <alignment horizontal="center" wrapText="1"/>
    </xf>
    <xf numFmtId="3" fontId="59" fillId="0" borderId="27" xfId="0" applyNumberFormat="1" applyFont="1" applyBorder="1" applyAlignment="1">
      <alignment horizontal="center" vertical="center" wrapText="1"/>
    </xf>
    <xf numFmtId="3" fontId="59" fillId="0" borderId="29" xfId="0" applyNumberFormat="1" applyFont="1" applyBorder="1" applyAlignment="1">
      <alignment horizontal="center" vertical="center" wrapText="1"/>
    </xf>
    <xf numFmtId="0" fontId="44" fillId="0" borderId="27" xfId="0" applyFont="1" applyBorder="1" applyAlignment="1">
      <alignment horizontal="center" vertical="center" wrapText="1"/>
    </xf>
    <xf numFmtId="0" fontId="44" fillId="0" borderId="29" xfId="0" applyFont="1" applyBorder="1" applyAlignment="1">
      <alignment horizontal="center" vertical="center" wrapText="1"/>
    </xf>
    <xf numFmtId="3" fontId="44" fillId="0" borderId="27" xfId="0" applyNumberFormat="1" applyFont="1" applyBorder="1" applyAlignment="1">
      <alignment horizontal="center" vertical="center" wrapText="1"/>
    </xf>
    <xf numFmtId="3" fontId="44" fillId="0" borderId="29" xfId="0" applyNumberFormat="1" applyFont="1" applyBorder="1" applyAlignment="1">
      <alignment horizontal="center" vertical="center" wrapText="1"/>
    </xf>
    <xf numFmtId="9" fontId="59" fillId="0" borderId="28" xfId="0" applyNumberFormat="1" applyFont="1" applyBorder="1" applyAlignment="1">
      <alignment horizontal="center" vertical="center" wrapText="1"/>
    </xf>
    <xf numFmtId="3" fontId="59" fillId="0" borderId="28" xfId="0" applyNumberFormat="1" applyFont="1" applyBorder="1" applyAlignment="1">
      <alignment horizontal="center" vertical="center" wrapText="1"/>
    </xf>
    <xf numFmtId="0" fontId="56" fillId="0" borderId="16" xfId="0" applyFont="1" applyBorder="1" applyAlignment="1">
      <alignment horizontal="center" vertical="center" wrapText="1"/>
    </xf>
    <xf numFmtId="0" fontId="56" fillId="0" borderId="0" xfId="0" applyFont="1" applyAlignment="1">
      <alignment horizontal="center" vertical="center" wrapText="1"/>
    </xf>
    <xf numFmtId="0" fontId="56" fillId="0" borderId="17" xfId="0" applyFont="1" applyBorder="1" applyAlignment="1">
      <alignment horizontal="center" vertical="center" wrapText="1"/>
    </xf>
    <xf numFmtId="0" fontId="56" fillId="0" borderId="16" xfId="0" applyFont="1" applyBorder="1" applyAlignment="1">
      <alignment horizontal="center" vertical="center"/>
    </xf>
    <xf numFmtId="0" fontId="56" fillId="0" borderId="0" xfId="0" applyFont="1" applyAlignment="1">
      <alignment horizontal="center" vertical="center"/>
    </xf>
    <xf numFmtId="0" fontId="59" fillId="0" borderId="12"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5" xfId="0" applyFont="1" applyBorder="1" applyAlignment="1">
      <alignment horizontal="center" vertical="center" wrapText="1"/>
    </xf>
    <xf numFmtId="44" fontId="58" fillId="0" borderId="27" xfId="304" applyFont="1" applyFill="1" applyBorder="1" applyAlignment="1">
      <alignment horizontal="center" vertical="center" wrapText="1"/>
    </xf>
    <xf numFmtId="44" fontId="58" fillId="0" borderId="29" xfId="304" applyFont="1" applyFill="1" applyBorder="1" applyAlignment="1">
      <alignment horizontal="center" vertical="center" wrapText="1"/>
    </xf>
    <xf numFmtId="0" fontId="76" fillId="0" borderId="1" xfId="0" applyFont="1" applyBorder="1" applyAlignment="1">
      <alignment horizontal="center" vertical="center"/>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 xfId="0" applyFont="1" applyBorder="1" applyAlignment="1">
      <alignment horizontal="center" vertical="center" wrapText="1"/>
    </xf>
    <xf numFmtId="0" fontId="21" fillId="0" borderId="1" xfId="1" applyFont="1" applyBorder="1" applyAlignment="1">
      <alignment horizontal="center" vertical="center"/>
    </xf>
    <xf numFmtId="10" fontId="58" fillId="0" borderId="27" xfId="303" applyNumberFormat="1" applyFont="1" applyFill="1" applyBorder="1" applyAlignment="1">
      <alignment horizontal="center" vertical="center" wrapText="1"/>
    </xf>
    <xf numFmtId="10" fontId="58" fillId="0" borderId="28" xfId="303" applyNumberFormat="1" applyFont="1" applyFill="1" applyBorder="1" applyAlignment="1">
      <alignment horizontal="center" vertical="center" wrapText="1"/>
    </xf>
    <xf numFmtId="10" fontId="58" fillId="0" borderId="29" xfId="303" applyNumberFormat="1" applyFont="1" applyFill="1" applyBorder="1" applyAlignment="1">
      <alignment horizontal="center" vertical="center" wrapText="1"/>
    </xf>
    <xf numFmtId="44" fontId="58" fillId="0" borderId="28" xfId="304" applyFont="1" applyFill="1" applyBorder="1" applyAlignment="1">
      <alignment horizontal="center" vertical="center" wrapText="1"/>
    </xf>
    <xf numFmtId="10" fontId="58" fillId="0" borderId="11" xfId="303" applyNumberFormat="1" applyFont="1" applyFill="1" applyBorder="1" applyAlignment="1">
      <alignment horizontal="center" vertical="center" wrapText="1"/>
    </xf>
    <xf numFmtId="10" fontId="58" fillId="0" borderId="16" xfId="303" applyNumberFormat="1" applyFont="1" applyFill="1" applyBorder="1" applyAlignment="1">
      <alignment horizontal="center" vertical="center" wrapText="1"/>
    </xf>
    <xf numFmtId="10" fontId="58" fillId="0" borderId="13" xfId="303" applyNumberFormat="1" applyFont="1" applyFill="1" applyBorder="1" applyAlignment="1">
      <alignment horizontal="center" vertical="center" wrapText="1"/>
    </xf>
    <xf numFmtId="3" fontId="44" fillId="0" borderId="28" xfId="0" applyNumberFormat="1" applyFont="1" applyBorder="1" applyAlignment="1">
      <alignment horizontal="center" vertical="center" wrapText="1"/>
    </xf>
    <xf numFmtId="0" fontId="44" fillId="0" borderId="28" xfId="0" applyFont="1" applyBorder="1" applyAlignment="1">
      <alignment horizontal="center" vertical="center" wrapText="1"/>
    </xf>
    <xf numFmtId="170" fontId="56" fillId="0" borderId="27" xfId="0" applyNumberFormat="1" applyFont="1" applyBorder="1" applyAlignment="1">
      <alignment horizontal="center" vertical="center" wrapText="1"/>
    </xf>
    <xf numFmtId="170" fontId="56" fillId="0" borderId="28" xfId="0" applyNumberFormat="1" applyFont="1" applyBorder="1" applyAlignment="1">
      <alignment horizontal="center" vertical="center" wrapText="1"/>
    </xf>
    <xf numFmtId="170" fontId="56" fillId="0" borderId="29" xfId="0" applyNumberFormat="1" applyFont="1" applyBorder="1" applyAlignment="1">
      <alignment horizontal="center" vertical="center" wrapText="1"/>
    </xf>
    <xf numFmtId="3" fontId="58" fillId="0" borderId="27" xfId="0" applyNumberFormat="1" applyFont="1" applyBorder="1" applyAlignment="1">
      <alignment horizontal="center" vertical="center" wrapText="1"/>
    </xf>
    <xf numFmtId="3" fontId="58" fillId="0" borderId="28" xfId="0" applyNumberFormat="1" applyFont="1" applyBorder="1" applyAlignment="1">
      <alignment horizontal="center" vertical="center" wrapText="1"/>
    </xf>
    <xf numFmtId="3" fontId="58" fillId="0" borderId="29" xfId="0" applyNumberFormat="1" applyFont="1" applyBorder="1" applyAlignment="1">
      <alignment horizontal="center" vertical="center" wrapText="1"/>
    </xf>
    <xf numFmtId="0" fontId="77" fillId="0" borderId="2" xfId="0" applyFont="1" applyBorder="1" applyAlignment="1">
      <alignment horizontal="center" vertical="center" wrapText="1"/>
    </xf>
    <xf numFmtId="0" fontId="77" fillId="0" borderId="3" xfId="0" applyFont="1" applyBorder="1" applyAlignment="1">
      <alignment horizontal="center" vertical="center" wrapText="1"/>
    </xf>
    <xf numFmtId="0" fontId="77" fillId="0" borderId="4"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14" xfId="0" applyFont="1" applyBorder="1" applyAlignment="1">
      <alignment horizontal="center" vertical="center" wrapText="1"/>
    </xf>
    <xf numFmtId="0" fontId="77" fillId="0" borderId="15" xfId="0" applyFont="1" applyBorder="1" applyAlignment="1">
      <alignment horizontal="center" vertical="center" wrapText="1"/>
    </xf>
    <xf numFmtId="0" fontId="7" fillId="0" borderId="27" xfId="0" applyFont="1" applyBorder="1" applyAlignment="1">
      <alignment horizontal="center" vertical="center"/>
    </xf>
    <xf numFmtId="0" fontId="7" fillId="0" borderId="29" xfId="0" applyFont="1" applyBorder="1" applyAlignment="1">
      <alignment horizontal="center" vertical="center"/>
    </xf>
    <xf numFmtId="3" fontId="58" fillId="0" borderId="1" xfId="0" applyNumberFormat="1" applyFont="1" applyBorder="1" applyAlignment="1">
      <alignment horizontal="center" vertical="center" wrapText="1"/>
    </xf>
    <xf numFmtId="0" fontId="70" fillId="0" borderId="16" xfId="0" applyFont="1" applyBorder="1" applyAlignment="1">
      <alignment horizontal="center" vertical="center" wrapText="1"/>
    </xf>
    <xf numFmtId="168" fontId="0" fillId="0" borderId="27" xfId="0" applyNumberFormat="1" applyBorder="1" applyAlignment="1">
      <alignment horizontal="center" vertical="center"/>
    </xf>
    <xf numFmtId="168" fontId="0" fillId="0" borderId="28" xfId="0" applyNumberFormat="1" applyBorder="1" applyAlignment="1">
      <alignment horizontal="center" vertical="center"/>
    </xf>
    <xf numFmtId="168" fontId="0" fillId="0" borderId="29" xfId="0" applyNumberFormat="1" applyBorder="1" applyAlignment="1">
      <alignment horizontal="center" vertical="center"/>
    </xf>
    <xf numFmtId="44" fontId="0" fillId="0" borderId="27" xfId="304" applyFont="1" applyFill="1" applyBorder="1" applyAlignment="1">
      <alignment horizontal="center" vertical="center"/>
    </xf>
    <xf numFmtId="44" fontId="0" fillId="0" borderId="28" xfId="304" applyFont="1" applyFill="1" applyBorder="1" applyAlignment="1">
      <alignment horizontal="center" vertical="center"/>
    </xf>
    <xf numFmtId="44" fontId="70" fillId="0" borderId="27" xfId="304" applyFont="1" applyFill="1" applyBorder="1" applyAlignment="1">
      <alignment horizontal="center" vertical="center" wrapText="1"/>
    </xf>
    <xf numFmtId="44" fontId="70" fillId="0" borderId="28" xfId="304" applyFont="1" applyFill="1" applyBorder="1" applyAlignment="1">
      <alignment horizontal="center" vertical="center" wrapText="1"/>
    </xf>
    <xf numFmtId="44" fontId="70" fillId="0" borderId="29" xfId="304" applyFont="1" applyFill="1" applyBorder="1" applyAlignment="1">
      <alignment horizontal="center" vertical="center" wrapText="1"/>
    </xf>
    <xf numFmtId="44" fontId="0" fillId="0" borderId="29" xfId="304" applyFont="1" applyFill="1" applyBorder="1" applyAlignment="1">
      <alignment horizontal="center" vertical="center"/>
    </xf>
    <xf numFmtId="0" fontId="87" fillId="46" borderId="2" xfId="0" applyFont="1" applyFill="1" applyBorder="1" applyAlignment="1">
      <alignment horizontal="center" vertical="center"/>
    </xf>
    <xf numFmtId="0" fontId="87" fillId="46" borderId="4" xfId="0" applyFont="1" applyFill="1" applyBorder="1" applyAlignment="1">
      <alignment horizontal="center" vertical="center"/>
    </xf>
    <xf numFmtId="0" fontId="83" fillId="0" borderId="65" xfId="0" applyFont="1" applyBorder="1" applyAlignment="1">
      <alignment horizontal="justify" vertical="center" wrapText="1"/>
    </xf>
    <xf numFmtId="0" fontId="83" fillId="0" borderId="66" xfId="0" applyFont="1" applyBorder="1" applyAlignment="1">
      <alignment horizontal="justify" vertical="center" wrapText="1"/>
    </xf>
    <xf numFmtId="10" fontId="58" fillId="0" borderId="65" xfId="0" applyNumberFormat="1" applyFont="1" applyBorder="1" applyAlignment="1">
      <alignment horizontal="justify" vertical="center" wrapText="1"/>
    </xf>
    <xf numFmtId="10" fontId="58" fillId="0" borderId="66" xfId="0" applyNumberFormat="1" applyFont="1" applyBorder="1" applyAlignment="1">
      <alignment horizontal="justify" vertical="center" wrapText="1"/>
    </xf>
    <xf numFmtId="0" fontId="87" fillId="46" borderId="27" xfId="0" applyFont="1" applyFill="1" applyBorder="1" applyAlignment="1">
      <alignment horizontal="center" vertical="center"/>
    </xf>
    <xf numFmtId="0" fontId="87" fillId="46" borderId="29" xfId="0" applyFont="1" applyFill="1" applyBorder="1" applyAlignment="1">
      <alignment horizontal="center" vertical="center"/>
    </xf>
    <xf numFmtId="0" fontId="87" fillId="46" borderId="1" xfId="0" applyFont="1" applyFill="1" applyBorder="1" applyAlignment="1">
      <alignment horizontal="center"/>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5" borderId="4" xfId="1" applyFont="1" applyFill="1" applyBorder="1" applyAlignment="1">
      <alignment horizontal="center" vertical="center"/>
    </xf>
    <xf numFmtId="0" fontId="24" fillId="0" borderId="1" xfId="1" applyFont="1" applyBorder="1" applyAlignment="1">
      <alignment horizontal="center" vertical="center"/>
    </xf>
    <xf numFmtId="0" fontId="22" fillId="5" borderId="1" xfId="1" applyFont="1" applyFill="1" applyBorder="1" applyAlignment="1">
      <alignment horizontal="center" vertical="center"/>
    </xf>
    <xf numFmtId="0" fontId="24" fillId="0" borderId="1" xfId="1" applyFont="1" applyBorder="1" applyAlignment="1">
      <alignment horizontal="center" vertical="center" wrapText="1"/>
    </xf>
    <xf numFmtId="0" fontId="24" fillId="0" borderId="1" xfId="1" applyFont="1" applyBorder="1" applyAlignment="1">
      <alignment horizontal="center" wrapText="1"/>
    </xf>
    <xf numFmtId="0" fontId="22" fillId="5" borderId="6" xfId="1" applyFont="1" applyFill="1" applyBorder="1" applyAlignment="1">
      <alignment horizontal="center" vertical="center"/>
    </xf>
    <xf numFmtId="0" fontId="22" fillId="5" borderId="7" xfId="1" applyFont="1" applyFill="1" applyBorder="1" applyAlignment="1">
      <alignment horizontal="center" vertical="center"/>
    </xf>
    <xf numFmtId="0" fontId="22" fillId="5" borderId="8" xfId="1" applyFont="1" applyFill="1" applyBorder="1" applyAlignment="1">
      <alignment horizontal="center" vertical="center"/>
    </xf>
    <xf numFmtId="10" fontId="89" fillId="0" borderId="1" xfId="303" applyNumberFormat="1" applyFont="1" applyBorder="1" applyAlignment="1">
      <alignment horizontal="center" vertical="center"/>
    </xf>
  </cellXfs>
  <cellStyles count="305">
    <cellStyle name="20% - Énfasis1" xfId="24" builtinId="30" customBuiltin="1"/>
    <cellStyle name="20% - Énfasis2" xfId="27" builtinId="34" customBuiltin="1"/>
    <cellStyle name="20% - Énfasis3" xfId="30" builtinId="38" customBuiltin="1"/>
    <cellStyle name="20% - Énfasis4" xfId="33" builtinId="42" customBuiltin="1"/>
    <cellStyle name="20% - Énfasis5" xfId="36" builtinId="46" customBuiltin="1"/>
    <cellStyle name="20% - Énfasis6" xfId="39" builtinId="50" customBuiltin="1"/>
    <cellStyle name="40% - Énfasis1" xfId="25" builtinId="31" customBuiltin="1"/>
    <cellStyle name="40% - Énfasis2" xfId="28" builtinId="35" customBuiltin="1"/>
    <cellStyle name="40% - Énfasis3" xfId="31" builtinId="39" customBuiltin="1"/>
    <cellStyle name="40% - Énfasis4" xfId="34" builtinId="43" customBuiltin="1"/>
    <cellStyle name="40% - Énfasis5" xfId="37" builtinId="47" customBuiltin="1"/>
    <cellStyle name="40% - Énfasis6" xfId="40" builtinId="51" customBuiltin="1"/>
    <cellStyle name="60% - Énfasis1 2" xfId="196"/>
    <cellStyle name="60% - Énfasis2 2" xfId="197"/>
    <cellStyle name="60% - Énfasis3 2" xfId="198"/>
    <cellStyle name="60% - Énfasis4 2" xfId="199"/>
    <cellStyle name="60% - Énfasis5 2" xfId="200"/>
    <cellStyle name="60% - Énfasis6 2" xfId="201"/>
    <cellStyle name="BodyStyle" xfId="5"/>
    <cellStyle name="Buena"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eaderStyle" xfId="4"/>
    <cellStyle name="Incorrecto" xfId="13" builtinId="27" customBuiltin="1"/>
    <cellStyle name="Millares 10" xfId="41"/>
    <cellStyle name="Millares 2" xfId="3"/>
    <cellStyle name="Millares 2 2" xfId="130"/>
    <cellStyle name="Millares 2 2 2" xfId="209"/>
    <cellStyle name="Millares 2 2 2 2" xfId="227"/>
    <cellStyle name="Millares 2 2 2 2 2" xfId="299"/>
    <cellStyle name="Millares 2 2 2 2 3" xfId="263"/>
    <cellStyle name="Millares 2 2 2 3" xfId="281"/>
    <cellStyle name="Millares 2 2 2 4" xfId="245"/>
    <cellStyle name="Millares 2 2 3" xfId="218"/>
    <cellStyle name="Millares 2 2 3 2" xfId="290"/>
    <cellStyle name="Millares 2 2 3 3" xfId="254"/>
    <cellStyle name="Millares 2 2 4" xfId="272"/>
    <cellStyle name="Millares 2 2 5" xfId="236"/>
    <cellStyle name="Millares 2 3" xfId="202"/>
    <cellStyle name="Millares 2 3 2" xfId="211"/>
    <cellStyle name="Millares 2 3 2 2" xfId="229"/>
    <cellStyle name="Millares 2 3 2 2 2" xfId="301"/>
    <cellStyle name="Millares 2 3 2 2 3" xfId="265"/>
    <cellStyle name="Millares 2 3 2 3" xfId="283"/>
    <cellStyle name="Millares 2 3 2 4" xfId="247"/>
    <cellStyle name="Millares 2 3 3" xfId="220"/>
    <cellStyle name="Millares 2 3 3 2" xfId="292"/>
    <cellStyle name="Millares 2 3 3 3" xfId="256"/>
    <cellStyle name="Millares 2 3 4" xfId="274"/>
    <cellStyle name="Millares 2 3 5" xfId="238"/>
    <cellStyle name="Millares 2 4" xfId="207"/>
    <cellStyle name="Millares 2 4 2" xfId="225"/>
    <cellStyle name="Millares 2 4 2 2" xfId="297"/>
    <cellStyle name="Millares 2 4 2 3" xfId="261"/>
    <cellStyle name="Millares 2 4 3" xfId="279"/>
    <cellStyle name="Millares 2 4 4" xfId="243"/>
    <cellStyle name="Millares 2 5" xfId="216"/>
    <cellStyle name="Millares 2 5 2" xfId="288"/>
    <cellStyle name="Millares 2 5 3" xfId="252"/>
    <cellStyle name="Millares 2 6" xfId="270"/>
    <cellStyle name="Millares 2 7" xfId="234"/>
    <cellStyle name="Millares 2 8" xfId="59"/>
    <cellStyle name="Millares 3" xfId="124"/>
    <cellStyle name="Millares 3 2" xfId="208"/>
    <cellStyle name="Millares 3 2 2" xfId="226"/>
    <cellStyle name="Millares 3 2 2 2" xfId="298"/>
    <cellStyle name="Millares 3 2 2 3" xfId="262"/>
    <cellStyle name="Millares 3 2 3" xfId="280"/>
    <cellStyle name="Millares 3 2 4" xfId="244"/>
    <cellStyle name="Millares 3 3" xfId="217"/>
    <cellStyle name="Millares 3 3 2" xfId="289"/>
    <cellStyle name="Millares 3 3 3" xfId="253"/>
    <cellStyle name="Millares 3 4" xfId="271"/>
    <cellStyle name="Millares 3 5" xfId="235"/>
    <cellStyle name="Millares 4" xfId="194"/>
    <cellStyle name="Millares 4 2" xfId="210"/>
    <cellStyle name="Millares 4 2 2" xfId="228"/>
    <cellStyle name="Millares 4 2 2 2" xfId="300"/>
    <cellStyle name="Millares 4 2 2 3" xfId="264"/>
    <cellStyle name="Millares 4 2 3" xfId="282"/>
    <cellStyle name="Millares 4 2 4" xfId="246"/>
    <cellStyle name="Millares 4 3" xfId="219"/>
    <cellStyle name="Millares 4 3 2" xfId="291"/>
    <cellStyle name="Millares 4 3 3" xfId="255"/>
    <cellStyle name="Millares 4 4" xfId="273"/>
    <cellStyle name="Millares 4 5" xfId="237"/>
    <cellStyle name="Millares 5" xfId="206"/>
    <cellStyle name="Millares 5 2" xfId="224"/>
    <cellStyle name="Millares 5 2 2" xfId="296"/>
    <cellStyle name="Millares 5 2 3" xfId="260"/>
    <cellStyle name="Millares 5 3" xfId="278"/>
    <cellStyle name="Millares 5 4" xfId="242"/>
    <cellStyle name="Millares 6" xfId="215"/>
    <cellStyle name="Millares 6 2" xfId="287"/>
    <cellStyle name="Millares 6 3" xfId="251"/>
    <cellStyle name="Millares 7" xfId="269"/>
    <cellStyle name="Millares 8" xfId="233"/>
    <cellStyle name="Millares 9" xfId="53"/>
    <cellStyle name="Moneda" xfId="304" builtinId="4"/>
    <cellStyle name="Moneda [0] 2" xfId="48"/>
    <cellStyle name="Moneda [0] 2 2" xfId="55"/>
    <cellStyle name="Moneda [0] 2 2 2" xfId="126"/>
    <cellStyle name="Moneda [0] 2 3" xfId="121"/>
    <cellStyle name="Moneda [0] 3" xfId="51"/>
    <cellStyle name="Moneda [0] 3 2" xfId="204"/>
    <cellStyle name="Moneda [0] 3 2 2" xfId="222"/>
    <cellStyle name="Moneda [0] 3 2 2 2" xfId="294"/>
    <cellStyle name="Moneda [0] 3 2 2 3" xfId="258"/>
    <cellStyle name="Moneda [0] 3 2 3" xfId="276"/>
    <cellStyle name="Moneda [0] 3 2 4" xfId="240"/>
    <cellStyle name="Moneda [0] 3 3" xfId="213"/>
    <cellStyle name="Moneda [0] 3 3 2" xfId="285"/>
    <cellStyle name="Moneda [0] 3 3 3" xfId="249"/>
    <cellStyle name="Moneda [0] 3 4" xfId="267"/>
    <cellStyle name="Moneda [0] 3 5" xfId="231"/>
    <cellStyle name="Moneda [0] 4" xfId="205"/>
    <cellStyle name="Moneda [0] 4 2" xfId="223"/>
    <cellStyle name="Moneda [0] 4 2 2" xfId="295"/>
    <cellStyle name="Moneda [0] 4 2 3" xfId="259"/>
    <cellStyle name="Moneda [0] 4 3" xfId="277"/>
    <cellStyle name="Moneda [0] 4 4" xfId="241"/>
    <cellStyle name="Moneda [0] 5" xfId="214"/>
    <cellStyle name="Moneda [0] 5 2" xfId="286"/>
    <cellStyle name="Moneda [0] 5 3" xfId="250"/>
    <cellStyle name="Moneda [0] 6" xfId="268"/>
    <cellStyle name="Moneda [0] 7" xfId="232"/>
    <cellStyle name="Moneda [0] 8" xfId="52"/>
    <cellStyle name="Moneda [0] 9" xfId="45"/>
    <cellStyle name="Moneda 10" xfId="66"/>
    <cellStyle name="Moneda 10 2" xfId="137"/>
    <cellStyle name="Moneda 11" xfId="67"/>
    <cellStyle name="Moneda 11 2" xfId="138"/>
    <cellStyle name="Moneda 12" xfId="68"/>
    <cellStyle name="Moneda 12 2" xfId="139"/>
    <cellStyle name="Moneda 13" xfId="69"/>
    <cellStyle name="Moneda 13 2" xfId="140"/>
    <cellStyle name="Moneda 14" xfId="70"/>
    <cellStyle name="Moneda 14 2" xfId="141"/>
    <cellStyle name="Moneda 15" xfId="71"/>
    <cellStyle name="Moneda 15 2" xfId="142"/>
    <cellStyle name="Moneda 16" xfId="72"/>
    <cellStyle name="Moneda 16 2" xfId="143"/>
    <cellStyle name="Moneda 17" xfId="73"/>
    <cellStyle name="Moneda 17 2" xfId="144"/>
    <cellStyle name="Moneda 18" xfId="74"/>
    <cellStyle name="Moneda 18 2" xfId="145"/>
    <cellStyle name="Moneda 19" xfId="75"/>
    <cellStyle name="Moneda 19 2" xfId="146"/>
    <cellStyle name="Moneda 2" xfId="2"/>
    <cellStyle name="Moneda 2 2" xfId="128"/>
    <cellStyle name="Moneda 2 3" xfId="57"/>
    <cellStyle name="Moneda 20" xfId="76"/>
    <cellStyle name="Moneda 20 2" xfId="147"/>
    <cellStyle name="Moneda 21" xfId="79"/>
    <cellStyle name="Moneda 21 2" xfId="150"/>
    <cellStyle name="Moneda 22" xfId="78"/>
    <cellStyle name="Moneda 22 2" xfId="149"/>
    <cellStyle name="Moneda 23" xfId="56"/>
    <cellStyle name="Moneda 23 2" xfId="127"/>
    <cellStyle name="Moneda 24" xfId="77"/>
    <cellStyle name="Moneda 24 2" xfId="148"/>
    <cellStyle name="Moneda 25" xfId="80"/>
    <cellStyle name="Moneda 25 2" xfId="151"/>
    <cellStyle name="Moneda 26" xfId="81"/>
    <cellStyle name="Moneda 26 2" xfId="152"/>
    <cellStyle name="Moneda 27" xfId="82"/>
    <cellStyle name="Moneda 27 2" xfId="153"/>
    <cellStyle name="Moneda 28" xfId="83"/>
    <cellStyle name="Moneda 28 2" xfId="154"/>
    <cellStyle name="Moneda 29" xfId="84"/>
    <cellStyle name="Moneda 29 2" xfId="155"/>
    <cellStyle name="Moneda 3" xfId="58"/>
    <cellStyle name="Moneda 3 2" xfId="129"/>
    <cellStyle name="Moneda 30" xfId="85"/>
    <cellStyle name="Moneda 30 2" xfId="156"/>
    <cellStyle name="Moneda 31" xfId="86"/>
    <cellStyle name="Moneda 31 2" xfId="157"/>
    <cellStyle name="Moneda 32" xfId="87"/>
    <cellStyle name="Moneda 32 2" xfId="158"/>
    <cellStyle name="Moneda 33" xfId="88"/>
    <cellStyle name="Moneda 33 2" xfId="159"/>
    <cellStyle name="Moneda 34" xfId="89"/>
    <cellStyle name="Moneda 34 2" xfId="160"/>
    <cellStyle name="Moneda 35" xfId="90"/>
    <cellStyle name="Moneda 35 2" xfId="161"/>
    <cellStyle name="Moneda 36" xfId="91"/>
    <cellStyle name="Moneda 36 2" xfId="162"/>
    <cellStyle name="Moneda 37" xfId="92"/>
    <cellStyle name="Moneda 37 2" xfId="163"/>
    <cellStyle name="Moneda 38" xfId="93"/>
    <cellStyle name="Moneda 38 2" xfId="164"/>
    <cellStyle name="Moneda 39" xfId="94"/>
    <cellStyle name="Moneda 39 2" xfId="165"/>
    <cellStyle name="Moneda 4" xfId="63"/>
    <cellStyle name="Moneda 4 2" xfId="134"/>
    <cellStyle name="Moneda 40" xfId="95"/>
    <cellStyle name="Moneda 40 2" xfId="166"/>
    <cellStyle name="Moneda 41" xfId="96"/>
    <cellStyle name="Moneda 41 2" xfId="167"/>
    <cellStyle name="Moneda 42" xfId="97"/>
    <cellStyle name="Moneda 42 2" xfId="168"/>
    <cellStyle name="Moneda 43" xfId="98"/>
    <cellStyle name="Moneda 43 2" xfId="169"/>
    <cellStyle name="Moneda 44" xfId="99"/>
    <cellStyle name="Moneda 44 2" xfId="170"/>
    <cellStyle name="Moneda 45" xfId="100"/>
    <cellStyle name="Moneda 45 2" xfId="171"/>
    <cellStyle name="Moneda 46" xfId="101"/>
    <cellStyle name="Moneda 46 2" xfId="172"/>
    <cellStyle name="Moneda 47" xfId="102"/>
    <cellStyle name="Moneda 47 2" xfId="173"/>
    <cellStyle name="Moneda 48" xfId="103"/>
    <cellStyle name="Moneda 48 2" xfId="174"/>
    <cellStyle name="Moneda 49" xfId="104"/>
    <cellStyle name="Moneda 49 2" xfId="175"/>
    <cellStyle name="Moneda 5" xfId="61"/>
    <cellStyle name="Moneda 5 2" xfId="132"/>
    <cellStyle name="Moneda 50" xfId="105"/>
    <cellStyle name="Moneda 50 2" xfId="176"/>
    <cellStyle name="Moneda 51" xfId="106"/>
    <cellStyle name="Moneda 51 2" xfId="177"/>
    <cellStyle name="Moneda 52" xfId="107"/>
    <cellStyle name="Moneda 52 2" xfId="178"/>
    <cellStyle name="Moneda 53" xfId="108"/>
    <cellStyle name="Moneda 53 2" xfId="179"/>
    <cellStyle name="Moneda 54" xfId="109"/>
    <cellStyle name="Moneda 54 2" xfId="180"/>
    <cellStyle name="Moneda 55" xfId="110"/>
    <cellStyle name="Moneda 55 2" xfId="181"/>
    <cellStyle name="Moneda 56" xfId="111"/>
    <cellStyle name="Moneda 56 2" xfId="182"/>
    <cellStyle name="Moneda 57" xfId="112"/>
    <cellStyle name="Moneda 57 2" xfId="183"/>
    <cellStyle name="Moneda 58" xfId="113"/>
    <cellStyle name="Moneda 58 2" xfId="184"/>
    <cellStyle name="Moneda 59" xfId="114"/>
    <cellStyle name="Moneda 59 2" xfId="185"/>
    <cellStyle name="Moneda 6" xfId="54"/>
    <cellStyle name="Moneda 6 2" xfId="125"/>
    <cellStyle name="Moneda 60" xfId="117"/>
    <cellStyle name="Moneda 60 2" xfId="188"/>
    <cellStyle name="Moneda 61" xfId="115"/>
    <cellStyle name="Moneda 61 2" xfId="186"/>
    <cellStyle name="Moneda 62" xfId="60"/>
    <cellStyle name="Moneda 62 2" xfId="131"/>
    <cellStyle name="Moneda 63" xfId="116"/>
    <cellStyle name="Moneda 63 2" xfId="187"/>
    <cellStyle name="Moneda 64" xfId="118"/>
    <cellStyle name="Moneda 64 2" xfId="189"/>
    <cellStyle name="Moneda 65" xfId="119"/>
    <cellStyle name="Moneda 65 2" xfId="190"/>
    <cellStyle name="Moneda 66" xfId="120"/>
    <cellStyle name="Moneda 66 2" xfId="191"/>
    <cellStyle name="Moneda 67" xfId="122"/>
    <cellStyle name="Moneda 68" xfId="123"/>
    <cellStyle name="Moneda 69" xfId="192"/>
    <cellStyle name="Moneda 7" xfId="62"/>
    <cellStyle name="Moneda 7 2" xfId="133"/>
    <cellStyle name="Moneda 70" xfId="203"/>
    <cellStyle name="Moneda 70 2" xfId="212"/>
    <cellStyle name="Moneda 70 2 2" xfId="230"/>
    <cellStyle name="Moneda 70 2 2 2" xfId="302"/>
    <cellStyle name="Moneda 70 2 2 3" xfId="266"/>
    <cellStyle name="Moneda 70 2 3" xfId="284"/>
    <cellStyle name="Moneda 70 2 4" xfId="248"/>
    <cellStyle name="Moneda 70 3" xfId="221"/>
    <cellStyle name="Moneda 70 3 2" xfId="293"/>
    <cellStyle name="Moneda 70 3 3" xfId="257"/>
    <cellStyle name="Moneda 70 4" xfId="275"/>
    <cellStyle name="Moneda 70 5" xfId="239"/>
    <cellStyle name="Moneda 71" xfId="50"/>
    <cellStyle name="Moneda 72" xfId="47"/>
    <cellStyle name="Moneda 73" xfId="193"/>
    <cellStyle name="Moneda 8" xfId="64"/>
    <cellStyle name="Moneda 8 2" xfId="135"/>
    <cellStyle name="Moneda 9" xfId="65"/>
    <cellStyle name="Moneda 9 2" xfId="136"/>
    <cellStyle name="Neutral 2" xfId="195"/>
    <cellStyle name="Normal" xfId="0" builtinId="0"/>
    <cellStyle name="Normal 2" xfId="1"/>
    <cellStyle name="Normal 2 2" xfId="44"/>
    <cellStyle name="Normal 2 2 2" xfId="43"/>
    <cellStyle name="Normal 3" xfId="42"/>
    <cellStyle name="Normal 4" xfId="46"/>
    <cellStyle name="Notas" xfId="20" builtinId="10" customBuiltin="1"/>
    <cellStyle name="Numeric" xfId="6"/>
    <cellStyle name="Porcentaje" xfId="303" builtinId="5"/>
    <cellStyle name="Porcentaje 2" xfId="49"/>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Avances del IPCC Sept 15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Hoja1!$B$2:$B$6</c:f>
              <c:strCache>
                <c:ptCount val="5"/>
                <c:pt idx="0">
                  <c:v>Avance Plan de acción Institucional a corte sept 15</c:v>
                </c:pt>
                <c:pt idx="1">
                  <c:v>Avance Plan de Desarrollo al Cuatrienio</c:v>
                </c:pt>
                <c:pt idx="2">
                  <c:v>Ejecución Proyectos IPCC a sept 15</c:v>
                </c:pt>
                <c:pt idx="3">
                  <c:v>Ejecución Presupuestal Según Compromisos</c:v>
                </c:pt>
                <c:pt idx="4">
                  <c:v>Ejecución Presupuestal Según Obligaciones</c:v>
                </c:pt>
              </c:strCache>
            </c:strRef>
          </c:cat>
          <c:val>
            <c:numRef>
              <c:f>Hoja1!$C$2:$C$6</c:f>
              <c:numCache>
                <c:formatCode>0.00%</c:formatCode>
                <c:ptCount val="5"/>
                <c:pt idx="0">
                  <c:v>0.74360000000000004</c:v>
                </c:pt>
                <c:pt idx="1">
                  <c:v>0.56359999999999999</c:v>
                </c:pt>
                <c:pt idx="2">
                  <c:v>0.54210000000000003</c:v>
                </c:pt>
                <c:pt idx="3">
                  <c:v>0.36120000000000002</c:v>
                </c:pt>
                <c:pt idx="4">
                  <c:v>0.36120000000000002</c:v>
                </c:pt>
              </c:numCache>
            </c:numRef>
          </c:val>
          <c:extLst xmlns:c16r2="http://schemas.microsoft.com/office/drawing/2015/06/chart">
            <c:ext xmlns:c16="http://schemas.microsoft.com/office/drawing/2014/chart" uri="{C3380CC4-5D6E-409C-BE32-E72D297353CC}">
              <c16:uniqueId val="{00000000-2DFE-4FE2-8F1F-0DD172B4C856}"/>
            </c:ext>
          </c:extLst>
        </c:ser>
        <c:dLbls>
          <c:showLegendKey val="0"/>
          <c:showVal val="0"/>
          <c:showCatName val="0"/>
          <c:showSerName val="0"/>
          <c:showPercent val="0"/>
          <c:showBubbleSize val="0"/>
        </c:dLbls>
        <c:gapWidth val="219"/>
        <c:overlap val="-27"/>
        <c:axId val="163783400"/>
        <c:axId val="163784968"/>
      </c:barChart>
      <c:catAx>
        <c:axId val="163783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3784968"/>
        <c:crosses val="autoZero"/>
        <c:auto val="1"/>
        <c:lblAlgn val="ctr"/>
        <c:lblOffset val="100"/>
        <c:noMultiLvlLbl val="0"/>
      </c:catAx>
      <c:valAx>
        <c:axId val="1637849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37834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Comparativos avances junio vs sept 2025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Hoja1!$C$10</c:f>
              <c:strCache>
                <c:ptCount val="1"/>
                <c:pt idx="0">
                  <c:v>Avance junio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Hoja1!$B$11:$B$15</c:f>
              <c:strCache>
                <c:ptCount val="5"/>
                <c:pt idx="0">
                  <c:v>Plan de accion institucional </c:v>
                </c:pt>
                <c:pt idx="1">
                  <c:v>Ejecución de Proyectos</c:v>
                </c:pt>
                <c:pt idx="2">
                  <c:v>Ejecución Presupuestal por Compromisos</c:v>
                </c:pt>
                <c:pt idx="3">
                  <c:v>Ejecución Presupuestal por Obligaciones</c:v>
                </c:pt>
                <c:pt idx="4">
                  <c:v>Plan de Desarrollo al Cuatrienio</c:v>
                </c:pt>
              </c:strCache>
            </c:strRef>
          </c:cat>
          <c:val>
            <c:numRef>
              <c:f>Hoja1!$C$11:$C$15</c:f>
              <c:numCache>
                <c:formatCode>0.0%</c:formatCode>
                <c:ptCount val="5"/>
                <c:pt idx="0">
                  <c:v>0.45577484184529665</c:v>
                </c:pt>
                <c:pt idx="1">
                  <c:v>0.44732628766906363</c:v>
                </c:pt>
                <c:pt idx="2">
                  <c:v>0.22830083822952452</c:v>
                </c:pt>
                <c:pt idx="3">
                  <c:v>0.20808339492255623</c:v>
                </c:pt>
                <c:pt idx="4">
                  <c:v>0.35689078837706106</c:v>
                </c:pt>
              </c:numCache>
            </c:numRef>
          </c:val>
          <c:extLst xmlns:c16r2="http://schemas.microsoft.com/office/drawing/2015/06/chart">
            <c:ext xmlns:c16="http://schemas.microsoft.com/office/drawing/2014/chart" uri="{C3380CC4-5D6E-409C-BE32-E72D297353CC}">
              <c16:uniqueId val="{00000000-7296-466C-85CC-43550AF77CFA}"/>
            </c:ext>
          </c:extLst>
        </c:ser>
        <c:ser>
          <c:idx val="1"/>
          <c:order val="1"/>
          <c:tx>
            <c:strRef>
              <c:f>Hoja1!$D$10</c:f>
              <c:strCache>
                <c:ptCount val="1"/>
                <c:pt idx="0">
                  <c:v>Avance Sept 15</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Hoja1!$B$11:$B$15</c:f>
              <c:strCache>
                <c:ptCount val="5"/>
                <c:pt idx="0">
                  <c:v>Plan de accion institucional </c:v>
                </c:pt>
                <c:pt idx="1">
                  <c:v>Ejecución de Proyectos</c:v>
                </c:pt>
                <c:pt idx="2">
                  <c:v>Ejecución Presupuestal por Compromisos</c:v>
                </c:pt>
                <c:pt idx="3">
                  <c:v>Ejecución Presupuestal por Obligaciones</c:v>
                </c:pt>
                <c:pt idx="4">
                  <c:v>Plan de Desarrollo al Cuatrienio</c:v>
                </c:pt>
              </c:strCache>
            </c:strRef>
          </c:cat>
          <c:val>
            <c:numRef>
              <c:f>Hoja1!$D$11:$D$15</c:f>
              <c:numCache>
                <c:formatCode>0.00%</c:formatCode>
                <c:ptCount val="5"/>
                <c:pt idx="0">
                  <c:v>0.74360000000000004</c:v>
                </c:pt>
                <c:pt idx="1">
                  <c:v>0.54210000000000003</c:v>
                </c:pt>
                <c:pt idx="2">
                  <c:v>0.36120000000000002</c:v>
                </c:pt>
                <c:pt idx="3">
                  <c:v>0.36120000000000002</c:v>
                </c:pt>
                <c:pt idx="4">
                  <c:v>0.56359999999999999</c:v>
                </c:pt>
              </c:numCache>
            </c:numRef>
          </c:val>
          <c:extLst xmlns:c16r2="http://schemas.microsoft.com/office/drawing/2015/06/chart">
            <c:ext xmlns:c16="http://schemas.microsoft.com/office/drawing/2014/chart" uri="{C3380CC4-5D6E-409C-BE32-E72D297353CC}">
              <c16:uniqueId val="{00000001-7296-466C-85CC-43550AF77CFA}"/>
            </c:ext>
          </c:extLst>
        </c:ser>
        <c:dLbls>
          <c:showLegendKey val="0"/>
          <c:showVal val="0"/>
          <c:showCatName val="0"/>
          <c:showSerName val="0"/>
          <c:showPercent val="0"/>
          <c:showBubbleSize val="0"/>
        </c:dLbls>
        <c:gapWidth val="219"/>
        <c:overlap val="-27"/>
        <c:axId val="163782616"/>
        <c:axId val="163784184"/>
      </c:barChart>
      <c:catAx>
        <c:axId val="163782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3784184"/>
        <c:crosses val="autoZero"/>
        <c:auto val="1"/>
        <c:lblAlgn val="ctr"/>
        <c:lblOffset val="100"/>
        <c:noMultiLvlLbl val="0"/>
      </c:catAx>
      <c:valAx>
        <c:axId val="1637841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3782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1168854</xdr:colOff>
      <xdr:row>0</xdr:row>
      <xdr:rowOff>0</xdr:rowOff>
    </xdr:from>
    <xdr:ext cx="1413010" cy="1047750"/>
    <xdr:pic>
      <xdr:nvPicPr>
        <xdr:cNvPr id="2" name="Imagen 1">
          <a:extLst>
            <a:ext uri="{FF2B5EF4-FFF2-40B4-BE49-F238E27FC236}">
              <a16:creationId xmlns="" xmlns:a16="http://schemas.microsoft.com/office/drawing/2014/main" id="{528B11AA-17B4-4B1B-A760-F3C3E36FF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68854" y="0"/>
          <a:ext cx="1413010" cy="10477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1035504</xdr:colOff>
      <xdr:row>0</xdr:row>
      <xdr:rowOff>47625</xdr:rowOff>
    </xdr:from>
    <xdr:ext cx="1374321" cy="1114425"/>
    <xdr:pic>
      <xdr:nvPicPr>
        <xdr:cNvPr id="2" name="Imagen 1">
          <a:extLst>
            <a:ext uri="{FF2B5EF4-FFF2-40B4-BE49-F238E27FC236}">
              <a16:creationId xmlns="" xmlns:a16="http://schemas.microsoft.com/office/drawing/2014/main" id="{5DBAA519-CAA4-45AA-B408-E2835DDD4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5504" y="47625"/>
          <a:ext cx="1374321" cy="1114425"/>
        </a:xfrm>
        <a:prstGeom prst="rect">
          <a:avLst/>
        </a:prstGeom>
      </xdr:spPr>
    </xdr:pic>
    <xdr:clientData/>
  </xdr:oneCellAnchor>
  <xdr:oneCellAnchor>
    <xdr:from>
      <xdr:col>0</xdr:col>
      <xdr:colOff>1035504</xdr:colOff>
      <xdr:row>0</xdr:row>
      <xdr:rowOff>47625</xdr:rowOff>
    </xdr:from>
    <xdr:ext cx="1374321" cy="1114425"/>
    <xdr:pic>
      <xdr:nvPicPr>
        <xdr:cNvPr id="3" name="Imagen 2">
          <a:extLst>
            <a:ext uri="{FF2B5EF4-FFF2-40B4-BE49-F238E27FC236}">
              <a16:creationId xmlns="" xmlns:a16="http://schemas.microsoft.com/office/drawing/2014/main" id="{0996B8CE-F6BD-49D2-BB75-458AA82E6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5504" y="0"/>
          <a:ext cx="1374321" cy="11144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721176</xdr:colOff>
      <xdr:row>0</xdr:row>
      <xdr:rowOff>0</xdr:rowOff>
    </xdr:from>
    <xdr:ext cx="3211287" cy="2245179"/>
    <xdr:pic>
      <xdr:nvPicPr>
        <xdr:cNvPr id="5" name="Imagen 4">
          <a:extLst>
            <a:ext uri="{FF2B5EF4-FFF2-40B4-BE49-F238E27FC236}">
              <a16:creationId xmlns="" xmlns:a16="http://schemas.microsoft.com/office/drawing/2014/main" id="{FD874ACA-9DE2-44C0-9932-B0A66A3F2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21176" y="0"/>
          <a:ext cx="3211287" cy="224517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180975</xdr:colOff>
      <xdr:row>2</xdr:row>
      <xdr:rowOff>471487</xdr:rowOff>
    </xdr:from>
    <xdr:to>
      <xdr:col>11</xdr:col>
      <xdr:colOff>180975</xdr:colOff>
      <xdr:row>6</xdr:row>
      <xdr:rowOff>157162</xdr:rowOff>
    </xdr:to>
    <xdr:graphicFrame macro="">
      <xdr:nvGraphicFramePr>
        <xdr:cNvPr id="2" name="Gráfico 1">
          <a:extLst>
            <a:ext uri="{FF2B5EF4-FFF2-40B4-BE49-F238E27FC236}">
              <a16:creationId xmlns="" xmlns:a16="http://schemas.microsoft.com/office/drawing/2014/main" id="{D796B6AC-7E30-E900-07F1-AEE56553F2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314325</xdr:colOff>
      <xdr:row>9</xdr:row>
      <xdr:rowOff>595312</xdr:rowOff>
    </xdr:from>
    <xdr:to>
      <xdr:col>12</xdr:col>
      <xdr:colOff>314325</xdr:colOff>
      <xdr:row>14</xdr:row>
      <xdr:rowOff>461962</xdr:rowOff>
    </xdr:to>
    <xdr:graphicFrame macro="">
      <xdr:nvGraphicFramePr>
        <xdr:cNvPr id="3" name="Gráfico 2">
          <a:extLst>
            <a:ext uri="{FF2B5EF4-FFF2-40B4-BE49-F238E27FC236}">
              <a16:creationId xmlns="" xmlns:a16="http://schemas.microsoft.com/office/drawing/2014/main" id="{D23D164A-2E49-46BE-7019-2872C65D78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87"/>
  <sheetViews>
    <sheetView zoomScale="53" zoomScaleNormal="80" workbookViewId="0">
      <selection activeCell="J48" sqref="J48"/>
    </sheetView>
  </sheetViews>
  <sheetFormatPr baseColWidth="10" defaultColWidth="10.875" defaultRowHeight="15"/>
  <cols>
    <col min="1" max="1" width="34.125" style="15" customWidth="1"/>
    <col min="2" max="2" width="10.875" style="7"/>
    <col min="3" max="3" width="28.125" style="7" customWidth="1"/>
    <col min="4" max="4" width="21.125" style="7" customWidth="1"/>
    <col min="5" max="5" width="19.125" style="7" customWidth="1"/>
    <col min="6" max="6" width="27.125" style="7" customWidth="1"/>
    <col min="7" max="7" width="17.125" style="7" customWidth="1"/>
    <col min="8" max="8" width="27.125" style="7" customWidth="1"/>
    <col min="9" max="9" width="15.125" style="7" customWidth="1"/>
    <col min="10" max="10" width="17.875" style="7" customWidth="1"/>
    <col min="11" max="11" width="19.125" style="7" customWidth="1"/>
    <col min="12" max="12" width="25.125" style="7" customWidth="1"/>
    <col min="13" max="13" width="20.875" style="7" customWidth="1"/>
    <col min="14" max="15" width="10.875" style="7"/>
    <col min="16" max="16" width="16.875" style="7" customWidth="1"/>
    <col min="17" max="17" width="20.125" style="7" customWidth="1"/>
    <col min="18" max="18" width="18.875" style="7" customWidth="1"/>
    <col min="19" max="19" width="22.875" style="7" customWidth="1"/>
    <col min="20" max="20" width="22.125" style="7" customWidth="1"/>
    <col min="21" max="21" width="25.125" style="7" customWidth="1"/>
    <col min="22" max="22" width="21.125" style="7" customWidth="1"/>
    <col min="23" max="23" width="19.125" style="7" customWidth="1"/>
    <col min="24" max="24" width="17.125" style="7" customWidth="1"/>
    <col min="25" max="26" width="16.125" style="7" customWidth="1"/>
    <col min="27" max="27" width="28.875" style="7" customWidth="1"/>
    <col min="28" max="28" width="19.125" style="7" customWidth="1"/>
    <col min="29" max="29" width="21.125" style="7" customWidth="1"/>
    <col min="30" max="30" width="21.875" style="7" customWidth="1"/>
    <col min="31" max="31" width="25.125" style="7" customWidth="1"/>
    <col min="32" max="32" width="22.125" style="7" customWidth="1"/>
    <col min="33" max="33" width="29.875" style="7" customWidth="1"/>
    <col min="34" max="34" width="18.875" style="7" customWidth="1"/>
    <col min="35" max="35" width="18.125" style="7" customWidth="1"/>
    <col min="36" max="36" width="22.125" style="7" customWidth="1"/>
    <col min="37" max="16384" width="10.875" style="7"/>
  </cols>
  <sheetData>
    <row r="1" spans="1:50" ht="54.95" customHeight="1">
      <c r="A1" s="531" t="s">
        <v>155</v>
      </c>
      <c r="B1" s="531"/>
      <c r="C1" s="531"/>
      <c r="D1" s="531"/>
      <c r="E1" s="531"/>
      <c r="F1" s="531"/>
      <c r="G1" s="531"/>
      <c r="H1" s="531"/>
    </row>
    <row r="2" spans="1:50" ht="33" customHeight="1">
      <c r="A2" s="514" t="s">
        <v>173</v>
      </c>
      <c r="B2" s="514"/>
      <c r="C2" s="514"/>
      <c r="D2" s="514"/>
      <c r="E2" s="514"/>
      <c r="F2" s="514"/>
      <c r="G2" s="514"/>
      <c r="H2" s="514"/>
      <c r="I2" s="8"/>
      <c r="J2" s="8"/>
      <c r="K2" s="8"/>
      <c r="L2" s="8"/>
      <c r="M2" s="8"/>
      <c r="N2" s="8"/>
      <c r="O2" s="8"/>
      <c r="P2" s="8"/>
      <c r="Q2" s="8"/>
      <c r="R2" s="8"/>
      <c r="S2" s="8"/>
      <c r="T2" s="8"/>
      <c r="U2" s="8"/>
      <c r="V2" s="8"/>
      <c r="W2" s="8"/>
      <c r="X2" s="8"/>
      <c r="Y2" s="8"/>
      <c r="Z2" s="8"/>
      <c r="AA2" s="9"/>
      <c r="AB2" s="9"/>
      <c r="AC2" s="9"/>
      <c r="AD2" s="9"/>
      <c r="AE2" s="9"/>
      <c r="AF2" s="9"/>
      <c r="AG2" s="10"/>
      <c r="AH2" s="10"/>
      <c r="AI2" s="10"/>
      <c r="AJ2" s="10"/>
      <c r="AK2" s="10"/>
      <c r="AL2" s="10"/>
      <c r="AM2" s="10"/>
      <c r="AN2" s="10"/>
      <c r="AO2" s="10"/>
      <c r="AP2" s="10"/>
      <c r="AQ2" s="8"/>
      <c r="AR2" s="8"/>
      <c r="AS2" s="8"/>
      <c r="AT2" s="8"/>
      <c r="AU2" s="8"/>
      <c r="AV2" s="8"/>
      <c r="AW2" s="8"/>
      <c r="AX2" s="8"/>
    </row>
    <row r="3" spans="1:50" ht="48" customHeight="1">
      <c r="A3" s="11" t="s">
        <v>91</v>
      </c>
      <c r="B3" s="510" t="s">
        <v>103</v>
      </c>
      <c r="C3" s="510"/>
      <c r="D3" s="510"/>
      <c r="E3" s="510"/>
      <c r="F3" s="510"/>
      <c r="G3" s="510"/>
      <c r="H3" s="510"/>
    </row>
    <row r="4" spans="1:50" ht="48" customHeight="1">
      <c r="A4" s="11" t="s">
        <v>161</v>
      </c>
      <c r="B4" s="503" t="s">
        <v>179</v>
      </c>
      <c r="C4" s="504"/>
      <c r="D4" s="504"/>
      <c r="E4" s="504"/>
      <c r="F4" s="504"/>
      <c r="G4" s="504"/>
      <c r="H4" s="505"/>
    </row>
    <row r="5" spans="1:50" ht="31.7" customHeight="1">
      <c r="A5" s="11" t="s">
        <v>178</v>
      </c>
      <c r="B5" s="510" t="s">
        <v>104</v>
      </c>
      <c r="C5" s="510"/>
      <c r="D5" s="510"/>
      <c r="E5" s="510"/>
      <c r="F5" s="510"/>
      <c r="G5" s="510"/>
      <c r="H5" s="510"/>
    </row>
    <row r="6" spans="1:50" ht="40.700000000000003" customHeight="1">
      <c r="A6" s="11" t="s">
        <v>79</v>
      </c>
      <c r="B6" s="503" t="s">
        <v>105</v>
      </c>
      <c r="C6" s="504"/>
      <c r="D6" s="504"/>
      <c r="E6" s="504"/>
      <c r="F6" s="504"/>
      <c r="G6" s="504"/>
      <c r="H6" s="505"/>
    </row>
    <row r="7" spans="1:50" ht="41.1" customHeight="1">
      <c r="A7" s="11" t="s">
        <v>96</v>
      </c>
      <c r="B7" s="510" t="s">
        <v>106</v>
      </c>
      <c r="C7" s="510"/>
      <c r="D7" s="510"/>
      <c r="E7" s="510"/>
      <c r="F7" s="510"/>
      <c r="G7" s="510"/>
      <c r="H7" s="510"/>
    </row>
    <row r="8" spans="1:50" ht="48.95" customHeight="1">
      <c r="A8" s="11" t="s">
        <v>31</v>
      </c>
      <c r="B8" s="510" t="s">
        <v>187</v>
      </c>
      <c r="C8" s="510"/>
      <c r="D8" s="510"/>
      <c r="E8" s="510"/>
      <c r="F8" s="510"/>
      <c r="G8" s="510"/>
      <c r="H8" s="510"/>
    </row>
    <row r="9" spans="1:50" ht="48.95" customHeight="1">
      <c r="A9" s="11" t="s">
        <v>188</v>
      </c>
      <c r="B9" s="503" t="s">
        <v>189</v>
      </c>
      <c r="C9" s="504"/>
      <c r="D9" s="504"/>
      <c r="E9" s="504"/>
      <c r="F9" s="504"/>
      <c r="G9" s="504"/>
      <c r="H9" s="505"/>
    </row>
    <row r="10" spans="1:50" ht="30">
      <c r="A10" s="11" t="s">
        <v>32</v>
      </c>
      <c r="B10" s="510" t="s">
        <v>107</v>
      </c>
      <c r="C10" s="510"/>
      <c r="D10" s="510"/>
      <c r="E10" s="510"/>
      <c r="F10" s="510"/>
      <c r="G10" s="510"/>
      <c r="H10" s="510"/>
    </row>
    <row r="11" spans="1:50" ht="30">
      <c r="A11" s="11" t="s">
        <v>7</v>
      </c>
      <c r="B11" s="510" t="s">
        <v>108</v>
      </c>
      <c r="C11" s="510"/>
      <c r="D11" s="510"/>
      <c r="E11" s="510"/>
      <c r="F11" s="510"/>
      <c r="G11" s="510"/>
      <c r="H11" s="510"/>
    </row>
    <row r="12" spans="1:50" ht="33.950000000000003" customHeight="1">
      <c r="A12" s="11" t="s">
        <v>80</v>
      </c>
      <c r="B12" s="510" t="s">
        <v>109</v>
      </c>
      <c r="C12" s="510"/>
      <c r="D12" s="510"/>
      <c r="E12" s="510"/>
      <c r="F12" s="510"/>
      <c r="G12" s="510"/>
      <c r="H12" s="510"/>
    </row>
    <row r="13" spans="1:50" ht="30">
      <c r="A13" s="11" t="s">
        <v>28</v>
      </c>
      <c r="B13" s="510" t="s">
        <v>110</v>
      </c>
      <c r="C13" s="510"/>
      <c r="D13" s="510"/>
      <c r="E13" s="510"/>
      <c r="F13" s="510"/>
      <c r="G13" s="510"/>
      <c r="H13" s="510"/>
    </row>
    <row r="14" spans="1:50" ht="30">
      <c r="A14" s="11" t="s">
        <v>100</v>
      </c>
      <c r="B14" s="510" t="s">
        <v>111</v>
      </c>
      <c r="C14" s="510"/>
      <c r="D14" s="510"/>
      <c r="E14" s="510"/>
      <c r="F14" s="510"/>
      <c r="G14" s="510"/>
      <c r="H14" s="510"/>
    </row>
    <row r="15" spans="1:50" ht="44.25" customHeight="1">
      <c r="A15" s="11" t="s">
        <v>97</v>
      </c>
      <c r="B15" s="510" t="s">
        <v>112</v>
      </c>
      <c r="C15" s="510"/>
      <c r="D15" s="510"/>
      <c r="E15" s="510"/>
      <c r="F15" s="510"/>
      <c r="G15" s="510"/>
      <c r="H15" s="510"/>
    </row>
    <row r="16" spans="1:50" ht="60">
      <c r="A16" s="11" t="s">
        <v>8</v>
      </c>
      <c r="B16" s="510" t="s">
        <v>113</v>
      </c>
      <c r="C16" s="510"/>
      <c r="D16" s="510"/>
      <c r="E16" s="510"/>
      <c r="F16" s="510"/>
      <c r="G16" s="510"/>
      <c r="H16" s="510"/>
    </row>
    <row r="17" spans="1:8" ht="58.7" customHeight="1">
      <c r="A17" s="11" t="s">
        <v>29</v>
      </c>
      <c r="B17" s="510" t="s">
        <v>114</v>
      </c>
      <c r="C17" s="510"/>
      <c r="D17" s="510"/>
      <c r="E17" s="510"/>
      <c r="F17" s="510"/>
      <c r="G17" s="510"/>
      <c r="H17" s="510"/>
    </row>
    <row r="18" spans="1:8" ht="30">
      <c r="A18" s="11" t="s">
        <v>81</v>
      </c>
      <c r="B18" s="510" t="s">
        <v>115</v>
      </c>
      <c r="C18" s="510"/>
      <c r="D18" s="510"/>
      <c r="E18" s="510"/>
      <c r="F18" s="510"/>
      <c r="G18" s="510"/>
      <c r="H18" s="510"/>
    </row>
    <row r="19" spans="1:8" ht="30" customHeight="1">
      <c r="A19" s="528"/>
      <c r="B19" s="529"/>
      <c r="C19" s="529"/>
      <c r="D19" s="529"/>
      <c r="E19" s="529"/>
      <c r="F19" s="529"/>
      <c r="G19" s="529"/>
      <c r="H19" s="530"/>
    </row>
    <row r="20" spans="1:8" ht="37.5" customHeight="1">
      <c r="A20" s="514" t="s">
        <v>174</v>
      </c>
      <c r="B20" s="514"/>
      <c r="C20" s="514"/>
      <c r="D20" s="514"/>
      <c r="E20" s="514"/>
      <c r="F20" s="514"/>
      <c r="G20" s="514"/>
      <c r="H20" s="514"/>
    </row>
    <row r="21" spans="1:8" ht="117" customHeight="1">
      <c r="A21" s="511" t="s">
        <v>33</v>
      </c>
      <c r="B21" s="511"/>
      <c r="C21" s="511"/>
      <c r="D21" s="511"/>
      <c r="E21" s="511"/>
      <c r="F21" s="511"/>
      <c r="G21" s="511"/>
      <c r="H21" s="511"/>
    </row>
    <row r="22" spans="1:8" ht="117" customHeight="1">
      <c r="A22" s="11" t="s">
        <v>96</v>
      </c>
      <c r="B22" s="510" t="s">
        <v>106</v>
      </c>
      <c r="C22" s="510"/>
      <c r="D22" s="510"/>
      <c r="E22" s="510"/>
      <c r="F22" s="510"/>
      <c r="G22" s="510"/>
      <c r="H22" s="510"/>
    </row>
    <row r="23" spans="1:8" ht="167.1" customHeight="1">
      <c r="A23" s="11" t="s">
        <v>82</v>
      </c>
      <c r="B23" s="511" t="s">
        <v>116</v>
      </c>
      <c r="C23" s="511"/>
      <c r="D23" s="511"/>
      <c r="E23" s="511"/>
      <c r="F23" s="511"/>
      <c r="G23" s="511"/>
      <c r="H23" s="511"/>
    </row>
    <row r="24" spans="1:8" ht="69.75" customHeight="1">
      <c r="A24" s="11" t="s">
        <v>180</v>
      </c>
      <c r="B24" s="511" t="s">
        <v>117</v>
      </c>
      <c r="C24" s="511"/>
      <c r="D24" s="511"/>
      <c r="E24" s="511"/>
      <c r="F24" s="511"/>
      <c r="G24" s="511"/>
      <c r="H24" s="511"/>
    </row>
    <row r="25" spans="1:8" ht="60" customHeight="1">
      <c r="A25" s="11" t="s">
        <v>181</v>
      </c>
      <c r="B25" s="511" t="s">
        <v>119</v>
      </c>
      <c r="C25" s="511"/>
      <c r="D25" s="511"/>
      <c r="E25" s="511"/>
      <c r="F25" s="511"/>
      <c r="G25" s="511"/>
      <c r="H25" s="511"/>
    </row>
    <row r="26" spans="1:8" ht="24.75" customHeight="1">
      <c r="A26" s="12" t="s">
        <v>84</v>
      </c>
      <c r="B26" s="512" t="s">
        <v>118</v>
      </c>
      <c r="C26" s="512"/>
      <c r="D26" s="512"/>
      <c r="E26" s="512"/>
      <c r="F26" s="512"/>
      <c r="G26" s="512"/>
      <c r="H26" s="512"/>
    </row>
    <row r="27" spans="1:8" ht="26.25" customHeight="1">
      <c r="A27" s="12" t="s">
        <v>85</v>
      </c>
      <c r="B27" s="512" t="s">
        <v>98</v>
      </c>
      <c r="C27" s="512"/>
      <c r="D27" s="512"/>
      <c r="E27" s="512"/>
      <c r="F27" s="512"/>
      <c r="G27" s="512"/>
      <c r="H27" s="512"/>
    </row>
    <row r="28" spans="1:8" ht="53.25" customHeight="1">
      <c r="A28" s="11" t="s">
        <v>162</v>
      </c>
      <c r="B28" s="511" t="s">
        <v>167</v>
      </c>
      <c r="C28" s="511"/>
      <c r="D28" s="511"/>
      <c r="E28" s="511"/>
      <c r="F28" s="511"/>
      <c r="G28" s="511"/>
      <c r="H28" s="511"/>
    </row>
    <row r="29" spans="1:8" ht="45" customHeight="1">
      <c r="A29" s="11" t="s">
        <v>164</v>
      </c>
      <c r="B29" s="506" t="s">
        <v>168</v>
      </c>
      <c r="C29" s="507"/>
      <c r="D29" s="507"/>
      <c r="E29" s="507"/>
      <c r="F29" s="507"/>
      <c r="G29" s="507"/>
      <c r="H29" s="508"/>
    </row>
    <row r="30" spans="1:8" ht="45" customHeight="1">
      <c r="A30" s="11" t="s">
        <v>163</v>
      </c>
      <c r="B30" s="506" t="s">
        <v>169</v>
      </c>
      <c r="C30" s="507"/>
      <c r="D30" s="507"/>
      <c r="E30" s="507"/>
      <c r="F30" s="507"/>
      <c r="G30" s="507"/>
      <c r="H30" s="508"/>
    </row>
    <row r="31" spans="1:8" ht="45" customHeight="1">
      <c r="A31" s="11" t="s">
        <v>153</v>
      </c>
      <c r="B31" s="506" t="s">
        <v>170</v>
      </c>
      <c r="C31" s="507"/>
      <c r="D31" s="507"/>
      <c r="E31" s="507"/>
      <c r="F31" s="507"/>
      <c r="G31" s="507"/>
      <c r="H31" s="508"/>
    </row>
    <row r="32" spans="1:8" ht="33" customHeight="1">
      <c r="A32" s="12" t="s">
        <v>182</v>
      </c>
      <c r="B32" s="511" t="s">
        <v>120</v>
      </c>
      <c r="C32" s="511"/>
      <c r="D32" s="511"/>
      <c r="E32" s="511"/>
      <c r="F32" s="511"/>
      <c r="G32" s="511"/>
      <c r="H32" s="511"/>
    </row>
    <row r="33" spans="1:8" ht="39" customHeight="1">
      <c r="A33" s="11" t="s">
        <v>86</v>
      </c>
      <c r="B33" s="512" t="s">
        <v>171</v>
      </c>
      <c r="C33" s="512"/>
      <c r="D33" s="512"/>
      <c r="E33" s="512"/>
      <c r="F33" s="512"/>
      <c r="G33" s="512"/>
      <c r="H33" s="512"/>
    </row>
    <row r="34" spans="1:8" ht="39" customHeight="1">
      <c r="A34" s="514" t="s">
        <v>205</v>
      </c>
      <c r="B34" s="514"/>
      <c r="C34" s="514"/>
      <c r="D34" s="514"/>
      <c r="E34" s="514"/>
      <c r="F34" s="514"/>
      <c r="G34" s="514"/>
      <c r="H34" s="514"/>
    </row>
    <row r="35" spans="1:8" ht="79.5" customHeight="1">
      <c r="A35" s="503" t="s">
        <v>206</v>
      </c>
      <c r="B35" s="504"/>
      <c r="C35" s="504"/>
      <c r="D35" s="504"/>
      <c r="E35" s="504"/>
      <c r="F35" s="504"/>
      <c r="G35" s="504"/>
      <c r="H35" s="505"/>
    </row>
    <row r="36" spans="1:8" ht="33" customHeight="1">
      <c r="A36" s="11" t="s">
        <v>25</v>
      </c>
      <c r="B36" s="511" t="s">
        <v>143</v>
      </c>
      <c r="C36" s="511"/>
      <c r="D36" s="511"/>
      <c r="E36" s="511"/>
      <c r="F36" s="511"/>
      <c r="G36" s="511"/>
      <c r="H36" s="511"/>
    </row>
    <row r="37" spans="1:8" ht="33" customHeight="1">
      <c r="A37" s="11" t="s">
        <v>26</v>
      </c>
      <c r="B37" s="511" t="s">
        <v>144</v>
      </c>
      <c r="C37" s="511"/>
      <c r="D37" s="511"/>
      <c r="E37" s="511"/>
      <c r="F37" s="511"/>
      <c r="G37" s="511"/>
      <c r="H37" s="511"/>
    </row>
    <row r="38" spans="1:8" ht="33" customHeight="1">
      <c r="A38" s="16"/>
      <c r="B38" s="17"/>
      <c r="C38" s="17"/>
      <c r="D38" s="17"/>
      <c r="E38" s="17"/>
      <c r="F38" s="17"/>
      <c r="G38" s="17"/>
      <c r="H38" s="18"/>
    </row>
    <row r="39" spans="1:8" ht="34.5" customHeight="1">
      <c r="A39" s="514" t="s">
        <v>175</v>
      </c>
      <c r="B39" s="514"/>
      <c r="C39" s="514"/>
      <c r="D39" s="514"/>
      <c r="E39" s="514"/>
      <c r="F39" s="514"/>
      <c r="G39" s="514"/>
      <c r="H39" s="514"/>
    </row>
    <row r="40" spans="1:8" ht="34.5" customHeight="1">
      <c r="A40" s="11" t="s">
        <v>9</v>
      </c>
      <c r="B40" s="511" t="s">
        <v>121</v>
      </c>
      <c r="C40" s="511"/>
      <c r="D40" s="511"/>
      <c r="E40" s="511"/>
      <c r="F40" s="511"/>
      <c r="G40" s="511"/>
      <c r="H40" s="511"/>
    </row>
    <row r="41" spans="1:8" ht="29.25" customHeight="1">
      <c r="A41" s="11" t="s">
        <v>10</v>
      </c>
      <c r="B41" s="511" t="s">
        <v>122</v>
      </c>
      <c r="C41" s="511"/>
      <c r="D41" s="511"/>
      <c r="E41" s="511"/>
      <c r="F41" s="511"/>
      <c r="G41" s="511"/>
      <c r="H41" s="511"/>
    </row>
    <row r="42" spans="1:8" ht="42" customHeight="1">
      <c r="A42" s="11" t="s">
        <v>145</v>
      </c>
      <c r="B42" s="511" t="s">
        <v>191</v>
      </c>
      <c r="C42" s="511"/>
      <c r="D42" s="511"/>
      <c r="E42" s="511"/>
      <c r="F42" s="511"/>
      <c r="G42" s="511"/>
      <c r="H42" s="511"/>
    </row>
    <row r="43" spans="1:8" ht="42" customHeight="1">
      <c r="A43" s="11" t="s">
        <v>193</v>
      </c>
      <c r="B43" s="506" t="s">
        <v>194</v>
      </c>
      <c r="C43" s="507"/>
      <c r="D43" s="507"/>
      <c r="E43" s="507"/>
      <c r="F43" s="507"/>
      <c r="G43" s="507"/>
      <c r="H43" s="508"/>
    </row>
    <row r="44" spans="1:8" ht="42" customHeight="1">
      <c r="A44" s="11" t="s">
        <v>146</v>
      </c>
      <c r="B44" s="506" t="s">
        <v>195</v>
      </c>
      <c r="C44" s="507"/>
      <c r="D44" s="507"/>
      <c r="E44" s="507"/>
      <c r="F44" s="507"/>
      <c r="G44" s="507"/>
      <c r="H44" s="508"/>
    </row>
    <row r="45" spans="1:8" ht="42" customHeight="1">
      <c r="A45" s="11" t="s">
        <v>196</v>
      </c>
      <c r="B45" s="506" t="s">
        <v>198</v>
      </c>
      <c r="C45" s="507"/>
      <c r="D45" s="507"/>
      <c r="E45" s="507"/>
      <c r="F45" s="507"/>
      <c r="G45" s="507"/>
      <c r="H45" s="508"/>
    </row>
    <row r="46" spans="1:8" ht="86.1" customHeight="1">
      <c r="A46" s="13" t="s">
        <v>200</v>
      </c>
      <c r="B46" s="517" t="s">
        <v>123</v>
      </c>
      <c r="C46" s="517"/>
      <c r="D46" s="517"/>
      <c r="E46" s="517"/>
      <c r="F46" s="517"/>
      <c r="G46" s="517"/>
      <c r="H46" s="517"/>
    </row>
    <row r="47" spans="1:8" ht="39.75" customHeight="1">
      <c r="A47" s="13" t="s">
        <v>204</v>
      </c>
      <c r="B47" s="525" t="s">
        <v>207</v>
      </c>
      <c r="C47" s="526"/>
      <c r="D47" s="526"/>
      <c r="E47" s="526"/>
      <c r="F47" s="526"/>
      <c r="G47" s="526"/>
      <c r="H47" s="527"/>
    </row>
    <row r="48" spans="1:8" ht="31.7" customHeight="1">
      <c r="A48" s="13" t="s">
        <v>11</v>
      </c>
      <c r="B48" s="517" t="s">
        <v>199</v>
      </c>
      <c r="C48" s="517"/>
      <c r="D48" s="517"/>
      <c r="E48" s="517"/>
      <c r="F48" s="517"/>
      <c r="G48" s="517"/>
      <c r="H48" s="517"/>
    </row>
    <row r="49" spans="1:8" ht="30">
      <c r="A49" s="13" t="s">
        <v>201</v>
      </c>
      <c r="B49" s="517" t="s">
        <v>124</v>
      </c>
      <c r="C49" s="517"/>
      <c r="D49" s="517"/>
      <c r="E49" s="517"/>
      <c r="F49" s="517"/>
      <c r="G49" s="517"/>
      <c r="H49" s="517"/>
    </row>
    <row r="50" spans="1:8" ht="43.5" customHeight="1">
      <c r="A50" s="13" t="s">
        <v>13</v>
      </c>
      <c r="B50" s="517" t="s">
        <v>125</v>
      </c>
      <c r="C50" s="517"/>
      <c r="D50" s="517"/>
      <c r="E50" s="517"/>
      <c r="F50" s="517"/>
      <c r="G50" s="517"/>
      <c r="H50" s="517"/>
    </row>
    <row r="51" spans="1:8" ht="40.700000000000003" customHeight="1">
      <c r="A51" s="13" t="s">
        <v>14</v>
      </c>
      <c r="B51" s="517" t="s">
        <v>126</v>
      </c>
      <c r="C51" s="517"/>
      <c r="D51" s="517"/>
      <c r="E51" s="517"/>
      <c r="F51" s="517"/>
      <c r="G51" s="517"/>
      <c r="H51" s="517"/>
    </row>
    <row r="52" spans="1:8" ht="75.75" customHeight="1">
      <c r="A52" s="14" t="s">
        <v>15</v>
      </c>
      <c r="B52" s="513" t="s">
        <v>127</v>
      </c>
      <c r="C52" s="513"/>
      <c r="D52" s="513"/>
      <c r="E52" s="513"/>
      <c r="F52" s="513"/>
      <c r="G52" s="513"/>
      <c r="H52" s="513"/>
    </row>
    <row r="53" spans="1:8" ht="41.25" customHeight="1">
      <c r="A53" s="14" t="s">
        <v>16</v>
      </c>
      <c r="B53" s="513" t="s">
        <v>128</v>
      </c>
      <c r="C53" s="513"/>
      <c r="D53" s="513"/>
      <c r="E53" s="513"/>
      <c r="F53" s="513"/>
      <c r="G53" s="513"/>
      <c r="H53" s="513"/>
    </row>
    <row r="54" spans="1:8" ht="47.45" customHeight="1">
      <c r="A54" s="14" t="s">
        <v>160</v>
      </c>
      <c r="B54" s="513" t="s">
        <v>129</v>
      </c>
      <c r="C54" s="513"/>
      <c r="D54" s="513"/>
      <c r="E54" s="513"/>
      <c r="F54" s="513"/>
      <c r="G54" s="513"/>
      <c r="H54" s="513"/>
    </row>
    <row r="55" spans="1:8" ht="57.6" customHeight="1">
      <c r="A55" s="14" t="s">
        <v>34</v>
      </c>
      <c r="B55" s="513" t="s">
        <v>130</v>
      </c>
      <c r="C55" s="513"/>
      <c r="D55" s="513"/>
      <c r="E55" s="513"/>
      <c r="F55" s="513"/>
      <c r="G55" s="513"/>
      <c r="H55" s="513"/>
    </row>
    <row r="56" spans="1:8" ht="31.7" customHeight="1">
      <c r="A56" s="14" t="s">
        <v>101</v>
      </c>
      <c r="B56" s="513" t="s">
        <v>131</v>
      </c>
      <c r="C56" s="513"/>
      <c r="D56" s="513"/>
      <c r="E56" s="513"/>
      <c r="F56" s="513"/>
      <c r="G56" s="513"/>
      <c r="H56" s="513"/>
    </row>
    <row r="57" spans="1:8" ht="70.5" customHeight="1">
      <c r="A57" s="14" t="s">
        <v>102</v>
      </c>
      <c r="B57" s="513" t="s">
        <v>132</v>
      </c>
      <c r="C57" s="513"/>
      <c r="D57" s="513"/>
      <c r="E57" s="513"/>
      <c r="F57" s="513"/>
      <c r="G57" s="513"/>
      <c r="H57" s="513"/>
    </row>
    <row r="58" spans="1:8" ht="33.75" customHeight="1">
      <c r="A58" s="518"/>
      <c r="B58" s="518"/>
      <c r="C58" s="518"/>
      <c r="D58" s="518"/>
      <c r="E58" s="518"/>
      <c r="F58" s="518"/>
      <c r="G58" s="518"/>
      <c r="H58" s="519"/>
    </row>
    <row r="59" spans="1:8" ht="32.25" customHeight="1">
      <c r="A59" s="509" t="s">
        <v>177</v>
      </c>
      <c r="B59" s="509"/>
      <c r="C59" s="509"/>
      <c r="D59" s="509"/>
      <c r="E59" s="509"/>
      <c r="F59" s="509"/>
      <c r="G59" s="509"/>
      <c r="H59" s="509"/>
    </row>
    <row r="60" spans="1:8" ht="34.5" customHeight="1">
      <c r="A60" s="11" t="s">
        <v>21</v>
      </c>
      <c r="B60" s="515" t="s">
        <v>138</v>
      </c>
      <c r="C60" s="515"/>
      <c r="D60" s="515"/>
      <c r="E60" s="515"/>
      <c r="F60" s="515"/>
      <c r="G60" s="515"/>
      <c r="H60" s="515"/>
    </row>
    <row r="61" spans="1:8" ht="60" customHeight="1">
      <c r="A61" s="11" t="s">
        <v>30</v>
      </c>
      <c r="B61" s="524" t="s">
        <v>139</v>
      </c>
      <c r="C61" s="524"/>
      <c r="D61" s="524"/>
      <c r="E61" s="524"/>
      <c r="F61" s="524"/>
      <c r="G61" s="524"/>
      <c r="H61" s="524"/>
    </row>
    <row r="62" spans="1:8" ht="41.25" customHeight="1">
      <c r="A62" s="11" t="s">
        <v>202</v>
      </c>
      <c r="B62" s="521" t="s">
        <v>203</v>
      </c>
      <c r="C62" s="522"/>
      <c r="D62" s="522"/>
      <c r="E62" s="522"/>
      <c r="F62" s="522"/>
      <c r="G62" s="522"/>
      <c r="H62" s="523"/>
    </row>
    <row r="63" spans="1:8" ht="42" customHeight="1">
      <c r="A63" s="11" t="s">
        <v>22</v>
      </c>
      <c r="B63" s="511" t="s">
        <v>140</v>
      </c>
      <c r="C63" s="511"/>
      <c r="D63" s="511"/>
      <c r="E63" s="511"/>
      <c r="F63" s="511"/>
      <c r="G63" s="511"/>
      <c r="H63" s="511"/>
    </row>
    <row r="64" spans="1:8" ht="31.7" customHeight="1">
      <c r="A64" s="11" t="s">
        <v>23</v>
      </c>
      <c r="B64" s="515" t="s">
        <v>141</v>
      </c>
      <c r="C64" s="515"/>
      <c r="D64" s="515"/>
      <c r="E64" s="515"/>
      <c r="F64" s="515"/>
      <c r="G64" s="515"/>
      <c r="H64" s="515"/>
    </row>
    <row r="65" spans="1:8" ht="45.95" customHeight="1">
      <c r="A65" s="11" t="s">
        <v>24</v>
      </c>
      <c r="B65" s="515" t="s">
        <v>142</v>
      </c>
      <c r="C65" s="515"/>
      <c r="D65" s="515"/>
      <c r="E65" s="515"/>
      <c r="F65" s="515"/>
      <c r="G65" s="515"/>
      <c r="H65" s="515"/>
    </row>
    <row r="66" spans="1:8" ht="30.75" customHeight="1">
      <c r="A66" s="520"/>
      <c r="B66" s="520"/>
      <c r="C66" s="520"/>
      <c r="D66" s="520"/>
      <c r="E66" s="520"/>
      <c r="F66" s="520"/>
      <c r="G66" s="520"/>
      <c r="H66" s="520"/>
    </row>
    <row r="67" spans="1:8" ht="34.5" customHeight="1">
      <c r="A67" s="509" t="s">
        <v>176</v>
      </c>
      <c r="B67" s="509"/>
      <c r="C67" s="509"/>
      <c r="D67" s="509"/>
      <c r="E67" s="509"/>
      <c r="F67" s="509"/>
      <c r="G67" s="509"/>
      <c r="H67" s="509"/>
    </row>
    <row r="68" spans="1:8" ht="39.75" customHeight="1">
      <c r="A68" s="14" t="s">
        <v>18</v>
      </c>
      <c r="B68" s="515" t="s">
        <v>133</v>
      </c>
      <c r="C68" s="515"/>
      <c r="D68" s="515"/>
      <c r="E68" s="515"/>
      <c r="F68" s="515"/>
      <c r="G68" s="515"/>
      <c r="H68" s="515"/>
    </row>
    <row r="69" spans="1:8" ht="39.75" customHeight="1">
      <c r="A69" s="14" t="s">
        <v>12</v>
      </c>
      <c r="B69" s="515" t="s">
        <v>134</v>
      </c>
      <c r="C69" s="515"/>
      <c r="D69" s="515"/>
      <c r="E69" s="515"/>
      <c r="F69" s="515"/>
      <c r="G69" s="515"/>
      <c r="H69" s="515"/>
    </row>
    <row r="70" spans="1:8" ht="42" customHeight="1">
      <c r="A70" s="14" t="s">
        <v>17</v>
      </c>
      <c r="B70" s="513" t="s">
        <v>135</v>
      </c>
      <c r="C70" s="513"/>
      <c r="D70" s="513"/>
      <c r="E70" s="513"/>
      <c r="F70" s="513"/>
      <c r="G70" s="513"/>
      <c r="H70" s="513"/>
    </row>
    <row r="71" spans="1:8" ht="33.75" customHeight="1">
      <c r="A71" s="14" t="s">
        <v>19</v>
      </c>
      <c r="B71" s="515" t="s">
        <v>136</v>
      </c>
      <c r="C71" s="515"/>
      <c r="D71" s="515"/>
      <c r="E71" s="515"/>
      <c r="F71" s="515"/>
      <c r="G71" s="515"/>
      <c r="H71" s="515"/>
    </row>
    <row r="72" spans="1:8" ht="33" customHeight="1">
      <c r="A72" s="14" t="s">
        <v>20</v>
      </c>
      <c r="B72" s="515" t="s">
        <v>137</v>
      </c>
      <c r="C72" s="515"/>
      <c r="D72" s="515"/>
      <c r="E72" s="515"/>
      <c r="F72" s="515"/>
      <c r="G72" s="515"/>
      <c r="H72" s="515"/>
    </row>
    <row r="73" spans="1:8" ht="33.75" customHeight="1">
      <c r="A73" s="516"/>
      <c r="B73" s="516"/>
      <c r="C73" s="516"/>
      <c r="D73" s="516"/>
      <c r="E73" s="516"/>
      <c r="F73" s="516"/>
      <c r="G73" s="516"/>
      <c r="H73" s="516"/>
    </row>
    <row r="74" spans="1:8" ht="54.95" customHeight="1"/>
    <row r="76" spans="1:8" ht="134.44999999999999" customHeight="1"/>
    <row r="77" spans="1:8" ht="64.5" customHeight="1"/>
    <row r="78" spans="1:8" ht="49.7" customHeight="1"/>
    <row r="87" ht="40.700000000000003" customHeight="1"/>
  </sheetData>
  <mergeCells count="72">
    <mergeCell ref="B8:H8"/>
    <mergeCell ref="A1:H1"/>
    <mergeCell ref="B5:H5"/>
    <mergeCell ref="B6:H6"/>
    <mergeCell ref="B7:H7"/>
    <mergeCell ref="A2:H2"/>
    <mergeCell ref="B3:H3"/>
    <mergeCell ref="B4:H4"/>
    <mergeCell ref="B27:H27"/>
    <mergeCell ref="A19:H19"/>
    <mergeCell ref="B16:H16"/>
    <mergeCell ref="B17:H17"/>
    <mergeCell ref="A20:H20"/>
    <mergeCell ref="B23:H23"/>
    <mergeCell ref="B24:H24"/>
    <mergeCell ref="B22:H22"/>
    <mergeCell ref="B42:H42"/>
    <mergeCell ref="B46:H46"/>
    <mergeCell ref="B50:H50"/>
    <mergeCell ref="B51:H51"/>
    <mergeCell ref="B55:H55"/>
    <mergeCell ref="B47:H47"/>
    <mergeCell ref="B69:H69"/>
    <mergeCell ref="B68:H68"/>
    <mergeCell ref="B52:H52"/>
    <mergeCell ref="B53:H53"/>
    <mergeCell ref="B54:H54"/>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28:H28"/>
    <mergeCell ref="B32:H32"/>
    <mergeCell ref="A39:H39"/>
    <mergeCell ref="B40:H40"/>
    <mergeCell ref="B41:H41"/>
    <mergeCell ref="B29:H29"/>
    <mergeCell ref="B30:H30"/>
    <mergeCell ref="B31:H31"/>
    <mergeCell ref="B33:H33"/>
    <mergeCell ref="A34:H34"/>
    <mergeCell ref="B36:H36"/>
    <mergeCell ref="B37:H37"/>
    <mergeCell ref="A35:H35"/>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43"/>
  <sheetViews>
    <sheetView tabSelected="1" topLeftCell="F9" zoomScale="60" zoomScaleNormal="60" workbookViewId="0">
      <pane xSplit="5" ySplit="1" topLeftCell="Y10" activePane="bottomRight" state="frozen"/>
      <selection activeCell="F9" sqref="F9"/>
      <selection pane="topRight" activeCell="K9" sqref="K9"/>
      <selection pane="bottomLeft" activeCell="F10" sqref="F10"/>
      <selection pane="bottomRight" activeCell="AD11" sqref="AD11"/>
    </sheetView>
  </sheetViews>
  <sheetFormatPr baseColWidth="10" defaultColWidth="11.125" defaultRowHeight="18"/>
  <cols>
    <col min="1" max="1" width="26.125" customWidth="1"/>
    <col min="2" max="2" width="22.875" style="89" customWidth="1"/>
    <col min="3" max="4" width="22.125" customWidth="1"/>
    <col min="5" max="5" width="38.25" customWidth="1"/>
    <col min="6" max="6" width="28" customWidth="1"/>
    <col min="7" max="7" width="23.875" hidden="1" customWidth="1"/>
    <col min="8" max="8" width="25.375" hidden="1" customWidth="1"/>
    <col min="9" max="9" width="27.875" hidden="1" customWidth="1"/>
    <col min="10" max="10" width="21" hidden="1" customWidth="1"/>
    <col min="11" max="11" width="35.125" style="100" customWidth="1"/>
    <col min="12" max="12" width="21.875" style="100" customWidth="1"/>
    <col min="13" max="13" width="24.625" style="100" hidden="1" customWidth="1"/>
    <col min="14" max="14" width="26.375" style="100" hidden="1" customWidth="1"/>
    <col min="15" max="16" width="27.125" style="103" customWidth="1"/>
    <col min="17" max="25" width="28.125" style="102" customWidth="1"/>
    <col min="26" max="26" width="28.625" style="102" customWidth="1"/>
    <col min="27" max="27" width="32.125" style="102" customWidth="1"/>
    <col min="28" max="28" width="29.625" style="102" customWidth="1"/>
    <col min="29" max="32" width="28.125" style="104" customWidth="1"/>
    <col min="33" max="33" width="32.125" customWidth="1"/>
    <col min="34" max="34" width="27.125" customWidth="1"/>
    <col min="35" max="35" width="0" hidden="1" customWidth="1"/>
  </cols>
  <sheetData>
    <row r="1" spans="1:35" ht="21" customHeight="1">
      <c r="A1" s="549"/>
      <c r="B1" s="550"/>
      <c r="C1" s="555" t="s">
        <v>0</v>
      </c>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7"/>
      <c r="AG1" s="82" t="s">
        <v>209</v>
      </c>
      <c r="AH1" s="82"/>
    </row>
    <row r="2" spans="1:35" ht="21" customHeight="1">
      <c r="A2" s="551"/>
      <c r="B2" s="552"/>
      <c r="C2" s="555" t="s">
        <v>1</v>
      </c>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7"/>
      <c r="AG2" s="82" t="s">
        <v>2</v>
      </c>
      <c r="AH2" s="82"/>
    </row>
    <row r="3" spans="1:35" ht="21" customHeight="1">
      <c r="A3" s="551"/>
      <c r="B3" s="552"/>
      <c r="C3" s="555" t="s">
        <v>3</v>
      </c>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7"/>
      <c r="AG3" s="82" t="s">
        <v>208</v>
      </c>
      <c r="AH3" s="82"/>
    </row>
    <row r="4" spans="1:35" ht="21" customHeight="1">
      <c r="A4" s="553"/>
      <c r="B4" s="554"/>
      <c r="C4" s="555" t="s">
        <v>154</v>
      </c>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7"/>
      <c r="AG4" s="82" t="s">
        <v>211</v>
      </c>
      <c r="AH4" s="82"/>
    </row>
    <row r="5" spans="1:35" ht="26.25" customHeight="1">
      <c r="A5" s="547" t="s">
        <v>165</v>
      </c>
      <c r="B5" s="548"/>
      <c r="C5" s="89"/>
      <c r="D5" s="90"/>
      <c r="E5" s="90"/>
      <c r="F5" s="90"/>
      <c r="G5" s="90"/>
      <c r="H5" s="90"/>
      <c r="I5" s="90"/>
      <c r="J5" s="90"/>
      <c r="K5" s="90"/>
      <c r="L5" s="90"/>
      <c r="M5" s="90"/>
      <c r="N5" s="90"/>
      <c r="O5" s="90"/>
      <c r="P5" s="90"/>
      <c r="Q5" s="90"/>
      <c r="R5" s="90"/>
      <c r="S5" s="90"/>
      <c r="T5" s="90"/>
      <c r="U5" s="90"/>
      <c r="V5" s="90"/>
      <c r="W5" s="90"/>
      <c r="X5" s="90"/>
      <c r="Y5" s="90"/>
      <c r="Z5" s="90"/>
      <c r="AA5" s="90"/>
      <c r="AB5" s="90"/>
      <c r="AC5" s="91"/>
      <c r="AD5" s="91"/>
      <c r="AE5" s="91"/>
      <c r="AF5" s="91"/>
      <c r="AG5" s="92"/>
    </row>
    <row r="6" spans="1:35" ht="39" customHeight="1">
      <c r="A6" s="544" t="s">
        <v>156</v>
      </c>
      <c r="B6" s="545"/>
      <c r="C6" s="545"/>
      <c r="D6" s="545"/>
      <c r="E6" s="545"/>
      <c r="F6" s="545"/>
      <c r="G6" s="545"/>
      <c r="H6" s="545"/>
      <c r="I6" s="545"/>
      <c r="J6" s="545"/>
      <c r="K6" s="545"/>
      <c r="L6" s="545"/>
      <c r="M6" s="545"/>
      <c r="N6" s="545"/>
      <c r="O6" s="545"/>
      <c r="P6" s="545"/>
      <c r="Q6" s="545"/>
      <c r="R6" s="545"/>
      <c r="S6" s="545"/>
      <c r="T6" s="545"/>
      <c r="U6" s="545"/>
      <c r="V6" s="545"/>
      <c r="W6" s="545"/>
      <c r="X6" s="545"/>
      <c r="Y6" s="545"/>
      <c r="Z6" s="545"/>
      <c r="AA6" s="545"/>
      <c r="AB6" s="545"/>
      <c r="AC6" s="545"/>
      <c r="AD6" s="545"/>
      <c r="AE6" s="545"/>
      <c r="AF6" s="545"/>
      <c r="AG6" s="546"/>
    </row>
    <row r="7" spans="1:35" ht="39" customHeight="1">
      <c r="A7" s="86"/>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8"/>
    </row>
    <row r="8" spans="1:35" s="105" customFormat="1" ht="15">
      <c r="A8" s="558" t="s">
        <v>714</v>
      </c>
      <c r="B8" s="558"/>
      <c r="C8" s="558"/>
      <c r="D8" s="558"/>
      <c r="E8" s="558"/>
      <c r="F8" s="558"/>
      <c r="G8" s="558"/>
      <c r="H8" s="558"/>
      <c r="I8" s="558"/>
      <c r="J8" s="558"/>
      <c r="K8" s="558"/>
      <c r="L8" s="558"/>
      <c r="M8" s="558"/>
      <c r="N8" s="558"/>
      <c r="O8" s="558"/>
      <c r="P8" s="559" t="s">
        <v>715</v>
      </c>
      <c r="Q8" s="559"/>
      <c r="R8" s="559"/>
      <c r="S8" s="559"/>
      <c r="T8" s="560" t="s">
        <v>716</v>
      </c>
      <c r="U8" s="560"/>
      <c r="V8" s="560"/>
      <c r="W8" s="560"/>
      <c r="X8" s="560"/>
      <c r="Y8" s="563" t="s">
        <v>717</v>
      </c>
      <c r="Z8" s="564"/>
      <c r="AA8" s="564"/>
      <c r="AB8" s="564"/>
      <c r="AC8" s="561" t="s">
        <v>718</v>
      </c>
      <c r="AD8" s="562"/>
      <c r="AE8" s="562"/>
      <c r="AF8" s="562"/>
    </row>
    <row r="9" spans="1:35" s="36" customFormat="1" ht="51" customHeight="1">
      <c r="A9" s="106" t="s">
        <v>91</v>
      </c>
      <c r="B9" s="106" t="s">
        <v>161</v>
      </c>
      <c r="C9" s="106" t="s">
        <v>152</v>
      </c>
      <c r="D9" s="106" t="s">
        <v>27</v>
      </c>
      <c r="E9" s="106" t="s">
        <v>99</v>
      </c>
      <c r="F9" s="106" t="s">
        <v>31</v>
      </c>
      <c r="G9" s="106" t="s">
        <v>188</v>
      </c>
      <c r="H9" s="106" t="s">
        <v>32</v>
      </c>
      <c r="I9" s="106" t="s">
        <v>7</v>
      </c>
      <c r="J9" s="107" t="s">
        <v>151</v>
      </c>
      <c r="K9" s="106" t="s">
        <v>95</v>
      </c>
      <c r="L9" s="106" t="s">
        <v>94</v>
      </c>
      <c r="M9" s="106" t="s">
        <v>172</v>
      </c>
      <c r="N9" s="106" t="s">
        <v>8</v>
      </c>
      <c r="O9" s="106" t="s">
        <v>29</v>
      </c>
      <c r="P9" s="106" t="s">
        <v>706</v>
      </c>
      <c r="Q9" s="106" t="s">
        <v>158</v>
      </c>
      <c r="R9" s="106" t="s">
        <v>159</v>
      </c>
      <c r="S9" s="106" t="s">
        <v>157</v>
      </c>
      <c r="T9" s="106" t="s">
        <v>707</v>
      </c>
      <c r="U9" s="106" t="s">
        <v>708</v>
      </c>
      <c r="V9" s="106" t="s">
        <v>709</v>
      </c>
      <c r="W9" s="106" t="s">
        <v>710</v>
      </c>
      <c r="X9" s="106" t="s">
        <v>711</v>
      </c>
      <c r="Y9" s="106" t="s">
        <v>712</v>
      </c>
      <c r="Z9" s="106" t="s">
        <v>713</v>
      </c>
      <c r="AA9" s="106" t="s">
        <v>459</v>
      </c>
      <c r="AB9" s="108" t="s">
        <v>460</v>
      </c>
      <c r="AC9" s="106" t="s">
        <v>681</v>
      </c>
      <c r="AD9" s="106" t="s">
        <v>682</v>
      </c>
      <c r="AE9" s="106" t="s">
        <v>683</v>
      </c>
      <c r="AF9" s="106" t="s">
        <v>682</v>
      </c>
      <c r="AG9" s="83"/>
      <c r="AH9" s="93"/>
    </row>
    <row r="10" spans="1:35" ht="42.75">
      <c r="A10" s="535" t="s">
        <v>229</v>
      </c>
      <c r="B10" s="536" t="s">
        <v>230</v>
      </c>
      <c r="C10" s="111" t="s">
        <v>231</v>
      </c>
      <c r="D10" s="109" t="s">
        <v>232</v>
      </c>
      <c r="E10" s="112" t="s">
        <v>238</v>
      </c>
      <c r="F10" s="109" t="s">
        <v>239</v>
      </c>
      <c r="G10" s="113" t="s">
        <v>250</v>
      </c>
      <c r="H10" s="109" t="s">
        <v>251</v>
      </c>
      <c r="I10" s="111" t="s">
        <v>282</v>
      </c>
      <c r="J10" s="114" t="s">
        <v>283</v>
      </c>
      <c r="K10" s="109" t="s">
        <v>284</v>
      </c>
      <c r="L10" s="115">
        <v>0.05</v>
      </c>
      <c r="M10" s="111" t="s">
        <v>184</v>
      </c>
      <c r="N10" s="116" t="s">
        <v>318</v>
      </c>
      <c r="O10" s="109">
        <v>18</v>
      </c>
      <c r="P10" s="109"/>
      <c r="Q10" s="116">
        <v>18</v>
      </c>
      <c r="R10" s="111">
        <v>18</v>
      </c>
      <c r="S10" s="111">
        <v>18</v>
      </c>
      <c r="T10" s="117">
        <v>2</v>
      </c>
      <c r="U10" s="118">
        <f t="shared" ref="U10:U17" si="0">+Y10+Z10+AA10+AB10</f>
        <v>28</v>
      </c>
      <c r="V10" s="116"/>
      <c r="W10" s="116"/>
      <c r="X10" s="118">
        <f>+T10+U10+V10+W10</f>
        <v>30</v>
      </c>
      <c r="Y10" s="116">
        <v>4</v>
      </c>
      <c r="Z10" s="116">
        <v>14</v>
      </c>
      <c r="AA10" s="195">
        <v>0</v>
      </c>
      <c r="AB10" s="195">
        <v>10</v>
      </c>
      <c r="AC10" s="120">
        <f t="shared" ref="AC10:AC17" si="1">+(U10/Q10)*L10</f>
        <v>7.7777777777777779E-2</v>
      </c>
      <c r="AD10" s="120">
        <v>0.05</v>
      </c>
      <c r="AE10" s="121">
        <v>1</v>
      </c>
      <c r="AF10" s="121">
        <f>+(T10/18)+((U10/(18*4)))</f>
        <v>0.5</v>
      </c>
      <c r="AG10" s="84"/>
    </row>
    <row r="11" spans="1:35" ht="71.25">
      <c r="A11" s="535"/>
      <c r="B11" s="537"/>
      <c r="C11" s="111" t="s">
        <v>231</v>
      </c>
      <c r="D11" s="109" t="s">
        <v>232</v>
      </c>
      <c r="E11" s="112" t="s">
        <v>238</v>
      </c>
      <c r="F11" s="109" t="s">
        <v>239</v>
      </c>
      <c r="G11" s="113" t="s">
        <v>250</v>
      </c>
      <c r="H11" s="109" t="s">
        <v>252</v>
      </c>
      <c r="I11" s="111" t="s">
        <v>282</v>
      </c>
      <c r="J11" s="109" t="s">
        <v>285</v>
      </c>
      <c r="K11" s="109" t="s">
        <v>286</v>
      </c>
      <c r="L11" s="115">
        <v>0.15</v>
      </c>
      <c r="M11" s="111" t="s">
        <v>184</v>
      </c>
      <c r="N11" s="116" t="s">
        <v>319</v>
      </c>
      <c r="O11" s="111">
        <v>34</v>
      </c>
      <c r="P11" s="111"/>
      <c r="Q11" s="117">
        <v>34</v>
      </c>
      <c r="R11" s="111">
        <v>34</v>
      </c>
      <c r="S11" s="111">
        <v>34</v>
      </c>
      <c r="T11" s="117">
        <v>34</v>
      </c>
      <c r="U11" s="118">
        <f t="shared" si="0"/>
        <v>30</v>
      </c>
      <c r="V11" s="117"/>
      <c r="W11" s="117"/>
      <c r="X11" s="118">
        <f t="shared" ref="X11:X41" si="2">+T11+U11+V11+W11</f>
        <v>64</v>
      </c>
      <c r="Y11" s="117">
        <v>1</v>
      </c>
      <c r="Z11" s="117">
        <v>0</v>
      </c>
      <c r="AA11" s="196">
        <v>19</v>
      </c>
      <c r="AB11" s="196">
        <v>10</v>
      </c>
      <c r="AC11" s="120">
        <f t="shared" si="1"/>
        <v>0.13235294117647059</v>
      </c>
      <c r="AD11" s="120">
        <f>+(X11/O11)*L11</f>
        <v>0.28235294117647058</v>
      </c>
      <c r="AE11" s="121">
        <f>+U11/Q11</f>
        <v>0.88235294117647056</v>
      </c>
      <c r="AF11" s="121">
        <f>+(T11)/(O11*4)+ ((U11)/(34*4))</f>
        <v>0.47058823529411764</v>
      </c>
      <c r="AG11" s="84"/>
      <c r="AI11" t="s">
        <v>183</v>
      </c>
    </row>
    <row r="12" spans="1:35" ht="76.7" customHeight="1">
      <c r="A12" s="535"/>
      <c r="B12" s="537"/>
      <c r="C12" s="111" t="s">
        <v>231</v>
      </c>
      <c r="D12" s="109" t="s">
        <v>232</v>
      </c>
      <c r="E12" s="112" t="s">
        <v>238</v>
      </c>
      <c r="F12" s="109" t="s">
        <v>239</v>
      </c>
      <c r="G12" s="113" t="s">
        <v>250</v>
      </c>
      <c r="H12" s="109" t="s">
        <v>253</v>
      </c>
      <c r="I12" s="111" t="s">
        <v>282</v>
      </c>
      <c r="J12" s="109" t="s">
        <v>287</v>
      </c>
      <c r="K12" s="109" t="s">
        <v>288</v>
      </c>
      <c r="L12" s="115">
        <v>0.2</v>
      </c>
      <c r="M12" s="111" t="s">
        <v>184</v>
      </c>
      <c r="N12" s="109" t="s">
        <v>320</v>
      </c>
      <c r="O12" s="123">
        <v>306059</v>
      </c>
      <c r="P12" s="123"/>
      <c r="Q12" s="124">
        <v>88693</v>
      </c>
      <c r="R12" s="125">
        <v>92589</v>
      </c>
      <c r="S12" s="125">
        <v>84777</v>
      </c>
      <c r="T12" s="124">
        <v>47985</v>
      </c>
      <c r="U12" s="118">
        <f t="shared" si="0"/>
        <v>127077</v>
      </c>
      <c r="V12" s="124"/>
      <c r="W12" s="124"/>
      <c r="X12" s="118">
        <f t="shared" si="2"/>
        <v>175062</v>
      </c>
      <c r="Y12" s="117">
        <v>3268</v>
      </c>
      <c r="Z12" s="124">
        <v>18520</v>
      </c>
      <c r="AA12" s="197">
        <v>87295</v>
      </c>
      <c r="AB12" s="478">
        <v>17994</v>
      </c>
      <c r="AC12" s="120">
        <v>0.2</v>
      </c>
      <c r="AD12" s="120">
        <f>+(X12/O12)*L12</f>
        <v>0.11439755079902894</v>
      </c>
      <c r="AE12" s="121">
        <v>1</v>
      </c>
      <c r="AF12" s="121">
        <f>+X12/O12</f>
        <v>0.57198775399514468</v>
      </c>
      <c r="AG12" s="94"/>
      <c r="AH12" s="95"/>
      <c r="AI12" t="s">
        <v>184</v>
      </c>
    </row>
    <row r="13" spans="1:35" ht="75.75" customHeight="1">
      <c r="A13" s="535"/>
      <c r="B13" s="537"/>
      <c r="C13" s="111" t="s">
        <v>231</v>
      </c>
      <c r="D13" s="109" t="s">
        <v>232</v>
      </c>
      <c r="E13" s="112" t="s">
        <v>238</v>
      </c>
      <c r="F13" s="109" t="s">
        <v>239</v>
      </c>
      <c r="G13" s="113" t="s">
        <v>250</v>
      </c>
      <c r="H13" s="109" t="s">
        <v>254</v>
      </c>
      <c r="I13" s="111" t="s">
        <v>282</v>
      </c>
      <c r="J13" s="109" t="s">
        <v>289</v>
      </c>
      <c r="K13" s="109" t="s">
        <v>290</v>
      </c>
      <c r="L13" s="115">
        <v>0.15</v>
      </c>
      <c r="M13" s="111" t="s">
        <v>184</v>
      </c>
      <c r="N13" s="109" t="s">
        <v>321</v>
      </c>
      <c r="O13" s="123">
        <v>1800</v>
      </c>
      <c r="P13" s="123"/>
      <c r="Q13" s="123">
        <v>1800</v>
      </c>
      <c r="R13" s="126">
        <v>1800</v>
      </c>
      <c r="S13" s="126">
        <v>1800</v>
      </c>
      <c r="T13" s="124">
        <v>15168</v>
      </c>
      <c r="U13" s="118">
        <f t="shared" si="0"/>
        <v>1533</v>
      </c>
      <c r="V13" s="123"/>
      <c r="W13" s="123"/>
      <c r="X13" s="118">
        <f t="shared" si="2"/>
        <v>16701</v>
      </c>
      <c r="Y13" s="117">
        <v>9</v>
      </c>
      <c r="Z13" s="116">
        <v>591</v>
      </c>
      <c r="AA13" s="195">
        <v>728</v>
      </c>
      <c r="AB13" s="479">
        <v>205</v>
      </c>
      <c r="AC13" s="120">
        <f t="shared" si="1"/>
        <v>0.12775</v>
      </c>
      <c r="AD13" s="120">
        <v>0.15</v>
      </c>
      <c r="AE13" s="121">
        <f>+U13/Q13</f>
        <v>0.85166666666666668</v>
      </c>
      <c r="AF13" s="121">
        <v>0.13500000000000001</v>
      </c>
      <c r="AG13" s="96"/>
    </row>
    <row r="14" spans="1:35" ht="57.6" customHeight="1">
      <c r="A14" s="535"/>
      <c r="B14" s="537"/>
      <c r="C14" s="111" t="s">
        <v>231</v>
      </c>
      <c r="D14" s="109" t="s">
        <v>232</v>
      </c>
      <c r="E14" s="112" t="s">
        <v>238</v>
      </c>
      <c r="F14" s="109" t="s">
        <v>239</v>
      </c>
      <c r="G14" s="113" t="s">
        <v>250</v>
      </c>
      <c r="H14" s="109" t="s">
        <v>255</v>
      </c>
      <c r="I14" s="111" t="s">
        <v>282</v>
      </c>
      <c r="J14" s="109" t="s">
        <v>291</v>
      </c>
      <c r="K14" s="109" t="s">
        <v>292</v>
      </c>
      <c r="L14" s="115">
        <v>0.1</v>
      </c>
      <c r="M14" s="111" t="s">
        <v>183</v>
      </c>
      <c r="N14" s="109" t="s">
        <v>322</v>
      </c>
      <c r="O14" s="111">
        <v>1</v>
      </c>
      <c r="P14" s="111"/>
      <c r="Q14" s="116">
        <v>0.3</v>
      </c>
      <c r="R14" s="111">
        <v>0.25</v>
      </c>
      <c r="S14" s="111">
        <v>0.25</v>
      </c>
      <c r="T14" s="117">
        <v>0.2</v>
      </c>
      <c r="U14" s="118">
        <f t="shared" si="0"/>
        <v>1</v>
      </c>
      <c r="V14" s="116"/>
      <c r="W14" s="116"/>
      <c r="X14" s="118">
        <f t="shared" si="2"/>
        <v>1.2</v>
      </c>
      <c r="Y14" s="116">
        <v>0.5</v>
      </c>
      <c r="Z14" s="116">
        <v>0.125</v>
      </c>
      <c r="AA14" s="198">
        <v>3.7499999999999999E-2</v>
      </c>
      <c r="AB14" s="480">
        <v>0.33750000000000002</v>
      </c>
      <c r="AC14" s="120">
        <v>0.1</v>
      </c>
      <c r="AD14" s="120">
        <f>+(X14/O14)*L14</f>
        <v>0.12</v>
      </c>
      <c r="AE14" s="121">
        <v>1</v>
      </c>
      <c r="AF14" s="121">
        <f>+X14/O14</f>
        <v>1.2</v>
      </c>
      <c r="AG14" s="84"/>
    </row>
    <row r="15" spans="1:35" ht="42.75">
      <c r="A15" s="535"/>
      <c r="B15" s="537"/>
      <c r="C15" s="111" t="s">
        <v>231</v>
      </c>
      <c r="D15" s="109" t="s">
        <v>232</v>
      </c>
      <c r="E15" s="112" t="s">
        <v>238</v>
      </c>
      <c r="F15" s="109" t="s">
        <v>239</v>
      </c>
      <c r="G15" s="113" t="s">
        <v>250</v>
      </c>
      <c r="H15" s="109" t="s">
        <v>256</v>
      </c>
      <c r="I15" s="111" t="s">
        <v>282</v>
      </c>
      <c r="J15" s="109">
        <v>0</v>
      </c>
      <c r="K15" s="109" t="s">
        <v>293</v>
      </c>
      <c r="L15" s="115">
        <v>0.1</v>
      </c>
      <c r="M15" s="111" t="s">
        <v>183</v>
      </c>
      <c r="N15" s="109" t="s">
        <v>322</v>
      </c>
      <c r="O15" s="111">
        <v>1</v>
      </c>
      <c r="P15" s="111"/>
      <c r="Q15" s="116">
        <v>0.3</v>
      </c>
      <c r="R15" s="111">
        <v>0.25</v>
      </c>
      <c r="S15" s="111">
        <v>0.25</v>
      </c>
      <c r="T15" s="117">
        <v>0.2</v>
      </c>
      <c r="U15" s="118">
        <f t="shared" si="0"/>
        <v>1</v>
      </c>
      <c r="V15" s="116"/>
      <c r="W15" s="116"/>
      <c r="X15" s="118">
        <f t="shared" si="2"/>
        <v>1.2</v>
      </c>
      <c r="Y15" s="116">
        <f>0.075+0.5</f>
        <v>0.57499999999999996</v>
      </c>
      <c r="Z15" s="116">
        <v>0.05</v>
      </c>
      <c r="AA15" s="198">
        <v>3.7499999999999999E-2</v>
      </c>
      <c r="AB15" s="480">
        <v>0.33750000000000002</v>
      </c>
      <c r="AC15" s="120">
        <v>0.1</v>
      </c>
      <c r="AD15" s="120">
        <f>+(X15/O15)*L15</f>
        <v>0.12</v>
      </c>
      <c r="AE15" s="121">
        <v>1</v>
      </c>
      <c r="AF15" s="121">
        <f>+X15/O15</f>
        <v>1.2</v>
      </c>
      <c r="AG15" s="84"/>
    </row>
    <row r="16" spans="1:35" ht="42.75">
      <c r="A16" s="535"/>
      <c r="B16" s="537"/>
      <c r="C16" s="111" t="s">
        <v>231</v>
      </c>
      <c r="D16" s="109" t="s">
        <v>232</v>
      </c>
      <c r="E16" s="112" t="s">
        <v>238</v>
      </c>
      <c r="F16" s="109" t="s">
        <v>239</v>
      </c>
      <c r="G16" s="113" t="s">
        <v>250</v>
      </c>
      <c r="H16" s="109" t="s">
        <v>256</v>
      </c>
      <c r="I16" s="111" t="s">
        <v>282</v>
      </c>
      <c r="J16" s="109">
        <v>0</v>
      </c>
      <c r="K16" s="109" t="s">
        <v>294</v>
      </c>
      <c r="L16" s="115">
        <v>0.05</v>
      </c>
      <c r="M16" s="111" t="s">
        <v>183</v>
      </c>
      <c r="N16" s="109" t="s">
        <v>322</v>
      </c>
      <c r="O16" s="111">
        <v>2</v>
      </c>
      <c r="P16" s="111"/>
      <c r="Q16" s="116">
        <v>1</v>
      </c>
      <c r="R16" s="111">
        <v>1</v>
      </c>
      <c r="S16" s="111">
        <v>0</v>
      </c>
      <c r="T16" s="117">
        <v>0</v>
      </c>
      <c r="U16" s="118">
        <f t="shared" si="0"/>
        <v>0.625</v>
      </c>
      <c r="V16" s="116"/>
      <c r="W16" s="116"/>
      <c r="X16" s="118">
        <f t="shared" si="2"/>
        <v>0.625</v>
      </c>
      <c r="Y16" s="116">
        <f>0.075+0.5</f>
        <v>0.57499999999999996</v>
      </c>
      <c r="Z16" s="116">
        <v>0.05</v>
      </c>
      <c r="AA16" s="85">
        <v>0</v>
      </c>
      <c r="AB16" s="119">
        <v>0</v>
      </c>
      <c r="AC16" s="120">
        <f t="shared" si="1"/>
        <v>3.125E-2</v>
      </c>
      <c r="AD16" s="120">
        <f>+(X16/O16)*L16</f>
        <v>1.5625E-2</v>
      </c>
      <c r="AE16" s="121">
        <f>+U16/Q16</f>
        <v>0.625</v>
      </c>
      <c r="AF16" s="121">
        <f>+X16/O16</f>
        <v>0.3125</v>
      </c>
      <c r="AG16" s="84"/>
    </row>
    <row r="17" spans="1:57" ht="57">
      <c r="A17" s="535"/>
      <c r="B17" s="538"/>
      <c r="C17" s="111" t="s">
        <v>231</v>
      </c>
      <c r="D17" s="109" t="s">
        <v>232</v>
      </c>
      <c r="E17" s="109" t="s">
        <v>238</v>
      </c>
      <c r="F17" s="109" t="s">
        <v>239</v>
      </c>
      <c r="G17" s="113" t="s">
        <v>250</v>
      </c>
      <c r="H17" s="109" t="s">
        <v>257</v>
      </c>
      <c r="I17" s="111" t="s">
        <v>282</v>
      </c>
      <c r="J17" s="109" t="s">
        <v>295</v>
      </c>
      <c r="K17" s="109" t="s">
        <v>296</v>
      </c>
      <c r="L17" s="115">
        <v>0.2</v>
      </c>
      <c r="M17" s="111" t="s">
        <v>184</v>
      </c>
      <c r="N17" s="109" t="s">
        <v>323</v>
      </c>
      <c r="O17" s="111">
        <v>34</v>
      </c>
      <c r="P17" s="111"/>
      <c r="Q17" s="116">
        <v>34</v>
      </c>
      <c r="R17" s="111">
        <v>34</v>
      </c>
      <c r="S17" s="111">
        <v>34</v>
      </c>
      <c r="T17" s="117">
        <v>34</v>
      </c>
      <c r="U17" s="118">
        <f t="shared" si="0"/>
        <v>44</v>
      </c>
      <c r="V17" s="116"/>
      <c r="W17" s="116"/>
      <c r="X17" s="118">
        <f t="shared" si="2"/>
        <v>78</v>
      </c>
      <c r="Y17" s="116">
        <v>18</v>
      </c>
      <c r="Z17" s="116">
        <v>2</v>
      </c>
      <c r="AA17" s="198">
        <v>6</v>
      </c>
      <c r="AB17" s="480">
        <v>18</v>
      </c>
      <c r="AC17" s="120">
        <v>0.2</v>
      </c>
      <c r="AD17" s="120">
        <f>+(X17/O17)*L17</f>
        <v>0.45882352941176469</v>
      </c>
      <c r="AE17" s="121">
        <v>1</v>
      </c>
      <c r="AF17" s="121">
        <f>+(T17)/(O17*4)+ ((U17)/(34*4))</f>
        <v>0.57352941176470584</v>
      </c>
      <c r="AG17" s="84"/>
    </row>
    <row r="18" spans="1:57" ht="26.25" customHeight="1">
      <c r="A18" s="109"/>
      <c r="B18" s="122"/>
      <c r="C18" s="111"/>
      <c r="D18" s="109"/>
      <c r="E18" s="127"/>
      <c r="F18" s="534" t="s">
        <v>684</v>
      </c>
      <c r="G18" s="534"/>
      <c r="H18" s="534"/>
      <c r="I18" s="534"/>
      <c r="J18" s="534"/>
      <c r="K18" s="534"/>
      <c r="L18" s="534"/>
      <c r="M18" s="534"/>
      <c r="N18" s="534"/>
      <c r="O18" s="534"/>
      <c r="P18" s="534"/>
      <c r="Q18" s="534"/>
      <c r="R18" s="542"/>
      <c r="S18" s="542"/>
      <c r="T18" s="542"/>
      <c r="U18" s="542"/>
      <c r="V18" s="542"/>
      <c r="W18" s="542"/>
      <c r="X18" s="542"/>
      <c r="Y18" s="542"/>
      <c r="Z18" s="542"/>
      <c r="AA18" s="542"/>
      <c r="AB18" s="542"/>
      <c r="AC18" s="207">
        <f>SUM(AC10:AC17)</f>
        <v>0.9691307189542484</v>
      </c>
      <c r="AD18" s="207">
        <f>AVERAGE(AD10:AD17)</f>
        <v>0.16389987767340802</v>
      </c>
      <c r="AE18" s="207">
        <f>AVERAGE(AE10:AE17)</f>
        <v>0.9198774509803922</v>
      </c>
      <c r="AF18" s="207">
        <f>AVERAGE(AF10:AF17)</f>
        <v>0.62045067513174601</v>
      </c>
      <c r="AG18" s="97"/>
    </row>
    <row r="19" spans="1:57" ht="71.25">
      <c r="A19" s="535" t="s">
        <v>233</v>
      </c>
      <c r="B19" s="539" t="s">
        <v>234</v>
      </c>
      <c r="C19" s="111" t="s">
        <v>231</v>
      </c>
      <c r="D19" s="109" t="s">
        <v>232</v>
      </c>
      <c r="E19" s="109" t="s">
        <v>240</v>
      </c>
      <c r="F19" s="128" t="s">
        <v>241</v>
      </c>
      <c r="G19" s="129" t="s">
        <v>258</v>
      </c>
      <c r="H19" s="128" t="s">
        <v>259</v>
      </c>
      <c r="I19" s="130" t="s">
        <v>282</v>
      </c>
      <c r="J19" s="128" t="s">
        <v>297</v>
      </c>
      <c r="K19" s="128" t="s">
        <v>298</v>
      </c>
      <c r="L19" s="131">
        <v>0.5</v>
      </c>
      <c r="M19" s="130" t="s">
        <v>184</v>
      </c>
      <c r="N19" s="128" t="s">
        <v>324</v>
      </c>
      <c r="O19" s="132">
        <v>1000</v>
      </c>
      <c r="P19" s="133"/>
      <c r="Q19" s="134">
        <v>250</v>
      </c>
      <c r="R19" s="111">
        <v>250</v>
      </c>
      <c r="S19" s="111">
        <v>250</v>
      </c>
      <c r="T19" s="117">
        <v>565</v>
      </c>
      <c r="U19" s="118">
        <f>+Y19+Z19+AA19+AB19</f>
        <v>572</v>
      </c>
      <c r="V19" s="135"/>
      <c r="W19" s="135"/>
      <c r="X19" s="118">
        <f t="shared" si="2"/>
        <v>1137</v>
      </c>
      <c r="Y19" s="135">
        <v>186</v>
      </c>
      <c r="Z19" s="502">
        <f>58+39</f>
        <v>97</v>
      </c>
      <c r="AA19" s="199">
        <v>259</v>
      </c>
      <c r="AB19" s="481">
        <v>30</v>
      </c>
      <c r="AC19" s="136">
        <v>0.5</v>
      </c>
      <c r="AD19" s="136">
        <v>0.5</v>
      </c>
      <c r="AE19" s="136">
        <v>1</v>
      </c>
      <c r="AF19" s="121">
        <v>1</v>
      </c>
      <c r="AG19" s="84"/>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row>
    <row r="20" spans="1:57" ht="71.25">
      <c r="A20" s="535"/>
      <c r="B20" s="540"/>
      <c r="C20" s="111" t="s">
        <v>231</v>
      </c>
      <c r="D20" s="109" t="s">
        <v>232</v>
      </c>
      <c r="E20" s="109" t="s">
        <v>240</v>
      </c>
      <c r="F20" s="109" t="s">
        <v>241</v>
      </c>
      <c r="G20" s="113" t="s">
        <v>258</v>
      </c>
      <c r="H20" s="109" t="s">
        <v>260</v>
      </c>
      <c r="I20" s="111" t="s">
        <v>282</v>
      </c>
      <c r="J20" s="109">
        <v>0</v>
      </c>
      <c r="K20" s="109" t="s">
        <v>299</v>
      </c>
      <c r="L20" s="138">
        <v>0.25</v>
      </c>
      <c r="M20" s="111" t="s">
        <v>184</v>
      </c>
      <c r="N20" s="109" t="s">
        <v>324</v>
      </c>
      <c r="O20" s="111">
        <v>100</v>
      </c>
      <c r="P20" s="139"/>
      <c r="Q20" s="140">
        <v>25</v>
      </c>
      <c r="R20" s="111">
        <v>25</v>
      </c>
      <c r="S20" s="111">
        <v>25</v>
      </c>
      <c r="T20" s="117">
        <v>58</v>
      </c>
      <c r="U20" s="118">
        <f>+Y20+Z20+AA20+AB20</f>
        <v>37</v>
      </c>
      <c r="V20" s="135"/>
      <c r="W20" s="135"/>
      <c r="X20" s="118">
        <f t="shared" si="2"/>
        <v>95</v>
      </c>
      <c r="Y20" s="135">
        <v>13</v>
      </c>
      <c r="Z20" s="135">
        <v>1</v>
      </c>
      <c r="AA20" s="199">
        <v>11</v>
      </c>
      <c r="AB20" s="481">
        <v>12</v>
      </c>
      <c r="AC20" s="120">
        <v>0.25</v>
      </c>
      <c r="AD20" s="136">
        <v>0.25</v>
      </c>
      <c r="AE20" s="121">
        <v>1</v>
      </c>
      <c r="AF20" s="136">
        <f>72/100</f>
        <v>0.72</v>
      </c>
      <c r="AG20" s="84"/>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row>
    <row r="21" spans="1:57" ht="71.25">
      <c r="A21" s="535"/>
      <c r="B21" s="540"/>
      <c r="C21" s="111" t="s">
        <v>231</v>
      </c>
      <c r="D21" s="109" t="s">
        <v>232</v>
      </c>
      <c r="E21" s="109" t="s">
        <v>240</v>
      </c>
      <c r="F21" s="109" t="s">
        <v>241</v>
      </c>
      <c r="G21" s="113" t="s">
        <v>258</v>
      </c>
      <c r="H21" s="109" t="s">
        <v>261</v>
      </c>
      <c r="I21" s="111" t="s">
        <v>282</v>
      </c>
      <c r="J21" s="109">
        <v>0</v>
      </c>
      <c r="K21" s="109" t="s">
        <v>300</v>
      </c>
      <c r="L21" s="138">
        <v>0.15</v>
      </c>
      <c r="M21" s="111" t="s">
        <v>184</v>
      </c>
      <c r="N21" s="109" t="s">
        <v>323</v>
      </c>
      <c r="O21" s="111">
        <v>6</v>
      </c>
      <c r="P21" s="141"/>
      <c r="Q21" s="141">
        <v>2</v>
      </c>
      <c r="R21" s="130">
        <v>2</v>
      </c>
      <c r="S21" s="130">
        <v>1</v>
      </c>
      <c r="T21" s="142">
        <v>2</v>
      </c>
      <c r="U21" s="118">
        <f>+Y21+Z21+AA21+AB21</f>
        <v>18</v>
      </c>
      <c r="V21" s="111"/>
      <c r="W21" s="111"/>
      <c r="X21" s="118">
        <f t="shared" si="2"/>
        <v>20</v>
      </c>
      <c r="Y21" s="130">
        <v>1</v>
      </c>
      <c r="Z21" s="130">
        <v>1</v>
      </c>
      <c r="AA21" s="84">
        <v>12</v>
      </c>
      <c r="AB21" s="482">
        <v>4</v>
      </c>
      <c r="AC21" s="120">
        <f>+(Q21/U21)</f>
        <v>0.1111111111111111</v>
      </c>
      <c r="AD21" s="120">
        <f>+(Q21/U21)</f>
        <v>0.1111111111111111</v>
      </c>
      <c r="AE21" s="121">
        <v>1</v>
      </c>
      <c r="AF21" s="121">
        <v>1</v>
      </c>
      <c r="AG21" s="98"/>
    </row>
    <row r="22" spans="1:57" ht="71.25">
      <c r="A22" s="535"/>
      <c r="B22" s="541"/>
      <c r="C22" s="111" t="s">
        <v>231</v>
      </c>
      <c r="D22" s="109" t="s">
        <v>232</v>
      </c>
      <c r="E22" s="109" t="s">
        <v>240</v>
      </c>
      <c r="F22" s="112" t="s">
        <v>241</v>
      </c>
      <c r="G22" s="143" t="s">
        <v>258</v>
      </c>
      <c r="H22" s="112" t="s">
        <v>262</v>
      </c>
      <c r="I22" s="144" t="s">
        <v>282</v>
      </c>
      <c r="J22" s="112">
        <v>0</v>
      </c>
      <c r="K22" s="112" t="s">
        <v>301</v>
      </c>
      <c r="L22" s="145">
        <v>0.1</v>
      </c>
      <c r="M22" s="144" t="s">
        <v>184</v>
      </c>
      <c r="N22" s="110" t="s">
        <v>325</v>
      </c>
      <c r="O22" s="144">
        <v>150</v>
      </c>
      <c r="P22" s="139"/>
      <c r="Q22" s="146">
        <v>50</v>
      </c>
      <c r="R22" s="147">
        <v>50</v>
      </c>
      <c r="S22" s="147">
        <v>50</v>
      </c>
      <c r="T22" s="148">
        <v>0</v>
      </c>
      <c r="U22" s="118">
        <f>+Y22+Z22+AA22+AB22</f>
        <v>180</v>
      </c>
      <c r="V22" s="149"/>
      <c r="W22" s="149"/>
      <c r="X22" s="118">
        <f t="shared" si="2"/>
        <v>180</v>
      </c>
      <c r="Y22" s="150">
        <v>0</v>
      </c>
      <c r="Z22" s="135">
        <v>120</v>
      </c>
      <c r="AA22" s="199">
        <v>0</v>
      </c>
      <c r="AB22" s="481">
        <v>60</v>
      </c>
      <c r="AC22" s="121">
        <v>0.1</v>
      </c>
      <c r="AD22" s="121">
        <f>+(X22/O22)*L22</f>
        <v>0.12</v>
      </c>
      <c r="AE22" s="121">
        <v>1</v>
      </c>
      <c r="AF22" s="121">
        <f>+X22/O22</f>
        <v>1.2</v>
      </c>
      <c r="AG22" s="101"/>
    </row>
    <row r="23" spans="1:57" ht="57.75" customHeight="1">
      <c r="A23" s="535"/>
      <c r="B23" s="137"/>
      <c r="C23" s="111"/>
      <c r="D23" s="109"/>
      <c r="E23" s="127"/>
      <c r="F23" s="534" t="s">
        <v>685</v>
      </c>
      <c r="G23" s="534"/>
      <c r="H23" s="534"/>
      <c r="I23" s="534"/>
      <c r="J23" s="534"/>
      <c r="K23" s="534"/>
      <c r="L23" s="534"/>
      <c r="M23" s="534"/>
      <c r="N23" s="534"/>
      <c r="O23" s="534"/>
      <c r="P23" s="534"/>
      <c r="Q23" s="534"/>
      <c r="R23" s="534"/>
      <c r="S23" s="534"/>
      <c r="T23" s="534"/>
      <c r="U23" s="534"/>
      <c r="V23" s="534"/>
      <c r="W23" s="534"/>
      <c r="X23" s="534"/>
      <c r="Y23" s="534"/>
      <c r="Z23" s="534"/>
      <c r="AA23" s="534"/>
      <c r="AB23" s="534"/>
      <c r="AC23" s="151">
        <f>SUM(AC19:AC22)</f>
        <v>0.96111111111111114</v>
      </c>
      <c r="AD23" s="151">
        <f>SUM(AD19:AD22)</f>
        <v>0.98111111111111116</v>
      </c>
      <c r="AE23" s="121">
        <f>AVERAGE(AE19:AE22)</f>
        <v>1</v>
      </c>
      <c r="AF23" s="121">
        <f>AVERAGE(AF19:AF22)</f>
        <v>0.98</v>
      </c>
      <c r="AG23" s="84"/>
    </row>
    <row r="24" spans="1:57" ht="110.25" customHeight="1">
      <c r="A24" s="535"/>
      <c r="B24" s="539" t="s">
        <v>234</v>
      </c>
      <c r="C24" s="111" t="s">
        <v>231</v>
      </c>
      <c r="D24" s="109" t="s">
        <v>232</v>
      </c>
      <c r="E24" s="109" t="s">
        <v>240</v>
      </c>
      <c r="F24" s="128" t="s">
        <v>242</v>
      </c>
      <c r="G24" s="129" t="s">
        <v>263</v>
      </c>
      <c r="H24" s="128" t="s">
        <v>264</v>
      </c>
      <c r="I24" s="130" t="s">
        <v>282</v>
      </c>
      <c r="J24" s="128" t="s">
        <v>302</v>
      </c>
      <c r="K24" s="128" t="s">
        <v>303</v>
      </c>
      <c r="L24" s="152">
        <v>0.19019644256936799</v>
      </c>
      <c r="M24" s="130" t="s">
        <v>184</v>
      </c>
      <c r="N24" s="128" t="s">
        <v>326</v>
      </c>
      <c r="O24" s="132">
        <v>1800</v>
      </c>
      <c r="P24" s="153"/>
      <c r="Q24" s="154">
        <v>1800</v>
      </c>
      <c r="R24" s="126">
        <v>1800</v>
      </c>
      <c r="S24" s="126">
        <v>1800</v>
      </c>
      <c r="T24" s="204">
        <v>2952</v>
      </c>
      <c r="U24" s="118">
        <f>+Y24+Z24+AA24+AB24</f>
        <v>2756</v>
      </c>
      <c r="V24" s="154"/>
      <c r="W24" s="154"/>
      <c r="X24" s="118">
        <f t="shared" si="2"/>
        <v>5708</v>
      </c>
      <c r="Y24" s="130">
        <v>0</v>
      </c>
      <c r="Z24" s="111">
        <v>0</v>
      </c>
      <c r="AA24" s="200">
        <v>2756</v>
      </c>
      <c r="AB24" s="482">
        <v>0</v>
      </c>
      <c r="AC24" s="121">
        <v>0.19</v>
      </c>
      <c r="AD24" s="121">
        <v>0.19</v>
      </c>
      <c r="AE24" s="121">
        <v>1</v>
      </c>
      <c r="AF24" s="121">
        <f>+X24/7200</f>
        <v>0.7927777777777778</v>
      </c>
      <c r="AG24" s="96"/>
    </row>
    <row r="25" spans="1:57" ht="65.25" customHeight="1">
      <c r="A25" s="535"/>
      <c r="B25" s="541"/>
      <c r="C25" s="111" t="s">
        <v>231</v>
      </c>
      <c r="D25" s="109" t="s">
        <v>232</v>
      </c>
      <c r="E25" s="109" t="s">
        <v>240</v>
      </c>
      <c r="F25" s="109" t="s">
        <v>242</v>
      </c>
      <c r="G25" s="113" t="s">
        <v>263</v>
      </c>
      <c r="H25" s="109" t="s">
        <v>265</v>
      </c>
      <c r="I25" s="111" t="s">
        <v>282</v>
      </c>
      <c r="J25" s="109">
        <v>0</v>
      </c>
      <c r="K25" s="109" t="s">
        <v>304</v>
      </c>
      <c r="L25" s="155">
        <v>0.80980355743063204</v>
      </c>
      <c r="M25" s="111" t="s">
        <v>184</v>
      </c>
      <c r="N25" s="116" t="s">
        <v>327</v>
      </c>
      <c r="O25" s="111">
        <v>1</v>
      </c>
      <c r="P25" s="141"/>
      <c r="Q25" s="141">
        <v>0.25</v>
      </c>
      <c r="R25" s="111">
        <v>0.25</v>
      </c>
      <c r="S25" s="111">
        <v>0.2</v>
      </c>
      <c r="T25" s="156">
        <v>0.3</v>
      </c>
      <c r="U25" s="118">
        <f>+Y25+Z25+AA25+AB25</f>
        <v>0.2525</v>
      </c>
      <c r="V25" s="141"/>
      <c r="W25" s="141"/>
      <c r="X25" s="118">
        <f t="shared" si="2"/>
        <v>0.55249999999999999</v>
      </c>
      <c r="Y25" s="111">
        <v>6.25E-2</v>
      </c>
      <c r="Z25" s="111">
        <v>0.1875</v>
      </c>
      <c r="AA25" s="200">
        <v>0</v>
      </c>
      <c r="AB25" s="482">
        <v>2.5000000000000001E-3</v>
      </c>
      <c r="AC25" s="121">
        <f>+U25/Q25*L25</f>
        <v>0.81790159300493837</v>
      </c>
      <c r="AD25" s="121">
        <f>+(X25/O25)*L25</f>
        <v>0.44741646548042419</v>
      </c>
      <c r="AE25" s="121">
        <v>1</v>
      </c>
      <c r="AF25" s="121">
        <f>+X25/O25</f>
        <v>0.55249999999999999</v>
      </c>
      <c r="AG25" s="84"/>
    </row>
    <row r="26" spans="1:57" ht="41.25" customHeight="1">
      <c r="A26" s="535"/>
      <c r="B26" s="137"/>
      <c r="C26" s="111"/>
      <c r="D26" s="109"/>
      <c r="E26" s="127"/>
      <c r="F26" s="534" t="s">
        <v>686</v>
      </c>
      <c r="G26" s="534"/>
      <c r="H26" s="534"/>
      <c r="I26" s="534"/>
      <c r="J26" s="534"/>
      <c r="K26" s="534"/>
      <c r="L26" s="534"/>
      <c r="M26" s="534"/>
      <c r="N26" s="534"/>
      <c r="O26" s="534"/>
      <c r="P26" s="534"/>
      <c r="Q26" s="534"/>
      <c r="R26" s="534"/>
      <c r="S26" s="534"/>
      <c r="T26" s="534"/>
      <c r="U26" s="534"/>
      <c r="V26" s="534"/>
      <c r="W26" s="534"/>
      <c r="X26" s="534"/>
      <c r="Y26" s="534"/>
      <c r="Z26" s="534"/>
      <c r="AA26" s="534"/>
      <c r="AB26" s="534"/>
      <c r="AC26" s="151">
        <f>SUM(AC24:AC25)</f>
        <v>1.0079015930049384</v>
      </c>
      <c r="AD26" s="151">
        <f>SUM(AD24:AD25)</f>
        <v>0.63741646548042419</v>
      </c>
      <c r="AE26" s="151">
        <f>AVERAGE(AE24:AE25)</f>
        <v>1</v>
      </c>
      <c r="AF26" s="151">
        <f>AVERAGE(AF24:AF25)</f>
        <v>0.6726388888888889</v>
      </c>
      <c r="AG26" s="84"/>
    </row>
    <row r="27" spans="1:57" ht="85.5">
      <c r="A27" s="535"/>
      <c r="B27" s="539" t="s">
        <v>234</v>
      </c>
      <c r="C27" s="111" t="s">
        <v>231</v>
      </c>
      <c r="D27" s="109" t="s">
        <v>232</v>
      </c>
      <c r="E27" s="109" t="s">
        <v>243</v>
      </c>
      <c r="F27" s="109" t="s">
        <v>244</v>
      </c>
      <c r="G27" s="116" t="s">
        <v>266</v>
      </c>
      <c r="H27" s="109" t="s">
        <v>267</v>
      </c>
      <c r="I27" s="111" t="s">
        <v>282</v>
      </c>
      <c r="J27" s="109">
        <v>0</v>
      </c>
      <c r="K27" s="109" t="s">
        <v>305</v>
      </c>
      <c r="L27" s="115">
        <v>0.35</v>
      </c>
      <c r="M27" s="111" t="s">
        <v>184</v>
      </c>
      <c r="N27" s="109" t="s">
        <v>322</v>
      </c>
      <c r="O27" s="111">
        <v>1</v>
      </c>
      <c r="P27" s="141"/>
      <c r="Q27" s="141">
        <v>0.48</v>
      </c>
      <c r="R27" s="111">
        <v>0.22</v>
      </c>
      <c r="S27" s="111">
        <v>0.23</v>
      </c>
      <c r="T27" s="156">
        <v>0.08</v>
      </c>
      <c r="U27" s="118">
        <f>+Y27+Z27+AA27+AB27</f>
        <v>0.81</v>
      </c>
      <c r="V27" s="141"/>
      <c r="W27" s="141"/>
      <c r="X27" s="118">
        <f t="shared" si="2"/>
        <v>0.89</v>
      </c>
      <c r="Y27" s="111">
        <v>0.12</v>
      </c>
      <c r="Z27" s="111">
        <v>0.28000000000000003</v>
      </c>
      <c r="AA27" s="200">
        <v>0</v>
      </c>
      <c r="AB27" s="482">
        <v>0.41</v>
      </c>
      <c r="AC27" s="121">
        <v>0.35</v>
      </c>
      <c r="AD27" s="121">
        <f>+(X27/O27)*L27</f>
        <v>0.3115</v>
      </c>
      <c r="AE27" s="121">
        <v>1</v>
      </c>
      <c r="AF27" s="121">
        <f>+X27/O27</f>
        <v>0.89</v>
      </c>
      <c r="AG27" s="84"/>
    </row>
    <row r="28" spans="1:57" ht="71.25">
      <c r="A28" s="535"/>
      <c r="B28" s="540"/>
      <c r="C28" s="111" t="s">
        <v>231</v>
      </c>
      <c r="D28" s="109" t="s">
        <v>232</v>
      </c>
      <c r="E28" s="109" t="s">
        <v>243</v>
      </c>
      <c r="F28" s="109" t="s">
        <v>244</v>
      </c>
      <c r="G28" s="116" t="s">
        <v>266</v>
      </c>
      <c r="H28" s="109" t="s">
        <v>268</v>
      </c>
      <c r="I28" s="111" t="s">
        <v>282</v>
      </c>
      <c r="J28" s="109">
        <v>0</v>
      </c>
      <c r="K28" s="109" t="s">
        <v>306</v>
      </c>
      <c r="L28" s="115">
        <v>0.25</v>
      </c>
      <c r="M28" s="111" t="s">
        <v>184</v>
      </c>
      <c r="N28" s="116" t="s">
        <v>327</v>
      </c>
      <c r="O28" s="111">
        <v>1</v>
      </c>
      <c r="P28" s="141"/>
      <c r="Q28" s="141">
        <v>0.48</v>
      </c>
      <c r="R28" s="111">
        <v>0.22</v>
      </c>
      <c r="S28" s="111">
        <v>0.23</v>
      </c>
      <c r="T28" s="156">
        <v>7.0000000000000007E-2</v>
      </c>
      <c r="U28" s="118">
        <f>+Y28+Z28+AA28+AB28</f>
        <v>0.44</v>
      </c>
      <c r="V28" s="141"/>
      <c r="W28" s="141"/>
      <c r="X28" s="118">
        <f t="shared" si="2"/>
        <v>0.51</v>
      </c>
      <c r="Y28" s="111">
        <v>0.12</v>
      </c>
      <c r="Z28" s="111">
        <v>0.18</v>
      </c>
      <c r="AA28" s="200">
        <v>0</v>
      </c>
      <c r="AB28" s="482">
        <v>0.14000000000000001</v>
      </c>
      <c r="AC28" s="121">
        <f>+U28/Q28*L28</f>
        <v>0.22916666666666669</v>
      </c>
      <c r="AD28" s="121">
        <f>+(X28/O28)*L28</f>
        <v>0.1275</v>
      </c>
      <c r="AE28" s="121">
        <f>+U28/Q28</f>
        <v>0.91666666666666674</v>
      </c>
      <c r="AF28" s="121">
        <f>+X28/O28</f>
        <v>0.51</v>
      </c>
      <c r="AG28" s="84"/>
    </row>
    <row r="29" spans="1:57" ht="85.5">
      <c r="A29" s="535"/>
      <c r="B29" s="540"/>
      <c r="C29" s="111" t="s">
        <v>231</v>
      </c>
      <c r="D29" s="109" t="s">
        <v>232</v>
      </c>
      <c r="E29" s="109" t="s">
        <v>243</v>
      </c>
      <c r="F29" s="109" t="s">
        <v>244</v>
      </c>
      <c r="G29" s="116" t="s">
        <v>266</v>
      </c>
      <c r="H29" s="109" t="s">
        <v>269</v>
      </c>
      <c r="I29" s="111" t="s">
        <v>282</v>
      </c>
      <c r="J29" s="109">
        <v>0</v>
      </c>
      <c r="K29" s="109" t="s">
        <v>307</v>
      </c>
      <c r="L29" s="115">
        <v>0.2</v>
      </c>
      <c r="M29" s="111" t="s">
        <v>184</v>
      </c>
      <c r="N29" s="109" t="s">
        <v>328</v>
      </c>
      <c r="O29" s="117">
        <v>1</v>
      </c>
      <c r="P29" s="156"/>
      <c r="Q29" s="156">
        <v>0.5</v>
      </c>
      <c r="R29" s="111">
        <v>0</v>
      </c>
      <c r="S29" s="111">
        <v>0</v>
      </c>
      <c r="T29" s="156">
        <v>0.5</v>
      </c>
      <c r="U29" s="118">
        <f>+Y29+Z29+AA29+AB29</f>
        <v>0.68</v>
      </c>
      <c r="V29" s="156"/>
      <c r="W29" s="156"/>
      <c r="X29" s="118">
        <f t="shared" si="2"/>
        <v>1.1800000000000002</v>
      </c>
      <c r="Y29" s="117">
        <v>0.25</v>
      </c>
      <c r="Z29" s="117">
        <v>0.33</v>
      </c>
      <c r="AA29" s="196">
        <v>0</v>
      </c>
      <c r="AB29" s="483">
        <v>0.1</v>
      </c>
      <c r="AC29" s="121">
        <v>0.2</v>
      </c>
      <c r="AD29" s="121">
        <v>0.2</v>
      </c>
      <c r="AE29" s="121">
        <v>1</v>
      </c>
      <c r="AF29" s="121">
        <v>1</v>
      </c>
      <c r="AG29" s="84"/>
    </row>
    <row r="30" spans="1:57" ht="71.25">
      <c r="A30" s="535"/>
      <c r="B30" s="540"/>
      <c r="C30" s="111" t="s">
        <v>231</v>
      </c>
      <c r="D30" s="109" t="s">
        <v>232</v>
      </c>
      <c r="E30" s="109" t="s">
        <v>243</v>
      </c>
      <c r="F30" s="109" t="s">
        <v>244</v>
      </c>
      <c r="G30" s="116" t="s">
        <v>266</v>
      </c>
      <c r="H30" s="109" t="s">
        <v>270</v>
      </c>
      <c r="I30" s="111" t="s">
        <v>282</v>
      </c>
      <c r="J30" s="109">
        <v>0</v>
      </c>
      <c r="K30" s="109" t="s">
        <v>308</v>
      </c>
      <c r="L30" s="115">
        <v>0.1</v>
      </c>
      <c r="M30" s="111" t="s">
        <v>184</v>
      </c>
      <c r="N30" s="109" t="s">
        <v>329</v>
      </c>
      <c r="O30" s="111">
        <v>1</v>
      </c>
      <c r="P30" s="141"/>
      <c r="Q30" s="156">
        <v>1</v>
      </c>
      <c r="R30" s="111">
        <v>0</v>
      </c>
      <c r="S30" s="111">
        <v>0</v>
      </c>
      <c r="T30" s="156">
        <v>0</v>
      </c>
      <c r="U30" s="118">
        <f>+Y30+Z30+AA30+AB30</f>
        <v>0.45</v>
      </c>
      <c r="V30" s="156"/>
      <c r="W30" s="156"/>
      <c r="X30" s="118">
        <f t="shared" si="2"/>
        <v>0.45</v>
      </c>
      <c r="Y30" s="117">
        <v>0.15</v>
      </c>
      <c r="Z30" s="117">
        <v>0.05</v>
      </c>
      <c r="AA30" s="196">
        <v>0.2</v>
      </c>
      <c r="AB30" s="483">
        <v>0.05</v>
      </c>
      <c r="AC30" s="121">
        <f>+U30/Q30*L30</f>
        <v>4.5000000000000005E-2</v>
      </c>
      <c r="AD30" s="121">
        <f>+(X30/O30)*L30</f>
        <v>4.5000000000000005E-2</v>
      </c>
      <c r="AE30" s="121">
        <f>+U30/Q30</f>
        <v>0.45</v>
      </c>
      <c r="AF30" s="121">
        <f>+X30/O30</f>
        <v>0.45</v>
      </c>
      <c r="AG30" s="84"/>
    </row>
    <row r="31" spans="1:57" ht="53.85" customHeight="1">
      <c r="A31" s="535"/>
      <c r="B31" s="541"/>
      <c r="C31" s="111" t="s">
        <v>231</v>
      </c>
      <c r="D31" s="109" t="s">
        <v>232</v>
      </c>
      <c r="E31" s="109" t="s">
        <v>243</v>
      </c>
      <c r="F31" s="109" t="s">
        <v>244</v>
      </c>
      <c r="G31" s="116" t="s">
        <v>266</v>
      </c>
      <c r="H31" s="109" t="s">
        <v>271</v>
      </c>
      <c r="I31" s="111" t="s">
        <v>282</v>
      </c>
      <c r="J31" s="109">
        <v>0</v>
      </c>
      <c r="K31" s="109" t="s">
        <v>309</v>
      </c>
      <c r="L31" s="115">
        <v>0.1</v>
      </c>
      <c r="M31" s="111" t="s">
        <v>184</v>
      </c>
      <c r="N31" s="109" t="s">
        <v>322</v>
      </c>
      <c r="O31" s="111">
        <v>1</v>
      </c>
      <c r="P31" s="141"/>
      <c r="Q31" s="141">
        <v>0.4</v>
      </c>
      <c r="R31" s="111">
        <v>0.4</v>
      </c>
      <c r="S31" s="111">
        <v>0.2</v>
      </c>
      <c r="T31" s="156">
        <v>0</v>
      </c>
      <c r="U31" s="118">
        <f>+Y31+Z31+AA31+AB31</f>
        <v>0.35</v>
      </c>
      <c r="V31" s="141"/>
      <c r="W31" s="141"/>
      <c r="X31" s="118">
        <f t="shared" si="2"/>
        <v>0.35</v>
      </c>
      <c r="Y31" s="117">
        <v>0.06</v>
      </c>
      <c r="Z31" s="111">
        <v>0.19</v>
      </c>
      <c r="AA31" s="200">
        <v>0.1</v>
      </c>
      <c r="AB31" s="482">
        <v>0</v>
      </c>
      <c r="AC31" s="121">
        <f>+U31/Q31*L31</f>
        <v>8.7499999999999994E-2</v>
      </c>
      <c r="AD31" s="121">
        <f>+(X31/O31)*L31</f>
        <v>3.4999999999999996E-2</v>
      </c>
      <c r="AE31" s="121">
        <f>+U31/Q31</f>
        <v>0.87499999999999989</v>
      </c>
      <c r="AF31" s="121">
        <f>+X31/O31</f>
        <v>0.35</v>
      </c>
      <c r="AG31" s="84"/>
    </row>
    <row r="32" spans="1:57" ht="33" customHeight="1">
      <c r="A32" s="535"/>
      <c r="B32" s="137"/>
      <c r="C32" s="111"/>
      <c r="D32" s="109"/>
      <c r="E32" s="127"/>
      <c r="F32" s="543" t="s">
        <v>687</v>
      </c>
      <c r="G32" s="543"/>
      <c r="H32" s="543"/>
      <c r="I32" s="543"/>
      <c r="J32" s="543"/>
      <c r="K32" s="543"/>
      <c r="L32" s="543"/>
      <c r="M32" s="543"/>
      <c r="N32" s="543"/>
      <c r="O32" s="543"/>
      <c r="P32" s="543"/>
      <c r="Q32" s="543"/>
      <c r="R32" s="543"/>
      <c r="S32" s="543"/>
      <c r="T32" s="543"/>
      <c r="U32" s="543"/>
      <c r="V32" s="543"/>
      <c r="W32" s="543"/>
      <c r="X32" s="543"/>
      <c r="Y32" s="543"/>
      <c r="Z32" s="543"/>
      <c r="AA32" s="543"/>
      <c r="AB32" s="543"/>
      <c r="AC32" s="151">
        <f>SUM(AC27:AC31)</f>
        <v>0.91166666666666663</v>
      </c>
      <c r="AD32" s="151">
        <f>SUM(AD27:AD31)</f>
        <v>0.71900000000000008</v>
      </c>
      <c r="AE32" s="203">
        <f>AVERAGE(AE27:AE31)</f>
        <v>0.84833333333333338</v>
      </c>
      <c r="AF32" s="203">
        <f>AVERAGE(AF27:AF31)</f>
        <v>0.64</v>
      </c>
      <c r="AG32" s="84"/>
    </row>
    <row r="33" spans="1:33" ht="71.25">
      <c r="A33" s="535"/>
      <c r="B33" s="539" t="s">
        <v>234</v>
      </c>
      <c r="C33" s="111" t="s">
        <v>231</v>
      </c>
      <c r="D33" s="109" t="s">
        <v>232</v>
      </c>
      <c r="E33" s="109" t="s">
        <v>243</v>
      </c>
      <c r="F33" s="109" t="s">
        <v>245</v>
      </c>
      <c r="G33" s="113" t="s">
        <v>272</v>
      </c>
      <c r="H33" s="109" t="s">
        <v>273</v>
      </c>
      <c r="I33" s="111" t="s">
        <v>282</v>
      </c>
      <c r="J33" s="109">
        <v>0</v>
      </c>
      <c r="K33" s="109" t="s">
        <v>310</v>
      </c>
      <c r="L33" s="115">
        <v>0.4</v>
      </c>
      <c r="M33" s="111" t="s">
        <v>184</v>
      </c>
      <c r="N33" s="109" t="s">
        <v>323</v>
      </c>
      <c r="O33" s="111">
        <v>16</v>
      </c>
      <c r="P33" s="141"/>
      <c r="Q33" s="141">
        <v>4</v>
      </c>
      <c r="R33" s="111">
        <v>4</v>
      </c>
      <c r="S33" s="111">
        <v>4</v>
      </c>
      <c r="T33" s="156">
        <v>8</v>
      </c>
      <c r="U33" s="118">
        <f>+Y33+Z33+AA33+AB33</f>
        <v>50</v>
      </c>
      <c r="V33" s="141"/>
      <c r="W33" s="141"/>
      <c r="X33" s="118">
        <f t="shared" si="2"/>
        <v>58</v>
      </c>
      <c r="Y33" s="111">
        <v>2</v>
      </c>
      <c r="Z33" s="111">
        <v>2</v>
      </c>
      <c r="AA33" s="84">
        <v>43</v>
      </c>
      <c r="AB33" s="482">
        <v>3</v>
      </c>
      <c r="AC33" s="121">
        <v>0.4</v>
      </c>
      <c r="AD33" s="121">
        <v>0.4</v>
      </c>
      <c r="AE33" s="121">
        <v>1</v>
      </c>
      <c r="AF33" s="121">
        <v>1</v>
      </c>
      <c r="AG33" s="84"/>
    </row>
    <row r="34" spans="1:33" ht="71.25">
      <c r="A34" s="535"/>
      <c r="B34" s="540"/>
      <c r="C34" s="111" t="s">
        <v>231</v>
      </c>
      <c r="D34" s="109" t="s">
        <v>232</v>
      </c>
      <c r="E34" s="109" t="s">
        <v>243</v>
      </c>
      <c r="F34" s="109" t="s">
        <v>245</v>
      </c>
      <c r="G34" s="113" t="s">
        <v>272</v>
      </c>
      <c r="H34" s="109" t="s">
        <v>274</v>
      </c>
      <c r="I34" s="111" t="s">
        <v>282</v>
      </c>
      <c r="J34" s="109">
        <v>0</v>
      </c>
      <c r="K34" s="109" t="s">
        <v>311</v>
      </c>
      <c r="L34" s="115">
        <v>0.3</v>
      </c>
      <c r="M34" s="111" t="s">
        <v>184</v>
      </c>
      <c r="N34" s="109" t="s">
        <v>324</v>
      </c>
      <c r="O34" s="111">
        <v>1</v>
      </c>
      <c r="P34" s="141"/>
      <c r="Q34" s="141">
        <v>1</v>
      </c>
      <c r="R34" s="111">
        <v>1</v>
      </c>
      <c r="S34" s="111">
        <v>1</v>
      </c>
      <c r="T34" s="156">
        <v>0</v>
      </c>
      <c r="U34" s="118">
        <f>+Y34+Z34+AA34+AB34</f>
        <v>1</v>
      </c>
      <c r="V34" s="141"/>
      <c r="W34" s="141"/>
      <c r="X34" s="118">
        <f t="shared" si="2"/>
        <v>1</v>
      </c>
      <c r="Y34" s="111">
        <v>0.15</v>
      </c>
      <c r="Z34" s="111">
        <v>0.85</v>
      </c>
      <c r="AA34" s="200">
        <v>0</v>
      </c>
      <c r="AB34" s="482">
        <v>0</v>
      </c>
      <c r="AC34" s="121">
        <v>0.3</v>
      </c>
      <c r="AD34" s="121">
        <f>+(X34/O34)*L34</f>
        <v>0.3</v>
      </c>
      <c r="AE34" s="121">
        <v>1</v>
      </c>
      <c r="AF34" s="121">
        <v>0.25</v>
      </c>
      <c r="AG34" s="84"/>
    </row>
    <row r="35" spans="1:33" ht="71.25">
      <c r="A35" s="535"/>
      <c r="B35" s="540"/>
      <c r="C35" s="111" t="s">
        <v>231</v>
      </c>
      <c r="D35" s="109" t="s">
        <v>232</v>
      </c>
      <c r="E35" s="109" t="s">
        <v>243</v>
      </c>
      <c r="F35" s="109" t="s">
        <v>245</v>
      </c>
      <c r="G35" s="113" t="s">
        <v>272</v>
      </c>
      <c r="H35" s="109" t="s">
        <v>275</v>
      </c>
      <c r="I35" s="111" t="s">
        <v>282</v>
      </c>
      <c r="J35" s="109">
        <v>0</v>
      </c>
      <c r="K35" s="109" t="s">
        <v>312</v>
      </c>
      <c r="L35" s="115">
        <v>0.1</v>
      </c>
      <c r="M35" s="111" t="s">
        <v>184</v>
      </c>
      <c r="N35" s="116" t="s">
        <v>327</v>
      </c>
      <c r="O35" s="111">
        <v>1</v>
      </c>
      <c r="P35" s="141"/>
      <c r="Q35" s="157">
        <v>0.47499999999999998</v>
      </c>
      <c r="R35" s="111">
        <v>0.25</v>
      </c>
      <c r="S35" s="111">
        <v>0.25</v>
      </c>
      <c r="T35" s="156">
        <v>2.5000000000000001E-2</v>
      </c>
      <c r="U35" s="118">
        <f>+Y35+Z35+AA35+AB35</f>
        <v>0.33330000000000004</v>
      </c>
      <c r="V35" s="157"/>
      <c r="W35" s="157"/>
      <c r="X35" s="118">
        <f t="shared" si="2"/>
        <v>0.35830000000000006</v>
      </c>
      <c r="Y35" s="111">
        <v>0</v>
      </c>
      <c r="Z35" s="111">
        <v>0.05</v>
      </c>
      <c r="AA35" s="200">
        <v>4.24E-2</v>
      </c>
      <c r="AB35" s="482">
        <v>0.2409</v>
      </c>
      <c r="AC35" s="121">
        <f>+U35/Q35*L35</f>
        <v>7.0168421052631588E-2</v>
      </c>
      <c r="AD35" s="121">
        <f>+(X35/O35)*L35</f>
        <v>3.5830000000000008E-2</v>
      </c>
      <c r="AE35" s="121">
        <f>+U35/Q35</f>
        <v>0.70168421052631591</v>
      </c>
      <c r="AF35" s="121">
        <f>+X35/O35</f>
        <v>0.35830000000000006</v>
      </c>
      <c r="AG35" s="84"/>
    </row>
    <row r="36" spans="1:33" ht="99.75">
      <c r="A36" s="535"/>
      <c r="B36" s="540"/>
      <c r="C36" s="111" t="s">
        <v>231</v>
      </c>
      <c r="D36" s="109" t="s">
        <v>232</v>
      </c>
      <c r="E36" s="109" t="s">
        <v>243</v>
      </c>
      <c r="F36" s="109" t="s">
        <v>245</v>
      </c>
      <c r="G36" s="113" t="s">
        <v>272</v>
      </c>
      <c r="H36" s="109" t="s">
        <v>276</v>
      </c>
      <c r="I36" s="111" t="s">
        <v>282</v>
      </c>
      <c r="J36" s="109">
        <v>0</v>
      </c>
      <c r="K36" s="109" t="s">
        <v>313</v>
      </c>
      <c r="L36" s="115">
        <v>0.1</v>
      </c>
      <c r="M36" s="111" t="s">
        <v>184</v>
      </c>
      <c r="N36" s="109" t="s">
        <v>323</v>
      </c>
      <c r="O36" s="111">
        <v>4</v>
      </c>
      <c r="P36" s="141"/>
      <c r="Q36" s="141">
        <v>1</v>
      </c>
      <c r="R36" s="111">
        <v>1</v>
      </c>
      <c r="S36" s="111">
        <v>1</v>
      </c>
      <c r="T36" s="156">
        <v>1</v>
      </c>
      <c r="U36" s="118">
        <f>+Y36+Z36+AA36+AB36</f>
        <v>1</v>
      </c>
      <c r="V36" s="141"/>
      <c r="W36" s="141"/>
      <c r="X36" s="118">
        <f t="shared" si="2"/>
        <v>2</v>
      </c>
      <c r="Y36" s="111">
        <v>0</v>
      </c>
      <c r="Z36" s="111">
        <v>0</v>
      </c>
      <c r="AA36" s="200">
        <v>0.5</v>
      </c>
      <c r="AB36" s="482">
        <v>0.5</v>
      </c>
      <c r="AC36" s="121">
        <f>+U36/Q36*L36</f>
        <v>0.1</v>
      </c>
      <c r="AD36" s="121">
        <f>+(X36/O36)*L36</f>
        <v>0.05</v>
      </c>
      <c r="AE36" s="121">
        <f>+U36/Q36</f>
        <v>1</v>
      </c>
      <c r="AF36" s="121">
        <f>+X36/O36</f>
        <v>0.5</v>
      </c>
      <c r="AG36" s="84"/>
    </row>
    <row r="37" spans="1:33" ht="71.25">
      <c r="A37" s="535"/>
      <c r="B37" s="541"/>
      <c r="C37" s="111" t="s">
        <v>231</v>
      </c>
      <c r="D37" s="109" t="s">
        <v>232</v>
      </c>
      <c r="E37" s="109" t="s">
        <v>243</v>
      </c>
      <c r="F37" s="109" t="s">
        <v>245</v>
      </c>
      <c r="G37" s="113" t="s">
        <v>272</v>
      </c>
      <c r="H37" s="109" t="s">
        <v>277</v>
      </c>
      <c r="I37" s="111" t="s">
        <v>282</v>
      </c>
      <c r="J37" s="109">
        <v>0</v>
      </c>
      <c r="K37" s="109" t="s">
        <v>314</v>
      </c>
      <c r="L37" s="115">
        <v>0.1</v>
      </c>
      <c r="M37" s="111" t="s">
        <v>184</v>
      </c>
      <c r="N37" s="109" t="s">
        <v>322</v>
      </c>
      <c r="O37" s="111">
        <v>1</v>
      </c>
      <c r="P37" s="141"/>
      <c r="Q37" s="156">
        <v>0.5</v>
      </c>
      <c r="R37" s="111">
        <v>0.25</v>
      </c>
      <c r="S37" s="111">
        <v>0.25</v>
      </c>
      <c r="T37" s="156">
        <v>0</v>
      </c>
      <c r="U37" s="118">
        <f>+Y37+Z37+AA37+AB37</f>
        <v>0.45</v>
      </c>
      <c r="V37" s="156"/>
      <c r="W37" s="156"/>
      <c r="X37" s="118">
        <f t="shared" si="2"/>
        <v>0.45</v>
      </c>
      <c r="Y37" s="117">
        <v>0</v>
      </c>
      <c r="Z37" s="117">
        <v>0.05</v>
      </c>
      <c r="AA37" s="196">
        <v>0.15</v>
      </c>
      <c r="AB37" s="483">
        <v>0.25</v>
      </c>
      <c r="AC37" s="121">
        <f>+U37/Q37*L37</f>
        <v>9.0000000000000011E-2</v>
      </c>
      <c r="AD37" s="121">
        <f>+(X37/O37)*L37</f>
        <v>4.5000000000000005E-2</v>
      </c>
      <c r="AE37" s="121">
        <f>+U37/Q37</f>
        <v>0.9</v>
      </c>
      <c r="AF37" s="121">
        <f>+X37/O37</f>
        <v>0.45</v>
      </c>
      <c r="AG37" s="84"/>
    </row>
    <row r="38" spans="1:33" ht="48" customHeight="1">
      <c r="A38" s="109"/>
      <c r="B38" s="128"/>
      <c r="C38" s="111"/>
      <c r="D38" s="109"/>
      <c r="E38" s="127"/>
      <c r="F38" s="534" t="s">
        <v>688</v>
      </c>
      <c r="G38" s="534"/>
      <c r="H38" s="534"/>
      <c r="I38" s="534"/>
      <c r="J38" s="534"/>
      <c r="K38" s="534"/>
      <c r="L38" s="534"/>
      <c r="M38" s="534"/>
      <c r="N38" s="534"/>
      <c r="O38" s="534"/>
      <c r="P38" s="534"/>
      <c r="Q38" s="534"/>
      <c r="R38" s="534"/>
      <c r="S38" s="534"/>
      <c r="T38" s="534"/>
      <c r="U38" s="534"/>
      <c r="V38" s="534"/>
      <c r="W38" s="534"/>
      <c r="X38" s="534"/>
      <c r="Y38" s="534"/>
      <c r="Z38" s="534"/>
      <c r="AA38" s="534"/>
      <c r="AB38" s="534"/>
      <c r="AC38" s="151">
        <f>SUM(AC33:AC37)</f>
        <v>0.96016842105263145</v>
      </c>
      <c r="AD38" s="151">
        <f>SUM(AD33:AD37)</f>
        <v>0.83083000000000007</v>
      </c>
      <c r="AE38" s="151">
        <f>AVERAGE(AE33:AE37)</f>
        <v>0.92033684210526323</v>
      </c>
      <c r="AF38" s="151">
        <f>AVERAGE(AF33:AF37)</f>
        <v>0.51166</v>
      </c>
      <c r="AG38" s="84"/>
    </row>
    <row r="39" spans="1:33" ht="327.75">
      <c r="A39" s="158"/>
      <c r="B39" s="109" t="s">
        <v>234</v>
      </c>
      <c r="C39" s="109" t="s">
        <v>235</v>
      </c>
      <c r="D39" s="109" t="s">
        <v>236</v>
      </c>
      <c r="E39" s="159" t="s">
        <v>246</v>
      </c>
      <c r="F39" s="109" t="s">
        <v>247</v>
      </c>
      <c r="G39" s="113" t="s">
        <v>278</v>
      </c>
      <c r="H39" s="109" t="s">
        <v>279</v>
      </c>
      <c r="I39" s="111" t="s">
        <v>282</v>
      </c>
      <c r="J39" s="111" t="s">
        <v>315</v>
      </c>
      <c r="K39" s="109" t="s">
        <v>316</v>
      </c>
      <c r="L39" s="115">
        <v>1</v>
      </c>
      <c r="M39" s="111" t="s">
        <v>184</v>
      </c>
      <c r="N39" s="109" t="s">
        <v>322</v>
      </c>
      <c r="O39" s="111">
        <v>1</v>
      </c>
      <c r="P39" s="141"/>
      <c r="Q39" s="141">
        <v>1</v>
      </c>
      <c r="R39" s="111">
        <v>1</v>
      </c>
      <c r="S39" s="111">
        <v>1</v>
      </c>
      <c r="T39" s="156">
        <v>0</v>
      </c>
      <c r="U39" s="118">
        <f>+Y39+Z39+AA39+AB39</f>
        <v>0.85</v>
      </c>
      <c r="V39" s="141"/>
      <c r="W39" s="141"/>
      <c r="X39" s="118">
        <f t="shared" si="2"/>
        <v>0.85</v>
      </c>
      <c r="Y39" s="111">
        <v>0</v>
      </c>
      <c r="Z39" s="111">
        <v>0.05</v>
      </c>
      <c r="AA39" s="200">
        <v>0.45</v>
      </c>
      <c r="AB39" s="482">
        <v>0.35</v>
      </c>
      <c r="AC39" s="121">
        <f>+U39/Q39*L39</f>
        <v>0.85</v>
      </c>
      <c r="AD39" s="121">
        <f>+(X39/O39)*L39</f>
        <v>0.85</v>
      </c>
      <c r="AE39" s="121">
        <f>+U39/Q39</f>
        <v>0.85</v>
      </c>
      <c r="AF39" s="121">
        <f>+X39/O39</f>
        <v>0.85</v>
      </c>
      <c r="AG39" s="84"/>
    </row>
    <row r="40" spans="1:33" ht="55.5" customHeight="1">
      <c r="A40" s="158"/>
      <c r="B40" s="109"/>
      <c r="C40" s="109"/>
      <c r="D40" s="109"/>
      <c r="E40" s="127"/>
      <c r="F40" s="532" t="s">
        <v>689</v>
      </c>
      <c r="G40" s="532"/>
      <c r="H40" s="532"/>
      <c r="I40" s="532"/>
      <c r="J40" s="532"/>
      <c r="K40" s="532"/>
      <c r="L40" s="532"/>
      <c r="M40" s="532"/>
      <c r="N40" s="532"/>
      <c r="O40" s="532"/>
      <c r="P40" s="532"/>
      <c r="Q40" s="532"/>
      <c r="R40" s="532"/>
      <c r="S40" s="532"/>
      <c r="T40" s="532"/>
      <c r="U40" s="532"/>
      <c r="V40" s="532"/>
      <c r="W40" s="532"/>
      <c r="X40" s="532"/>
      <c r="Y40" s="532"/>
      <c r="Z40" s="532"/>
      <c r="AA40" s="532"/>
      <c r="AB40" s="532"/>
      <c r="AC40" s="151">
        <f>SUM(AC39)</f>
        <v>0.85</v>
      </c>
      <c r="AD40" s="151">
        <f>SUM(AD39)</f>
        <v>0.85</v>
      </c>
      <c r="AE40" s="151">
        <f>AVERAGE(AE39)</f>
        <v>0.85</v>
      </c>
      <c r="AF40" s="151">
        <f>AVERAGE(AF39)</f>
        <v>0.85</v>
      </c>
      <c r="AG40" s="84"/>
    </row>
    <row r="41" spans="1:33" ht="327.75">
      <c r="A41" s="158"/>
      <c r="B41" s="109" t="s">
        <v>234</v>
      </c>
      <c r="C41" s="109" t="s">
        <v>235</v>
      </c>
      <c r="D41" s="109" t="s">
        <v>237</v>
      </c>
      <c r="E41" s="109" t="s">
        <v>248</v>
      </c>
      <c r="F41" s="109" t="s">
        <v>249</v>
      </c>
      <c r="G41" s="113" t="s">
        <v>280</v>
      </c>
      <c r="H41" s="109" t="s">
        <v>281</v>
      </c>
      <c r="I41" s="111" t="s">
        <v>282</v>
      </c>
      <c r="J41" s="111" t="s">
        <v>315</v>
      </c>
      <c r="K41" s="109" t="s">
        <v>317</v>
      </c>
      <c r="L41" s="115">
        <v>1</v>
      </c>
      <c r="M41" s="111" t="s">
        <v>184</v>
      </c>
      <c r="N41" s="109" t="s">
        <v>323</v>
      </c>
      <c r="O41" s="111">
        <v>1</v>
      </c>
      <c r="P41" s="141"/>
      <c r="Q41" s="141">
        <v>1</v>
      </c>
      <c r="R41" s="111">
        <v>1</v>
      </c>
      <c r="S41" s="111">
        <v>1</v>
      </c>
      <c r="T41" s="156">
        <v>0</v>
      </c>
      <c r="U41" s="118">
        <f>+Y41+Z41+AA41+AB41</f>
        <v>0.85</v>
      </c>
      <c r="V41" s="141"/>
      <c r="W41" s="141"/>
      <c r="X41" s="118">
        <f t="shared" si="2"/>
        <v>0.85</v>
      </c>
      <c r="Y41" s="111">
        <v>0</v>
      </c>
      <c r="Z41" s="111">
        <v>0.05</v>
      </c>
      <c r="AA41" s="200">
        <v>0.45</v>
      </c>
      <c r="AB41" s="482">
        <v>0.35</v>
      </c>
      <c r="AC41" s="121">
        <f>+U41/Q41*L41</f>
        <v>0.85</v>
      </c>
      <c r="AD41" s="121">
        <f>+(X41/O41)*L41</f>
        <v>0.85</v>
      </c>
      <c r="AE41" s="121">
        <f>+U41/Q41</f>
        <v>0.85</v>
      </c>
      <c r="AF41" s="121">
        <f>+X41/O41</f>
        <v>0.85</v>
      </c>
      <c r="AG41" s="84"/>
    </row>
    <row r="42" spans="1:33" ht="18.75" customHeight="1">
      <c r="A42" s="127"/>
      <c r="B42" s="160"/>
      <c r="C42" s="127"/>
      <c r="D42" s="127"/>
      <c r="E42" s="127"/>
      <c r="F42" s="533" t="s">
        <v>690</v>
      </c>
      <c r="G42" s="533"/>
      <c r="H42" s="533"/>
      <c r="I42" s="533"/>
      <c r="J42" s="533"/>
      <c r="K42" s="533"/>
      <c r="L42" s="533"/>
      <c r="M42" s="533"/>
      <c r="N42" s="533"/>
      <c r="O42" s="533"/>
      <c r="P42" s="533"/>
      <c r="Q42" s="533"/>
      <c r="R42" s="533"/>
      <c r="S42" s="533"/>
      <c r="T42" s="533"/>
      <c r="U42" s="533"/>
      <c r="V42" s="533"/>
      <c r="W42" s="533"/>
      <c r="X42" s="533"/>
      <c r="Y42" s="533"/>
      <c r="Z42" s="533"/>
      <c r="AA42" s="533"/>
      <c r="AB42" s="533"/>
      <c r="AC42" s="151">
        <f>SUM(AC41)</f>
        <v>0.85</v>
      </c>
      <c r="AD42" s="151">
        <f>SUM(AD41)</f>
        <v>0.85</v>
      </c>
      <c r="AE42" s="151">
        <f>AVERAGE(AE41)</f>
        <v>0.85</v>
      </c>
      <c r="AF42" s="151">
        <f>AVERAGE(AF41)</f>
        <v>0.85</v>
      </c>
      <c r="AG42" s="99"/>
    </row>
    <row r="43" spans="1:33" ht="45.75" customHeight="1">
      <c r="A43" s="127"/>
      <c r="B43" s="160"/>
      <c r="C43" s="127"/>
      <c r="D43" s="127"/>
      <c r="E43" s="127"/>
      <c r="F43" s="534" t="s">
        <v>800</v>
      </c>
      <c r="G43" s="534"/>
      <c r="H43" s="534"/>
      <c r="I43" s="534"/>
      <c r="J43" s="534"/>
      <c r="K43" s="534"/>
      <c r="L43" s="534"/>
      <c r="M43" s="534"/>
      <c r="N43" s="534"/>
      <c r="O43" s="534"/>
      <c r="P43" s="534"/>
      <c r="Q43" s="534"/>
      <c r="R43" s="534"/>
      <c r="S43" s="534"/>
      <c r="T43" s="534"/>
      <c r="U43" s="534"/>
      <c r="V43" s="534"/>
      <c r="W43" s="534"/>
      <c r="X43" s="534"/>
      <c r="Y43" s="534"/>
      <c r="Z43" s="534"/>
      <c r="AA43" s="534"/>
      <c r="AB43" s="534"/>
      <c r="AC43" s="161">
        <f>AVERAGE(AC18,AC23,AC26,AC32,AC38,AC40,AC42)</f>
        <v>0.92999693011279938</v>
      </c>
      <c r="AD43" s="161">
        <f t="shared" ref="AD43:AF43" si="3">AVERAGE(AD18,AD23,AD26,AD32,AD38,AD40,AD42)</f>
        <v>0.71889392203784908</v>
      </c>
      <c r="AE43" s="161">
        <f t="shared" si="3"/>
        <v>0.9126496609169984</v>
      </c>
      <c r="AF43" s="161">
        <f t="shared" si="3"/>
        <v>0.73210708057437635</v>
      </c>
      <c r="AG43" s="99"/>
    </row>
  </sheetData>
  <mergeCells count="27">
    <mergeCell ref="A8:O8"/>
    <mergeCell ref="P8:S8"/>
    <mergeCell ref="T8:X8"/>
    <mergeCell ref="AC8:AF8"/>
    <mergeCell ref="Y8:AB8"/>
    <mergeCell ref="A6:AG6"/>
    <mergeCell ref="A5:B5"/>
    <mergeCell ref="A1:B4"/>
    <mergeCell ref="C1:AF1"/>
    <mergeCell ref="C2:AF2"/>
    <mergeCell ref="C3:AF3"/>
    <mergeCell ref="C4:AF4"/>
    <mergeCell ref="F40:AB40"/>
    <mergeCell ref="F42:AB42"/>
    <mergeCell ref="F43:AB43"/>
    <mergeCell ref="A10:A17"/>
    <mergeCell ref="B10:B17"/>
    <mergeCell ref="A19:A37"/>
    <mergeCell ref="B19:B22"/>
    <mergeCell ref="B24:B25"/>
    <mergeCell ref="B27:B31"/>
    <mergeCell ref="B33:B37"/>
    <mergeCell ref="F18:AB18"/>
    <mergeCell ref="F23:AB23"/>
    <mergeCell ref="F26:AB26"/>
    <mergeCell ref="F32:AB32"/>
    <mergeCell ref="F38:AB38"/>
  </mergeCells>
  <dataValidations count="2">
    <dataValidation type="list" allowBlank="1" showInputMessage="1" showErrorMessage="1" sqref="M44:M292">
      <formula1>$AI$11:$AI$12</formula1>
    </dataValidation>
    <dataValidation type="list" allowBlank="1" showInputMessage="1" showErrorMessage="1" sqref="M10:M17 M19:M22 M24:M25 M27:M31 M33:M37 M39 M41">
      <formula1>$AP$11:$AP$12</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2"/>
  <sheetViews>
    <sheetView topLeftCell="H1" zoomScale="40" zoomScaleNormal="40" workbookViewId="0">
      <selection activeCell="N93" sqref="N93"/>
    </sheetView>
  </sheetViews>
  <sheetFormatPr baseColWidth="10" defaultColWidth="10.875" defaultRowHeight="14.25"/>
  <cols>
    <col min="1" max="1" width="37.125" style="36" customWidth="1"/>
    <col min="2" max="2" width="30.875" style="36" customWidth="1"/>
    <col min="3" max="3" width="33.875" style="36" customWidth="1"/>
    <col min="4" max="4" width="32" style="36" customWidth="1"/>
    <col min="5" max="6" width="28.625" style="36" customWidth="1"/>
    <col min="7" max="7" width="33.125" style="36" bestFit="1" customWidth="1"/>
    <col min="8" max="8" width="33.125" style="36" customWidth="1"/>
    <col min="9" max="9" width="34" style="36" bestFit="1" customWidth="1"/>
    <col min="10" max="10" width="30.125" style="36" customWidth="1"/>
    <col min="11" max="11" width="20" style="36" customWidth="1"/>
    <col min="12" max="12" width="13.625" style="36" customWidth="1"/>
    <col min="13" max="13" width="14.125" style="36" customWidth="1"/>
    <col min="14" max="14" width="13.125" style="36" customWidth="1"/>
    <col min="15" max="15" width="12.875" style="36" customWidth="1"/>
    <col min="16" max="16" width="12.125" style="36" customWidth="1"/>
    <col min="17" max="17" width="12.375" style="36" customWidth="1"/>
    <col min="18" max="18" width="12.875" style="36" customWidth="1"/>
    <col min="19" max="19" width="13.875" style="36" customWidth="1"/>
    <col min="20" max="20" width="13.125" style="36" customWidth="1"/>
    <col min="21" max="21" width="12.375" style="36" customWidth="1"/>
    <col min="22" max="22" width="12.125" style="36" customWidth="1"/>
    <col min="23" max="23" width="12.375" style="36" customWidth="1"/>
    <col min="24" max="24" width="13.25" style="36" customWidth="1"/>
    <col min="25" max="25" width="34.375" style="36" customWidth="1"/>
    <col min="26" max="26" width="39.125" style="36" bestFit="1" customWidth="1"/>
    <col min="27" max="27" width="54.875" style="36" bestFit="1" customWidth="1"/>
    <col min="28" max="29" width="10.875" style="36"/>
    <col min="30" max="30" width="0" style="36" hidden="1" customWidth="1"/>
    <col min="31" max="16384" width="10.875" style="36"/>
  </cols>
  <sheetData>
    <row r="1" spans="1:30" s="2" customFormat="1" ht="22.7" customHeight="1">
      <c r="A1" s="629"/>
      <c r="B1" s="630"/>
      <c r="C1" s="635" t="s">
        <v>0</v>
      </c>
      <c r="D1" s="636"/>
      <c r="E1" s="636"/>
      <c r="F1" s="636"/>
      <c r="G1" s="636"/>
      <c r="H1" s="636"/>
      <c r="I1" s="636"/>
      <c r="J1" s="636"/>
      <c r="K1" s="636"/>
      <c r="L1" s="636"/>
      <c r="M1" s="636"/>
      <c r="N1" s="636"/>
      <c r="O1" s="636"/>
      <c r="P1" s="636"/>
      <c r="Q1" s="636"/>
      <c r="R1" s="636"/>
      <c r="S1" s="636"/>
      <c r="T1" s="636"/>
      <c r="U1" s="636"/>
      <c r="V1" s="636"/>
      <c r="W1" s="636"/>
      <c r="X1" s="636"/>
      <c r="Y1" s="636"/>
      <c r="Z1" s="637"/>
      <c r="AA1" s="21" t="s">
        <v>209</v>
      </c>
    </row>
    <row r="2" spans="1:30" s="2" customFormat="1" ht="22.7" customHeight="1">
      <c r="A2" s="631"/>
      <c r="B2" s="632"/>
      <c r="C2" s="635" t="s">
        <v>1</v>
      </c>
      <c r="D2" s="636"/>
      <c r="E2" s="636"/>
      <c r="F2" s="636"/>
      <c r="G2" s="636"/>
      <c r="H2" s="636"/>
      <c r="I2" s="636"/>
      <c r="J2" s="636"/>
      <c r="K2" s="636"/>
      <c r="L2" s="636"/>
      <c r="M2" s="636"/>
      <c r="N2" s="636"/>
      <c r="O2" s="636"/>
      <c r="P2" s="636"/>
      <c r="Q2" s="636"/>
      <c r="R2" s="636"/>
      <c r="S2" s="636"/>
      <c r="T2" s="636"/>
      <c r="U2" s="636"/>
      <c r="V2" s="636"/>
      <c r="W2" s="636"/>
      <c r="X2" s="636"/>
      <c r="Y2" s="636"/>
      <c r="Z2" s="637"/>
      <c r="AA2" s="21" t="s">
        <v>2</v>
      </c>
    </row>
    <row r="3" spans="1:30" s="2" customFormat="1" ht="22.7" customHeight="1">
      <c r="A3" s="631"/>
      <c r="B3" s="632"/>
      <c r="C3" s="635" t="s">
        <v>3</v>
      </c>
      <c r="D3" s="636"/>
      <c r="E3" s="636"/>
      <c r="F3" s="636"/>
      <c r="G3" s="636"/>
      <c r="H3" s="636"/>
      <c r="I3" s="636"/>
      <c r="J3" s="636"/>
      <c r="K3" s="636"/>
      <c r="L3" s="636"/>
      <c r="M3" s="636"/>
      <c r="N3" s="636"/>
      <c r="O3" s="636"/>
      <c r="P3" s="636"/>
      <c r="Q3" s="636"/>
      <c r="R3" s="636"/>
      <c r="S3" s="636"/>
      <c r="T3" s="636"/>
      <c r="U3" s="636"/>
      <c r="V3" s="636"/>
      <c r="W3" s="636"/>
      <c r="X3" s="636"/>
      <c r="Y3" s="636"/>
      <c r="Z3" s="637"/>
      <c r="AA3" s="21" t="s">
        <v>208</v>
      </c>
    </row>
    <row r="4" spans="1:30" s="2" customFormat="1" ht="22.7" customHeight="1">
      <c r="A4" s="633"/>
      <c r="B4" s="634"/>
      <c r="C4" s="635" t="s">
        <v>154</v>
      </c>
      <c r="D4" s="636"/>
      <c r="E4" s="636"/>
      <c r="F4" s="636"/>
      <c r="G4" s="636"/>
      <c r="H4" s="636"/>
      <c r="I4" s="636"/>
      <c r="J4" s="636"/>
      <c r="K4" s="636"/>
      <c r="L4" s="636"/>
      <c r="M4" s="636"/>
      <c r="N4" s="636"/>
      <c r="O4" s="636"/>
      <c r="P4" s="636"/>
      <c r="Q4" s="636"/>
      <c r="R4" s="636"/>
      <c r="S4" s="636"/>
      <c r="T4" s="636"/>
      <c r="U4" s="636"/>
      <c r="V4" s="636"/>
      <c r="W4" s="636"/>
      <c r="X4" s="636"/>
      <c r="Y4" s="636"/>
      <c r="Z4" s="637"/>
      <c r="AA4" s="21" t="s">
        <v>210</v>
      </c>
    </row>
    <row r="5" spans="1:30" s="2" customFormat="1" ht="26.25" customHeight="1">
      <c r="A5" s="627" t="s">
        <v>4</v>
      </c>
      <c r="B5" s="628"/>
      <c r="C5" s="627"/>
      <c r="D5" s="638"/>
      <c r="E5" s="638"/>
      <c r="F5" s="638"/>
      <c r="G5" s="638"/>
      <c r="H5" s="638"/>
      <c r="I5" s="638"/>
      <c r="J5" s="638"/>
      <c r="K5" s="638"/>
      <c r="L5" s="638"/>
      <c r="M5" s="638"/>
      <c r="N5" s="638"/>
      <c r="O5" s="638"/>
      <c r="P5" s="638"/>
      <c r="Q5" s="638"/>
      <c r="R5" s="638"/>
      <c r="S5" s="638"/>
      <c r="T5" s="638"/>
      <c r="U5" s="638"/>
      <c r="V5" s="638"/>
      <c r="W5" s="638"/>
      <c r="X5" s="638"/>
      <c r="Y5" s="638"/>
      <c r="Z5" s="638"/>
      <c r="AA5" s="638"/>
    </row>
    <row r="6" spans="1:30" s="2" customFormat="1" ht="15" customHeight="1">
      <c r="A6" s="622" t="s">
        <v>150</v>
      </c>
      <c r="B6" s="622"/>
      <c r="C6" s="622"/>
      <c r="D6" s="622"/>
      <c r="E6" s="622"/>
      <c r="F6" s="622"/>
      <c r="G6" s="622"/>
      <c r="H6" s="622"/>
      <c r="I6" s="622"/>
      <c r="J6" s="622"/>
      <c r="K6" s="622"/>
      <c r="L6" s="622"/>
      <c r="M6" s="622"/>
      <c r="N6" s="622"/>
      <c r="O6" s="622"/>
      <c r="P6" s="622"/>
      <c r="Q6" s="622"/>
      <c r="R6" s="622"/>
      <c r="S6" s="622"/>
      <c r="T6" s="622"/>
      <c r="U6" s="622"/>
      <c r="V6" s="622"/>
      <c r="W6" s="622"/>
      <c r="X6" s="622"/>
      <c r="Y6" s="623"/>
      <c r="Z6" s="618" t="s">
        <v>93</v>
      </c>
      <c r="AA6" s="619"/>
    </row>
    <row r="7" spans="1:30" s="2" customFormat="1">
      <c r="A7" s="624"/>
      <c r="B7" s="624"/>
      <c r="C7" s="624"/>
      <c r="D7" s="624"/>
      <c r="E7" s="624"/>
      <c r="F7" s="624"/>
      <c r="G7" s="624"/>
      <c r="H7" s="624"/>
      <c r="I7" s="624"/>
      <c r="J7" s="624"/>
      <c r="K7" s="624"/>
      <c r="L7" s="625"/>
      <c r="M7" s="625"/>
      <c r="N7" s="625"/>
      <c r="O7" s="625"/>
      <c r="P7" s="625"/>
      <c r="Q7" s="625"/>
      <c r="R7" s="625"/>
      <c r="S7" s="625"/>
      <c r="T7" s="625"/>
      <c r="U7" s="625"/>
      <c r="V7" s="625"/>
      <c r="W7" s="625"/>
      <c r="X7" s="625"/>
      <c r="Y7" s="626"/>
      <c r="Z7" s="620"/>
      <c r="AA7" s="621"/>
    </row>
    <row r="8" spans="1:30" s="35" customFormat="1" ht="66.75" customHeight="1">
      <c r="A8" s="1" t="s">
        <v>96</v>
      </c>
      <c r="B8" s="1" t="s">
        <v>185</v>
      </c>
      <c r="C8" s="1" t="s">
        <v>166</v>
      </c>
      <c r="D8" s="1" t="s">
        <v>83</v>
      </c>
      <c r="E8" s="1" t="s">
        <v>84</v>
      </c>
      <c r="F8" s="1" t="s">
        <v>85</v>
      </c>
      <c r="G8" s="1" t="s">
        <v>162</v>
      </c>
      <c r="H8" s="1" t="s">
        <v>164</v>
      </c>
      <c r="I8" s="34" t="s">
        <v>163</v>
      </c>
      <c r="J8" s="34" t="s">
        <v>153</v>
      </c>
      <c r="K8" s="32" t="s">
        <v>348</v>
      </c>
      <c r="L8" s="39" t="s">
        <v>216</v>
      </c>
      <c r="M8" s="39" t="s">
        <v>217</v>
      </c>
      <c r="N8" s="39" t="s">
        <v>218</v>
      </c>
      <c r="O8" s="39" t="s">
        <v>219</v>
      </c>
      <c r="P8" s="39" t="s">
        <v>220</v>
      </c>
      <c r="Q8" s="39" t="s">
        <v>221</v>
      </c>
      <c r="R8" s="39" t="s">
        <v>222</v>
      </c>
      <c r="S8" s="39" t="s">
        <v>223</v>
      </c>
      <c r="T8" s="39" t="s">
        <v>224</v>
      </c>
      <c r="U8" s="39" t="s">
        <v>225</v>
      </c>
      <c r="V8" s="39" t="s">
        <v>226</v>
      </c>
      <c r="W8" s="39" t="s">
        <v>227</v>
      </c>
      <c r="X8" s="39" t="s">
        <v>228</v>
      </c>
      <c r="Y8" s="31" t="s">
        <v>86</v>
      </c>
      <c r="Z8" s="1" t="s">
        <v>25</v>
      </c>
      <c r="AA8" s="1" t="s">
        <v>26</v>
      </c>
    </row>
    <row r="9" spans="1:30" ht="27.95" customHeight="1">
      <c r="A9" s="576" t="s">
        <v>238</v>
      </c>
      <c r="B9" s="639" t="s">
        <v>498</v>
      </c>
      <c r="C9" s="41" t="s">
        <v>499</v>
      </c>
      <c r="D9" s="642" t="s">
        <v>500</v>
      </c>
      <c r="E9" s="615" t="s">
        <v>501</v>
      </c>
      <c r="F9" s="42" t="s">
        <v>349</v>
      </c>
      <c r="G9" s="574" t="s">
        <v>350</v>
      </c>
      <c r="H9" s="576" t="s">
        <v>351</v>
      </c>
      <c r="I9" s="576" t="s">
        <v>352</v>
      </c>
      <c r="J9" s="576" t="s">
        <v>353</v>
      </c>
      <c r="K9" s="567" t="s">
        <v>89</v>
      </c>
      <c r="L9" s="565">
        <v>0.1</v>
      </c>
      <c r="M9" s="565">
        <v>0.1</v>
      </c>
      <c r="N9" s="565">
        <v>0.1</v>
      </c>
      <c r="O9" s="702"/>
      <c r="P9" s="702"/>
      <c r="Q9" s="702"/>
      <c r="R9" s="702"/>
      <c r="S9" s="702"/>
      <c r="T9" s="702"/>
      <c r="U9" s="702"/>
      <c r="V9" s="702"/>
      <c r="W9" s="702"/>
      <c r="X9" s="705"/>
      <c r="Y9" s="77" t="s">
        <v>419</v>
      </c>
      <c r="Z9" s="686" t="s">
        <v>420</v>
      </c>
      <c r="AA9" s="689" t="s">
        <v>421</v>
      </c>
    </row>
    <row r="10" spans="1:30" ht="63.95" customHeight="1">
      <c r="A10" s="586"/>
      <c r="B10" s="640"/>
      <c r="C10" s="43" t="s">
        <v>502</v>
      </c>
      <c r="D10" s="613"/>
      <c r="E10" s="616"/>
      <c r="F10" s="585" t="s">
        <v>354</v>
      </c>
      <c r="G10" s="611"/>
      <c r="H10" s="586"/>
      <c r="I10" s="586"/>
      <c r="J10" s="586"/>
      <c r="K10" s="569"/>
      <c r="L10" s="566"/>
      <c r="M10" s="566"/>
      <c r="N10" s="566"/>
      <c r="O10" s="703"/>
      <c r="P10" s="703"/>
      <c r="Q10" s="703"/>
      <c r="R10" s="703"/>
      <c r="S10" s="703"/>
      <c r="T10" s="703"/>
      <c r="U10" s="703"/>
      <c r="V10" s="703"/>
      <c r="W10" s="703"/>
      <c r="X10" s="706"/>
      <c r="Y10" s="77" t="s">
        <v>422</v>
      </c>
      <c r="Z10" s="687"/>
      <c r="AA10" s="690"/>
      <c r="AD10" s="36" t="s">
        <v>87</v>
      </c>
    </row>
    <row r="11" spans="1:30" ht="34.5" customHeight="1">
      <c r="A11" s="586"/>
      <c r="B11" s="640"/>
      <c r="C11" s="43"/>
      <c r="D11" s="613"/>
      <c r="E11" s="616"/>
      <c r="F11" s="585"/>
      <c r="G11" s="611"/>
      <c r="H11" s="586"/>
      <c r="I11" s="586"/>
      <c r="J11" s="586"/>
      <c r="K11" s="569"/>
      <c r="L11" s="566"/>
      <c r="M11" s="566"/>
      <c r="N11" s="566"/>
      <c r="O11" s="703"/>
      <c r="P11" s="703"/>
      <c r="Q11" s="703"/>
      <c r="R11" s="703"/>
      <c r="S11" s="703"/>
      <c r="T11" s="703"/>
      <c r="U11" s="703"/>
      <c r="V11" s="703"/>
      <c r="W11" s="703"/>
      <c r="X11" s="706"/>
      <c r="Y11" s="77" t="s">
        <v>423</v>
      </c>
      <c r="Z11" s="687"/>
      <c r="AA11" s="690"/>
      <c r="AD11" s="36" t="s">
        <v>88</v>
      </c>
    </row>
    <row r="12" spans="1:30" ht="35.450000000000003" customHeight="1">
      <c r="A12" s="586"/>
      <c r="B12" s="640"/>
      <c r="C12" s="43"/>
      <c r="D12" s="613"/>
      <c r="E12" s="616"/>
      <c r="F12" s="585"/>
      <c r="G12" s="611"/>
      <c r="H12" s="586"/>
      <c r="I12" s="586"/>
      <c r="J12" s="586"/>
      <c r="K12" s="569"/>
      <c r="L12" s="566"/>
      <c r="M12" s="566"/>
      <c r="N12" s="566"/>
      <c r="O12" s="703"/>
      <c r="P12" s="703"/>
      <c r="Q12" s="703"/>
      <c r="R12" s="703"/>
      <c r="S12" s="703"/>
      <c r="T12" s="703"/>
      <c r="U12" s="703"/>
      <c r="V12" s="703"/>
      <c r="W12" s="703"/>
      <c r="X12" s="706"/>
      <c r="Y12" s="77" t="s">
        <v>509</v>
      </c>
      <c r="Z12" s="687"/>
      <c r="AA12" s="690"/>
      <c r="AD12" s="36" t="s">
        <v>89</v>
      </c>
    </row>
    <row r="13" spans="1:30" ht="38.450000000000003" customHeight="1">
      <c r="A13" s="586"/>
      <c r="B13" s="640"/>
      <c r="C13" s="43"/>
      <c r="D13" s="613"/>
      <c r="E13" s="616"/>
      <c r="F13" s="585"/>
      <c r="G13" s="611"/>
      <c r="H13" s="586"/>
      <c r="I13" s="586"/>
      <c r="J13" s="586"/>
      <c r="K13" s="569"/>
      <c r="L13" s="566"/>
      <c r="M13" s="566"/>
      <c r="N13" s="566"/>
      <c r="O13" s="703"/>
      <c r="P13" s="703"/>
      <c r="Q13" s="703"/>
      <c r="R13" s="703"/>
      <c r="S13" s="703"/>
      <c r="T13" s="703"/>
      <c r="U13" s="703"/>
      <c r="V13" s="703"/>
      <c r="W13" s="703"/>
      <c r="X13" s="706"/>
      <c r="Y13" s="77" t="s">
        <v>424</v>
      </c>
      <c r="Z13" s="687"/>
      <c r="AA13" s="690"/>
      <c r="AD13" s="36" t="s">
        <v>90</v>
      </c>
    </row>
    <row r="14" spans="1:30" ht="39" customHeight="1">
      <c r="A14" s="577"/>
      <c r="B14" s="640"/>
      <c r="C14" s="43"/>
      <c r="D14" s="613"/>
      <c r="E14" s="616"/>
      <c r="F14" s="585"/>
      <c r="G14" s="611"/>
      <c r="H14" s="586"/>
      <c r="I14" s="586"/>
      <c r="J14" s="586"/>
      <c r="K14" s="568"/>
      <c r="L14" s="566"/>
      <c r="M14" s="566"/>
      <c r="N14" s="566"/>
      <c r="O14" s="703"/>
      <c r="P14" s="703"/>
      <c r="Q14" s="703"/>
      <c r="R14" s="703"/>
      <c r="S14" s="703"/>
      <c r="T14" s="703"/>
      <c r="U14" s="703"/>
      <c r="V14" s="703"/>
      <c r="W14" s="703"/>
      <c r="X14" s="706"/>
      <c r="Y14" s="77" t="s">
        <v>425</v>
      </c>
      <c r="Z14" s="687"/>
      <c r="AA14" s="691"/>
    </row>
    <row r="15" spans="1:30" ht="68.650000000000006" customHeight="1">
      <c r="A15" s="576" t="s">
        <v>238</v>
      </c>
      <c r="B15" s="640"/>
      <c r="C15" s="43"/>
      <c r="D15" s="613"/>
      <c r="E15" s="616"/>
      <c r="F15" s="585"/>
      <c r="G15" s="611"/>
      <c r="H15" s="586"/>
      <c r="I15" s="586"/>
      <c r="J15" s="586"/>
      <c r="K15" s="567" t="s">
        <v>89</v>
      </c>
      <c r="L15" s="566"/>
      <c r="M15" s="566"/>
      <c r="N15" s="566"/>
      <c r="O15" s="703"/>
      <c r="P15" s="703"/>
      <c r="Q15" s="703"/>
      <c r="R15" s="703"/>
      <c r="S15" s="703"/>
      <c r="T15" s="703"/>
      <c r="U15" s="703"/>
      <c r="V15" s="703"/>
      <c r="W15" s="703"/>
      <c r="X15" s="706"/>
      <c r="Y15" s="77" t="s">
        <v>510</v>
      </c>
      <c r="Z15" s="687"/>
      <c r="AA15" s="66" t="s">
        <v>426</v>
      </c>
    </row>
    <row r="16" spans="1:30" ht="45.6" customHeight="1">
      <c r="A16" s="586"/>
      <c r="B16" s="640"/>
      <c r="C16" s="43"/>
      <c r="D16" s="613"/>
      <c r="E16" s="616"/>
      <c r="F16" s="585"/>
      <c r="G16" s="611"/>
      <c r="H16" s="586"/>
      <c r="I16" s="586"/>
      <c r="J16" s="586"/>
      <c r="K16" s="569"/>
      <c r="L16" s="566"/>
      <c r="M16" s="566"/>
      <c r="N16" s="566"/>
      <c r="O16" s="703"/>
      <c r="P16" s="703"/>
      <c r="Q16" s="703"/>
      <c r="R16" s="703"/>
      <c r="S16" s="703"/>
      <c r="T16" s="703"/>
      <c r="U16" s="703"/>
      <c r="V16" s="703"/>
      <c r="W16" s="703"/>
      <c r="X16" s="706"/>
      <c r="Y16" s="77" t="s">
        <v>422</v>
      </c>
      <c r="Z16" s="687"/>
      <c r="AA16" s="67"/>
    </row>
    <row r="17" spans="1:27" ht="28.5">
      <c r="A17" s="586"/>
      <c r="B17" s="640"/>
      <c r="C17" s="43"/>
      <c r="D17" s="613"/>
      <c r="E17" s="616"/>
      <c r="F17" s="585"/>
      <c r="G17" s="611"/>
      <c r="H17" s="586"/>
      <c r="I17" s="586"/>
      <c r="J17" s="586"/>
      <c r="K17" s="569"/>
      <c r="L17" s="566"/>
      <c r="M17" s="566"/>
      <c r="N17" s="566"/>
      <c r="O17" s="703"/>
      <c r="P17" s="703"/>
      <c r="Q17" s="703"/>
      <c r="R17" s="703"/>
      <c r="S17" s="703"/>
      <c r="T17" s="703"/>
      <c r="U17" s="703"/>
      <c r="V17" s="703"/>
      <c r="W17" s="703"/>
      <c r="X17" s="706"/>
      <c r="Y17" s="77" t="s">
        <v>423</v>
      </c>
      <c r="Z17" s="687"/>
      <c r="AA17" s="67" t="s">
        <v>427</v>
      </c>
    </row>
    <row r="18" spans="1:27" ht="42.75">
      <c r="A18" s="586"/>
      <c r="B18" s="640"/>
      <c r="C18" s="43"/>
      <c r="D18" s="613"/>
      <c r="E18" s="616"/>
      <c r="F18" s="585"/>
      <c r="G18" s="611"/>
      <c r="H18" s="586"/>
      <c r="I18" s="586"/>
      <c r="J18" s="586"/>
      <c r="K18" s="569"/>
      <c r="L18" s="566"/>
      <c r="M18" s="566"/>
      <c r="N18" s="566"/>
      <c r="O18" s="703"/>
      <c r="P18" s="703"/>
      <c r="Q18" s="703"/>
      <c r="R18" s="703"/>
      <c r="S18" s="703"/>
      <c r="T18" s="703"/>
      <c r="U18" s="703"/>
      <c r="V18" s="703"/>
      <c r="W18" s="703"/>
      <c r="X18" s="706"/>
      <c r="Y18" s="77" t="s">
        <v>509</v>
      </c>
      <c r="Z18" s="687"/>
      <c r="AA18" s="67"/>
    </row>
    <row r="19" spans="1:27" ht="42.75">
      <c r="A19" s="586"/>
      <c r="B19" s="640"/>
      <c r="C19" s="43"/>
      <c r="D19" s="613"/>
      <c r="E19" s="616"/>
      <c r="F19" s="585"/>
      <c r="G19" s="611"/>
      <c r="H19" s="586"/>
      <c r="I19" s="586"/>
      <c r="J19" s="586"/>
      <c r="K19" s="569"/>
      <c r="L19" s="566"/>
      <c r="M19" s="566"/>
      <c r="N19" s="566"/>
      <c r="O19" s="703"/>
      <c r="P19" s="703"/>
      <c r="Q19" s="703"/>
      <c r="R19" s="703"/>
      <c r="S19" s="703"/>
      <c r="T19" s="703"/>
      <c r="U19" s="703"/>
      <c r="V19" s="703"/>
      <c r="W19" s="703"/>
      <c r="X19" s="706"/>
      <c r="Y19" s="77" t="s">
        <v>424</v>
      </c>
      <c r="Z19" s="687"/>
      <c r="AA19" s="67"/>
    </row>
    <row r="20" spans="1:27" ht="28.5">
      <c r="A20" s="577"/>
      <c r="B20" s="640"/>
      <c r="C20" s="43"/>
      <c r="D20" s="614"/>
      <c r="E20" s="617"/>
      <c r="F20" s="585"/>
      <c r="G20" s="575"/>
      <c r="H20" s="577"/>
      <c r="I20" s="577"/>
      <c r="J20" s="577"/>
      <c r="K20" s="568"/>
      <c r="L20" s="566"/>
      <c r="M20" s="566"/>
      <c r="N20" s="566"/>
      <c r="O20" s="704"/>
      <c r="P20" s="704"/>
      <c r="Q20" s="704"/>
      <c r="R20" s="704"/>
      <c r="S20" s="704"/>
      <c r="T20" s="704"/>
      <c r="U20" s="704"/>
      <c r="V20" s="704"/>
      <c r="W20" s="704"/>
      <c r="X20" s="707"/>
      <c r="Y20" s="77" t="s">
        <v>425</v>
      </c>
      <c r="Z20" s="688"/>
      <c r="AA20" s="68"/>
    </row>
    <row r="21" spans="1:27" ht="14.1" customHeight="1">
      <c r="A21" s="576" t="s">
        <v>238</v>
      </c>
      <c r="B21" s="640"/>
      <c r="C21" s="44" t="s">
        <v>499</v>
      </c>
      <c r="D21" s="642" t="s">
        <v>500</v>
      </c>
      <c r="E21" s="615" t="s">
        <v>501</v>
      </c>
      <c r="F21" s="42" t="s">
        <v>349</v>
      </c>
      <c r="G21" s="585" t="s">
        <v>350</v>
      </c>
      <c r="H21" s="576" t="s">
        <v>355</v>
      </c>
      <c r="I21" s="576" t="s">
        <v>352</v>
      </c>
      <c r="J21" s="576" t="s">
        <v>353</v>
      </c>
      <c r="K21" s="567" t="s">
        <v>89</v>
      </c>
      <c r="L21" s="565">
        <v>0.1</v>
      </c>
      <c r="M21" s="565">
        <v>0.1</v>
      </c>
      <c r="N21" s="565">
        <v>0.1</v>
      </c>
      <c r="O21" s="566"/>
      <c r="P21" s="566"/>
      <c r="Q21" s="566"/>
      <c r="R21" s="566"/>
      <c r="S21" s="566"/>
      <c r="T21" s="566"/>
      <c r="U21" s="566"/>
      <c r="V21" s="566"/>
      <c r="W21" s="566"/>
      <c r="X21" s="708"/>
      <c r="Y21" s="78" t="s">
        <v>510</v>
      </c>
      <c r="Z21" s="686" t="s">
        <v>420</v>
      </c>
      <c r="AA21" s="692" t="s">
        <v>421</v>
      </c>
    </row>
    <row r="22" spans="1:27" ht="59.65" customHeight="1">
      <c r="A22" s="586"/>
      <c r="B22" s="640"/>
      <c r="C22" s="45" t="s">
        <v>502</v>
      </c>
      <c r="D22" s="613"/>
      <c r="E22" s="616"/>
      <c r="F22" s="585" t="s">
        <v>354</v>
      </c>
      <c r="G22" s="585"/>
      <c r="H22" s="586"/>
      <c r="I22" s="586"/>
      <c r="J22" s="586"/>
      <c r="K22" s="569"/>
      <c r="L22" s="566"/>
      <c r="M22" s="566"/>
      <c r="N22" s="566"/>
      <c r="O22" s="566"/>
      <c r="P22" s="566"/>
      <c r="Q22" s="566"/>
      <c r="R22" s="566"/>
      <c r="S22" s="566"/>
      <c r="T22" s="566"/>
      <c r="U22" s="566"/>
      <c r="V22" s="566"/>
      <c r="W22" s="566"/>
      <c r="X22" s="708"/>
      <c r="Y22" s="78" t="s">
        <v>422</v>
      </c>
      <c r="Z22" s="687"/>
      <c r="AA22" s="690"/>
    </row>
    <row r="23" spans="1:27" ht="36" customHeight="1">
      <c r="A23" s="586"/>
      <c r="B23" s="640"/>
      <c r="C23" s="45"/>
      <c r="D23" s="613"/>
      <c r="E23" s="616"/>
      <c r="F23" s="585"/>
      <c r="G23" s="585"/>
      <c r="H23" s="586"/>
      <c r="I23" s="586"/>
      <c r="J23" s="586"/>
      <c r="K23" s="569"/>
      <c r="L23" s="566"/>
      <c r="M23" s="566"/>
      <c r="N23" s="566"/>
      <c r="O23" s="566"/>
      <c r="P23" s="566"/>
      <c r="Q23" s="566"/>
      <c r="R23" s="566"/>
      <c r="S23" s="566"/>
      <c r="T23" s="566"/>
      <c r="U23" s="566"/>
      <c r="V23" s="566"/>
      <c r="W23" s="566"/>
      <c r="X23" s="708"/>
      <c r="Y23" s="78" t="s">
        <v>423</v>
      </c>
      <c r="Z23" s="687"/>
      <c r="AA23" s="690"/>
    </row>
    <row r="24" spans="1:27" ht="51" customHeight="1">
      <c r="A24" s="586"/>
      <c r="B24" s="640"/>
      <c r="C24" s="45"/>
      <c r="D24" s="613"/>
      <c r="E24" s="616"/>
      <c r="F24" s="585"/>
      <c r="G24" s="585"/>
      <c r="H24" s="586"/>
      <c r="I24" s="586"/>
      <c r="J24" s="586"/>
      <c r="K24" s="569"/>
      <c r="L24" s="566"/>
      <c r="M24" s="566"/>
      <c r="N24" s="566"/>
      <c r="O24" s="566"/>
      <c r="P24" s="566"/>
      <c r="Q24" s="566"/>
      <c r="R24" s="566"/>
      <c r="S24" s="566"/>
      <c r="T24" s="566"/>
      <c r="U24" s="566"/>
      <c r="V24" s="566"/>
      <c r="W24" s="566"/>
      <c r="X24" s="708"/>
      <c r="Y24" s="78" t="s">
        <v>509</v>
      </c>
      <c r="Z24" s="687"/>
      <c r="AA24" s="690"/>
    </row>
    <row r="25" spans="1:27" ht="54.6" customHeight="1">
      <c r="A25" s="586"/>
      <c r="B25" s="640"/>
      <c r="C25" s="45"/>
      <c r="D25" s="613"/>
      <c r="E25" s="616"/>
      <c r="F25" s="585"/>
      <c r="G25" s="585"/>
      <c r="H25" s="586"/>
      <c r="I25" s="586"/>
      <c r="J25" s="586"/>
      <c r="K25" s="569"/>
      <c r="L25" s="566"/>
      <c r="M25" s="566"/>
      <c r="N25" s="566"/>
      <c r="O25" s="566"/>
      <c r="P25" s="566"/>
      <c r="Q25" s="566"/>
      <c r="R25" s="566"/>
      <c r="S25" s="566"/>
      <c r="T25" s="566"/>
      <c r="U25" s="566"/>
      <c r="V25" s="566"/>
      <c r="W25" s="566"/>
      <c r="X25" s="708"/>
      <c r="Y25" s="78" t="s">
        <v>424</v>
      </c>
      <c r="Z25" s="687"/>
      <c r="AA25" s="690"/>
    </row>
    <row r="26" spans="1:27" ht="42.6" customHeight="1">
      <c r="A26" s="577"/>
      <c r="B26" s="640"/>
      <c r="C26" s="45"/>
      <c r="D26" s="643"/>
      <c r="E26" s="617"/>
      <c r="F26" s="585"/>
      <c r="G26" s="585"/>
      <c r="H26" s="586"/>
      <c r="I26" s="586"/>
      <c r="J26" s="586"/>
      <c r="K26" s="568"/>
      <c r="L26" s="566"/>
      <c r="M26" s="566"/>
      <c r="N26" s="566"/>
      <c r="O26" s="566"/>
      <c r="P26" s="566"/>
      <c r="Q26" s="566"/>
      <c r="R26" s="566"/>
      <c r="S26" s="566"/>
      <c r="T26" s="566"/>
      <c r="U26" s="566"/>
      <c r="V26" s="566"/>
      <c r="W26" s="566"/>
      <c r="X26" s="708"/>
      <c r="Y26" s="78" t="s">
        <v>425</v>
      </c>
      <c r="Z26" s="687"/>
      <c r="AA26" s="691"/>
    </row>
    <row r="27" spans="1:27" ht="42" customHeight="1">
      <c r="A27" s="576" t="s">
        <v>238</v>
      </c>
      <c r="B27" s="640"/>
      <c r="C27" s="45"/>
      <c r="D27" s="650" t="s">
        <v>500</v>
      </c>
      <c r="E27" s="647" t="s">
        <v>501</v>
      </c>
      <c r="F27" s="42" t="s">
        <v>349</v>
      </c>
      <c r="G27" s="585"/>
      <c r="H27" s="586"/>
      <c r="I27" s="586"/>
      <c r="J27" s="586"/>
      <c r="K27" s="567" t="s">
        <v>89</v>
      </c>
      <c r="L27" s="566"/>
      <c r="M27" s="566"/>
      <c r="N27" s="566"/>
      <c r="O27" s="566"/>
      <c r="P27" s="566"/>
      <c r="Q27" s="566"/>
      <c r="R27" s="566"/>
      <c r="S27" s="566"/>
      <c r="T27" s="566"/>
      <c r="U27" s="566"/>
      <c r="V27" s="566"/>
      <c r="W27" s="566"/>
      <c r="X27" s="708"/>
      <c r="Y27" s="78" t="s">
        <v>510</v>
      </c>
      <c r="Z27" s="687"/>
      <c r="AA27" s="66" t="s">
        <v>426</v>
      </c>
    </row>
    <row r="28" spans="1:27" ht="62.1" customHeight="1">
      <c r="A28" s="586"/>
      <c r="B28" s="640"/>
      <c r="C28" s="45"/>
      <c r="D28" s="651"/>
      <c r="E28" s="648"/>
      <c r="F28" s="585" t="s">
        <v>354</v>
      </c>
      <c r="G28" s="585"/>
      <c r="H28" s="586"/>
      <c r="I28" s="586"/>
      <c r="J28" s="586"/>
      <c r="K28" s="569"/>
      <c r="L28" s="566"/>
      <c r="M28" s="566"/>
      <c r="N28" s="566"/>
      <c r="O28" s="566"/>
      <c r="P28" s="566"/>
      <c r="Q28" s="566"/>
      <c r="R28" s="566"/>
      <c r="S28" s="566"/>
      <c r="T28" s="566"/>
      <c r="U28" s="566"/>
      <c r="V28" s="566"/>
      <c r="W28" s="566"/>
      <c r="X28" s="708"/>
      <c r="Y28" s="78" t="s">
        <v>422</v>
      </c>
      <c r="Z28" s="687"/>
      <c r="AA28" s="67"/>
    </row>
    <row r="29" spans="1:27" ht="28.5">
      <c r="A29" s="586"/>
      <c r="B29" s="640"/>
      <c r="C29" s="45"/>
      <c r="D29" s="651"/>
      <c r="E29" s="648"/>
      <c r="F29" s="585"/>
      <c r="G29" s="585"/>
      <c r="H29" s="586"/>
      <c r="I29" s="586"/>
      <c r="J29" s="586"/>
      <c r="K29" s="569"/>
      <c r="L29" s="566"/>
      <c r="M29" s="566"/>
      <c r="N29" s="566"/>
      <c r="O29" s="566"/>
      <c r="P29" s="566"/>
      <c r="Q29" s="566"/>
      <c r="R29" s="566"/>
      <c r="S29" s="566"/>
      <c r="T29" s="566"/>
      <c r="U29" s="566"/>
      <c r="V29" s="566"/>
      <c r="W29" s="566"/>
      <c r="X29" s="708"/>
      <c r="Y29" s="78" t="s">
        <v>423</v>
      </c>
      <c r="Z29" s="687"/>
      <c r="AA29" s="67" t="s">
        <v>427</v>
      </c>
    </row>
    <row r="30" spans="1:27" ht="42.75">
      <c r="A30" s="586"/>
      <c r="B30" s="640"/>
      <c r="C30" s="45"/>
      <c r="D30" s="651"/>
      <c r="E30" s="648"/>
      <c r="F30" s="585"/>
      <c r="G30" s="585"/>
      <c r="H30" s="586"/>
      <c r="I30" s="586"/>
      <c r="J30" s="586"/>
      <c r="K30" s="569"/>
      <c r="L30" s="566"/>
      <c r="M30" s="566"/>
      <c r="N30" s="566"/>
      <c r="O30" s="566"/>
      <c r="P30" s="566"/>
      <c r="Q30" s="566"/>
      <c r="R30" s="566"/>
      <c r="S30" s="566"/>
      <c r="T30" s="566"/>
      <c r="U30" s="566"/>
      <c r="V30" s="566"/>
      <c r="W30" s="566"/>
      <c r="X30" s="708"/>
      <c r="Y30" s="78" t="s">
        <v>509</v>
      </c>
      <c r="Z30" s="687"/>
      <c r="AA30" s="67"/>
    </row>
    <row r="31" spans="1:27" ht="42.75">
      <c r="A31" s="586"/>
      <c r="B31" s="640"/>
      <c r="C31" s="45"/>
      <c r="D31" s="651"/>
      <c r="E31" s="648"/>
      <c r="F31" s="585"/>
      <c r="G31" s="585"/>
      <c r="H31" s="586"/>
      <c r="I31" s="586"/>
      <c r="J31" s="586"/>
      <c r="K31" s="569"/>
      <c r="L31" s="566"/>
      <c r="M31" s="566"/>
      <c r="N31" s="566"/>
      <c r="O31" s="566"/>
      <c r="P31" s="566"/>
      <c r="Q31" s="566"/>
      <c r="R31" s="566"/>
      <c r="S31" s="566"/>
      <c r="T31" s="566"/>
      <c r="U31" s="566"/>
      <c r="V31" s="566"/>
      <c r="W31" s="566"/>
      <c r="X31" s="708"/>
      <c r="Y31" s="78" t="s">
        <v>424</v>
      </c>
      <c r="Z31" s="687"/>
      <c r="AA31" s="67"/>
    </row>
    <row r="32" spans="1:27" ht="28.5">
      <c r="A32" s="577"/>
      <c r="B32" s="640"/>
      <c r="C32" s="45"/>
      <c r="D32" s="652"/>
      <c r="E32" s="649"/>
      <c r="F32" s="585"/>
      <c r="G32" s="585"/>
      <c r="H32" s="577"/>
      <c r="I32" s="577"/>
      <c r="J32" s="577"/>
      <c r="K32" s="568"/>
      <c r="L32" s="566"/>
      <c r="M32" s="566"/>
      <c r="N32" s="566"/>
      <c r="O32" s="566"/>
      <c r="P32" s="566"/>
      <c r="Q32" s="566"/>
      <c r="R32" s="566"/>
      <c r="S32" s="566"/>
      <c r="T32" s="566"/>
      <c r="U32" s="566"/>
      <c r="V32" s="566"/>
      <c r="W32" s="566"/>
      <c r="X32" s="708"/>
      <c r="Y32" s="78" t="s">
        <v>425</v>
      </c>
      <c r="Z32" s="688"/>
      <c r="AA32" s="68"/>
    </row>
    <row r="33" spans="1:27" ht="40.700000000000003" customHeight="1">
      <c r="A33" s="576" t="s">
        <v>238</v>
      </c>
      <c r="B33" s="640"/>
      <c r="C33" s="45" t="s">
        <v>503</v>
      </c>
      <c r="D33" s="612" t="s">
        <v>500</v>
      </c>
      <c r="E33" s="615" t="s">
        <v>501</v>
      </c>
      <c r="F33" s="42" t="s">
        <v>349</v>
      </c>
      <c r="G33" s="585" t="s">
        <v>356</v>
      </c>
      <c r="H33" s="576" t="s">
        <v>357</v>
      </c>
      <c r="I33" s="576" t="s">
        <v>358</v>
      </c>
      <c r="J33" s="576" t="s">
        <v>359</v>
      </c>
      <c r="K33" s="567" t="s">
        <v>89</v>
      </c>
      <c r="L33" s="565">
        <v>0.1</v>
      </c>
      <c r="M33" s="700">
        <v>0.1</v>
      </c>
      <c r="N33" s="565">
        <v>0.1</v>
      </c>
      <c r="O33" s="566"/>
      <c r="P33" s="566"/>
      <c r="Q33" s="566"/>
      <c r="R33" s="566"/>
      <c r="S33" s="566"/>
      <c r="T33" s="566"/>
      <c r="U33" s="566"/>
      <c r="V33" s="566"/>
      <c r="W33" s="566"/>
      <c r="X33" s="708"/>
      <c r="Y33" s="78" t="s">
        <v>419</v>
      </c>
      <c r="Z33" s="686" t="s">
        <v>420</v>
      </c>
      <c r="AA33" s="692" t="s">
        <v>428</v>
      </c>
    </row>
    <row r="34" spans="1:27" ht="57.6" customHeight="1">
      <c r="A34" s="586"/>
      <c r="B34" s="640"/>
      <c r="C34" s="45" t="s">
        <v>502</v>
      </c>
      <c r="D34" s="613"/>
      <c r="E34" s="616"/>
      <c r="F34" s="585" t="s">
        <v>354</v>
      </c>
      <c r="G34" s="585"/>
      <c r="H34" s="586"/>
      <c r="I34" s="586"/>
      <c r="J34" s="586"/>
      <c r="K34" s="569"/>
      <c r="L34" s="566"/>
      <c r="M34" s="701"/>
      <c r="N34" s="566"/>
      <c r="O34" s="566"/>
      <c r="P34" s="566"/>
      <c r="Q34" s="566"/>
      <c r="R34" s="566"/>
      <c r="S34" s="566"/>
      <c r="T34" s="566"/>
      <c r="U34" s="566"/>
      <c r="V34" s="566"/>
      <c r="W34" s="566"/>
      <c r="X34" s="708"/>
      <c r="Y34" s="78" t="s">
        <v>422</v>
      </c>
      <c r="Z34" s="687"/>
      <c r="AA34" s="690"/>
    </row>
    <row r="35" spans="1:27" ht="36.6" customHeight="1">
      <c r="A35" s="586"/>
      <c r="B35" s="640"/>
      <c r="C35" s="45"/>
      <c r="D35" s="613"/>
      <c r="E35" s="616"/>
      <c r="F35" s="585"/>
      <c r="G35" s="585"/>
      <c r="H35" s="586"/>
      <c r="I35" s="586"/>
      <c r="J35" s="586"/>
      <c r="K35" s="569"/>
      <c r="L35" s="566"/>
      <c r="M35" s="701"/>
      <c r="N35" s="566"/>
      <c r="O35" s="566"/>
      <c r="P35" s="566"/>
      <c r="Q35" s="566"/>
      <c r="R35" s="566"/>
      <c r="S35" s="566"/>
      <c r="T35" s="566"/>
      <c r="U35" s="566"/>
      <c r="V35" s="566"/>
      <c r="W35" s="566"/>
      <c r="X35" s="708"/>
      <c r="Y35" s="78" t="s">
        <v>423</v>
      </c>
      <c r="Z35" s="687"/>
      <c r="AA35" s="690"/>
    </row>
    <row r="36" spans="1:27" ht="44.45" customHeight="1">
      <c r="A36" s="586"/>
      <c r="B36" s="640"/>
      <c r="C36" s="45"/>
      <c r="D36" s="613"/>
      <c r="E36" s="616"/>
      <c r="F36" s="585"/>
      <c r="G36" s="585"/>
      <c r="H36" s="586"/>
      <c r="I36" s="586"/>
      <c r="J36" s="586"/>
      <c r="K36" s="569"/>
      <c r="L36" s="566"/>
      <c r="M36" s="701"/>
      <c r="N36" s="566"/>
      <c r="O36" s="566"/>
      <c r="P36" s="566"/>
      <c r="Q36" s="566"/>
      <c r="R36" s="566"/>
      <c r="S36" s="566"/>
      <c r="T36" s="566"/>
      <c r="U36" s="566"/>
      <c r="V36" s="566"/>
      <c r="W36" s="566"/>
      <c r="X36" s="708"/>
      <c r="Y36" s="78" t="s">
        <v>509</v>
      </c>
      <c r="Z36" s="687"/>
      <c r="AA36" s="690"/>
    </row>
    <row r="37" spans="1:27" ht="30.6" customHeight="1">
      <c r="A37" s="586"/>
      <c r="B37" s="640"/>
      <c r="C37" s="45"/>
      <c r="D37" s="613"/>
      <c r="E37" s="616"/>
      <c r="F37" s="585"/>
      <c r="G37" s="585"/>
      <c r="H37" s="586"/>
      <c r="I37" s="586"/>
      <c r="J37" s="586"/>
      <c r="K37" s="569"/>
      <c r="L37" s="566"/>
      <c r="M37" s="701"/>
      <c r="N37" s="566"/>
      <c r="O37" s="566"/>
      <c r="P37" s="566"/>
      <c r="Q37" s="566"/>
      <c r="R37" s="566"/>
      <c r="S37" s="566"/>
      <c r="T37" s="566"/>
      <c r="U37" s="566"/>
      <c r="V37" s="566"/>
      <c r="W37" s="566"/>
      <c r="X37" s="708"/>
      <c r="Y37" s="78" t="s">
        <v>424</v>
      </c>
      <c r="Z37" s="687"/>
      <c r="AA37" s="690"/>
    </row>
    <row r="38" spans="1:27" ht="45.6" customHeight="1">
      <c r="A38" s="577"/>
      <c r="B38" s="640"/>
      <c r="C38" s="45"/>
      <c r="D38" s="643"/>
      <c r="E38" s="617"/>
      <c r="F38" s="585"/>
      <c r="G38" s="585"/>
      <c r="H38" s="577"/>
      <c r="I38" s="577"/>
      <c r="J38" s="577"/>
      <c r="K38" s="568"/>
      <c r="L38" s="566"/>
      <c r="M38" s="701"/>
      <c r="N38" s="566"/>
      <c r="O38" s="566"/>
      <c r="P38" s="566"/>
      <c r="Q38" s="566"/>
      <c r="R38" s="566"/>
      <c r="S38" s="566"/>
      <c r="T38" s="566"/>
      <c r="U38" s="566"/>
      <c r="V38" s="566"/>
      <c r="W38" s="566"/>
      <c r="X38" s="708"/>
      <c r="Y38" s="78" t="s">
        <v>425</v>
      </c>
      <c r="Z38" s="687"/>
      <c r="AA38" s="691"/>
    </row>
    <row r="39" spans="1:27" ht="42" customHeight="1">
      <c r="A39" s="576" t="s">
        <v>238</v>
      </c>
      <c r="B39" s="640"/>
      <c r="C39" s="46" t="s">
        <v>499</v>
      </c>
      <c r="D39" s="644" t="s">
        <v>500</v>
      </c>
      <c r="E39" s="647" t="s">
        <v>501</v>
      </c>
      <c r="F39" s="42" t="s">
        <v>349</v>
      </c>
      <c r="G39" s="574" t="s">
        <v>360</v>
      </c>
      <c r="H39" s="576" t="s">
        <v>361</v>
      </c>
      <c r="I39" s="578" t="s">
        <v>362</v>
      </c>
      <c r="J39" s="576" t="s">
        <v>359</v>
      </c>
      <c r="K39" s="567" t="s">
        <v>89</v>
      </c>
      <c r="L39" s="565">
        <v>0.1</v>
      </c>
      <c r="M39" s="700">
        <v>0.1</v>
      </c>
      <c r="N39" s="565">
        <v>0.1</v>
      </c>
      <c r="O39" s="702"/>
      <c r="P39" s="702"/>
      <c r="Q39" s="702"/>
      <c r="R39" s="702"/>
      <c r="S39" s="702"/>
      <c r="T39" s="702"/>
      <c r="U39" s="702"/>
      <c r="V39" s="702"/>
      <c r="W39" s="702"/>
      <c r="X39" s="705"/>
      <c r="Y39" s="78" t="s">
        <v>419</v>
      </c>
      <c r="Z39" s="687"/>
      <c r="AA39" s="66" t="s">
        <v>426</v>
      </c>
    </row>
    <row r="40" spans="1:27" ht="57.6" customHeight="1">
      <c r="A40" s="586"/>
      <c r="B40" s="640"/>
      <c r="C40" s="47" t="s">
        <v>502</v>
      </c>
      <c r="D40" s="645"/>
      <c r="E40" s="648"/>
      <c r="F40" s="585" t="s">
        <v>354</v>
      </c>
      <c r="G40" s="611"/>
      <c r="H40" s="586"/>
      <c r="I40" s="588"/>
      <c r="J40" s="586"/>
      <c r="K40" s="569"/>
      <c r="L40" s="566"/>
      <c r="M40" s="701"/>
      <c r="N40" s="566"/>
      <c r="O40" s="703"/>
      <c r="P40" s="703"/>
      <c r="Q40" s="703"/>
      <c r="R40" s="703"/>
      <c r="S40" s="703"/>
      <c r="T40" s="703"/>
      <c r="U40" s="703"/>
      <c r="V40" s="703"/>
      <c r="W40" s="703"/>
      <c r="X40" s="706"/>
      <c r="Y40" s="78" t="s">
        <v>422</v>
      </c>
      <c r="Z40" s="687"/>
      <c r="AA40" s="67"/>
    </row>
    <row r="41" spans="1:27" ht="28.5">
      <c r="A41" s="586"/>
      <c r="B41" s="640"/>
      <c r="C41" s="47"/>
      <c r="D41" s="645"/>
      <c r="E41" s="648"/>
      <c r="F41" s="585"/>
      <c r="G41" s="611"/>
      <c r="H41" s="586"/>
      <c r="I41" s="588"/>
      <c r="J41" s="586"/>
      <c r="K41" s="569"/>
      <c r="L41" s="566"/>
      <c r="M41" s="701"/>
      <c r="N41" s="566"/>
      <c r="O41" s="703"/>
      <c r="P41" s="703"/>
      <c r="Q41" s="703"/>
      <c r="R41" s="703"/>
      <c r="S41" s="703"/>
      <c r="T41" s="703"/>
      <c r="U41" s="703"/>
      <c r="V41" s="703"/>
      <c r="W41" s="703"/>
      <c r="X41" s="706"/>
      <c r="Y41" s="78" t="s">
        <v>423</v>
      </c>
      <c r="Z41" s="687"/>
      <c r="AA41" s="67" t="s">
        <v>427</v>
      </c>
    </row>
    <row r="42" spans="1:27" ht="42.75">
      <c r="A42" s="586"/>
      <c r="B42" s="640"/>
      <c r="C42" s="47"/>
      <c r="D42" s="645"/>
      <c r="E42" s="648"/>
      <c r="F42" s="585"/>
      <c r="G42" s="611"/>
      <c r="H42" s="586"/>
      <c r="I42" s="588"/>
      <c r="J42" s="586"/>
      <c r="K42" s="569"/>
      <c r="L42" s="566"/>
      <c r="M42" s="701"/>
      <c r="N42" s="566"/>
      <c r="O42" s="703"/>
      <c r="P42" s="703"/>
      <c r="Q42" s="703"/>
      <c r="R42" s="703"/>
      <c r="S42" s="703"/>
      <c r="T42" s="703"/>
      <c r="U42" s="703"/>
      <c r="V42" s="703"/>
      <c r="W42" s="703"/>
      <c r="X42" s="706"/>
      <c r="Y42" s="78" t="s">
        <v>509</v>
      </c>
      <c r="Z42" s="687"/>
      <c r="AA42" s="67"/>
    </row>
    <row r="43" spans="1:27" ht="42.75">
      <c r="A43" s="586"/>
      <c r="B43" s="640"/>
      <c r="C43" s="47"/>
      <c r="D43" s="645"/>
      <c r="E43" s="648"/>
      <c r="F43" s="585"/>
      <c r="G43" s="611"/>
      <c r="H43" s="586"/>
      <c r="I43" s="588"/>
      <c r="J43" s="586"/>
      <c r="K43" s="569"/>
      <c r="L43" s="566"/>
      <c r="M43" s="701"/>
      <c r="N43" s="566"/>
      <c r="O43" s="703"/>
      <c r="P43" s="703"/>
      <c r="Q43" s="703"/>
      <c r="R43" s="703"/>
      <c r="S43" s="703"/>
      <c r="T43" s="703"/>
      <c r="U43" s="703"/>
      <c r="V43" s="703"/>
      <c r="W43" s="703"/>
      <c r="X43" s="706"/>
      <c r="Y43" s="78" t="s">
        <v>424</v>
      </c>
      <c r="Z43" s="687"/>
      <c r="AA43" s="67"/>
    </row>
    <row r="44" spans="1:27" ht="28.5">
      <c r="A44" s="577"/>
      <c r="B44" s="640"/>
      <c r="C44" s="48"/>
      <c r="D44" s="646"/>
      <c r="E44" s="649"/>
      <c r="F44" s="585"/>
      <c r="G44" s="575"/>
      <c r="H44" s="577"/>
      <c r="I44" s="579"/>
      <c r="J44" s="577"/>
      <c r="K44" s="568"/>
      <c r="L44" s="566"/>
      <c r="M44" s="701"/>
      <c r="N44" s="566"/>
      <c r="O44" s="704"/>
      <c r="P44" s="704"/>
      <c r="Q44" s="704"/>
      <c r="R44" s="704"/>
      <c r="S44" s="704"/>
      <c r="T44" s="704"/>
      <c r="U44" s="704"/>
      <c r="V44" s="704"/>
      <c r="W44" s="704"/>
      <c r="X44" s="707"/>
      <c r="Y44" s="78" t="s">
        <v>425</v>
      </c>
      <c r="Z44" s="693"/>
      <c r="AA44" s="67"/>
    </row>
    <row r="45" spans="1:27" ht="29.1" customHeight="1">
      <c r="A45" s="576" t="s">
        <v>238</v>
      </c>
      <c r="B45" s="640"/>
      <c r="C45" s="49" t="s">
        <v>499</v>
      </c>
      <c r="D45" s="612" t="s">
        <v>500</v>
      </c>
      <c r="E45" s="615" t="s">
        <v>501</v>
      </c>
      <c r="F45" s="42" t="s">
        <v>349</v>
      </c>
      <c r="G45" s="574" t="s">
        <v>360</v>
      </c>
      <c r="H45" s="576" t="s">
        <v>361</v>
      </c>
      <c r="I45" s="578" t="s">
        <v>362</v>
      </c>
      <c r="J45" s="576" t="s">
        <v>359</v>
      </c>
      <c r="K45" s="567" t="s">
        <v>89</v>
      </c>
      <c r="L45" s="565">
        <v>0.1</v>
      </c>
      <c r="M45" s="700">
        <v>0.1</v>
      </c>
      <c r="N45" s="565">
        <v>0.1</v>
      </c>
      <c r="O45" s="702"/>
      <c r="P45" s="702"/>
      <c r="Q45" s="702"/>
      <c r="R45" s="702"/>
      <c r="S45" s="702"/>
      <c r="T45" s="702"/>
      <c r="U45" s="702"/>
      <c r="V45" s="702"/>
      <c r="W45" s="702"/>
      <c r="X45" s="705"/>
      <c r="Y45" s="78" t="s">
        <v>419</v>
      </c>
      <c r="Z45" s="677" t="s">
        <v>429</v>
      </c>
      <c r="AA45" s="69" t="s">
        <v>428</v>
      </c>
    </row>
    <row r="46" spans="1:27" ht="63.95" customHeight="1">
      <c r="A46" s="586"/>
      <c r="B46" s="640"/>
      <c r="C46" s="49" t="s">
        <v>502</v>
      </c>
      <c r="D46" s="613"/>
      <c r="E46" s="616"/>
      <c r="F46" s="585" t="s">
        <v>354</v>
      </c>
      <c r="G46" s="611"/>
      <c r="H46" s="586"/>
      <c r="I46" s="588"/>
      <c r="J46" s="586"/>
      <c r="K46" s="569"/>
      <c r="L46" s="566"/>
      <c r="M46" s="701"/>
      <c r="N46" s="566"/>
      <c r="O46" s="703"/>
      <c r="P46" s="703"/>
      <c r="Q46" s="703"/>
      <c r="R46" s="703"/>
      <c r="S46" s="703"/>
      <c r="T46" s="703"/>
      <c r="U46" s="703"/>
      <c r="V46" s="703"/>
      <c r="W46" s="703"/>
      <c r="X46" s="706"/>
      <c r="Y46" s="78" t="s">
        <v>422</v>
      </c>
      <c r="Z46" s="678"/>
      <c r="AA46" s="70" t="s">
        <v>430</v>
      </c>
    </row>
    <row r="47" spans="1:27" ht="28.5">
      <c r="A47" s="586"/>
      <c r="B47" s="640"/>
      <c r="C47" s="49"/>
      <c r="D47" s="613"/>
      <c r="E47" s="616"/>
      <c r="F47" s="585"/>
      <c r="G47" s="611"/>
      <c r="H47" s="586"/>
      <c r="I47" s="588"/>
      <c r="J47" s="586"/>
      <c r="K47" s="569"/>
      <c r="L47" s="566"/>
      <c r="M47" s="701"/>
      <c r="N47" s="566"/>
      <c r="O47" s="703"/>
      <c r="P47" s="703"/>
      <c r="Q47" s="703"/>
      <c r="R47" s="703"/>
      <c r="S47" s="703"/>
      <c r="T47" s="703"/>
      <c r="U47" s="703"/>
      <c r="V47" s="703"/>
      <c r="W47" s="703"/>
      <c r="X47" s="706"/>
      <c r="Y47" s="78" t="s">
        <v>423</v>
      </c>
      <c r="Z47" s="678"/>
      <c r="AA47" s="70"/>
    </row>
    <row r="48" spans="1:27" ht="42.75">
      <c r="A48" s="586"/>
      <c r="B48" s="640"/>
      <c r="C48" s="49"/>
      <c r="D48" s="613"/>
      <c r="E48" s="616"/>
      <c r="F48" s="585"/>
      <c r="G48" s="611"/>
      <c r="H48" s="586"/>
      <c r="I48" s="588"/>
      <c r="J48" s="586"/>
      <c r="K48" s="569"/>
      <c r="L48" s="566"/>
      <c r="M48" s="701"/>
      <c r="N48" s="566"/>
      <c r="O48" s="703"/>
      <c r="P48" s="703"/>
      <c r="Q48" s="703"/>
      <c r="R48" s="703"/>
      <c r="S48" s="703"/>
      <c r="T48" s="703"/>
      <c r="U48" s="703"/>
      <c r="V48" s="703"/>
      <c r="W48" s="703"/>
      <c r="X48" s="706"/>
      <c r="Y48" s="78" t="s">
        <v>509</v>
      </c>
      <c r="Z48" s="678"/>
      <c r="AA48" s="70"/>
    </row>
    <row r="49" spans="1:27" ht="42.75">
      <c r="A49" s="586"/>
      <c r="B49" s="640"/>
      <c r="C49" s="49"/>
      <c r="D49" s="613"/>
      <c r="E49" s="616"/>
      <c r="F49" s="585"/>
      <c r="G49" s="611"/>
      <c r="H49" s="586"/>
      <c r="I49" s="588"/>
      <c r="J49" s="586"/>
      <c r="K49" s="569"/>
      <c r="L49" s="566"/>
      <c r="M49" s="701"/>
      <c r="N49" s="566"/>
      <c r="O49" s="703"/>
      <c r="P49" s="703"/>
      <c r="Q49" s="703"/>
      <c r="R49" s="703"/>
      <c r="S49" s="703"/>
      <c r="T49" s="703"/>
      <c r="U49" s="703"/>
      <c r="V49" s="703"/>
      <c r="W49" s="703"/>
      <c r="X49" s="706"/>
      <c r="Y49" s="78" t="s">
        <v>424</v>
      </c>
      <c r="Z49" s="678"/>
      <c r="AA49" s="70"/>
    </row>
    <row r="50" spans="1:27" ht="28.5">
      <c r="A50" s="577"/>
      <c r="B50" s="641"/>
      <c r="C50" s="50"/>
      <c r="D50" s="614"/>
      <c r="E50" s="617"/>
      <c r="F50" s="585"/>
      <c r="G50" s="575"/>
      <c r="H50" s="577"/>
      <c r="I50" s="579"/>
      <c r="J50" s="577"/>
      <c r="K50" s="568"/>
      <c r="L50" s="566"/>
      <c r="M50" s="701"/>
      <c r="N50" s="566"/>
      <c r="O50" s="704"/>
      <c r="P50" s="704"/>
      <c r="Q50" s="704"/>
      <c r="R50" s="704"/>
      <c r="S50" s="704"/>
      <c r="T50" s="704"/>
      <c r="U50" s="704"/>
      <c r="V50" s="704"/>
      <c r="W50" s="704"/>
      <c r="X50" s="707"/>
      <c r="Y50" s="78" t="s">
        <v>425</v>
      </c>
      <c r="Z50" s="679"/>
      <c r="AA50" s="71"/>
    </row>
    <row r="51" spans="1:27" ht="29.1" customHeight="1">
      <c r="A51" s="607" t="s">
        <v>363</v>
      </c>
      <c r="B51" s="580"/>
      <c r="C51" s="51" t="s">
        <v>499</v>
      </c>
      <c r="D51" s="580" t="s">
        <v>500</v>
      </c>
      <c r="E51" s="567" t="s">
        <v>364</v>
      </c>
      <c r="F51" s="585" t="s">
        <v>365</v>
      </c>
      <c r="G51" s="574" t="s">
        <v>366</v>
      </c>
      <c r="H51" s="576" t="s">
        <v>367</v>
      </c>
      <c r="I51" s="578" t="s">
        <v>352</v>
      </c>
      <c r="J51" s="578" t="s">
        <v>353</v>
      </c>
      <c r="K51" s="567" t="s">
        <v>89</v>
      </c>
      <c r="L51" s="571">
        <v>0.1</v>
      </c>
      <c r="M51" s="571">
        <v>0.1</v>
      </c>
      <c r="N51" s="571">
        <v>0.1</v>
      </c>
      <c r="O51" s="702"/>
      <c r="P51" s="702"/>
      <c r="Q51" s="702"/>
      <c r="R51" s="702"/>
      <c r="S51" s="702"/>
      <c r="T51" s="702"/>
      <c r="U51" s="702"/>
      <c r="V51" s="702"/>
      <c r="W51" s="702"/>
      <c r="X51" s="705"/>
      <c r="Y51" s="570"/>
      <c r="Z51" s="680" t="s">
        <v>431</v>
      </c>
      <c r="AA51" s="45" t="s">
        <v>432</v>
      </c>
    </row>
    <row r="52" spans="1:27" ht="27.95" customHeight="1">
      <c r="A52" s="608"/>
      <c r="B52" s="610"/>
      <c r="C52" s="49" t="s">
        <v>502</v>
      </c>
      <c r="D52" s="610"/>
      <c r="E52" s="569"/>
      <c r="F52" s="585"/>
      <c r="G52" s="611"/>
      <c r="H52" s="586"/>
      <c r="I52" s="588"/>
      <c r="J52" s="588"/>
      <c r="K52" s="569"/>
      <c r="L52" s="572"/>
      <c r="M52" s="572"/>
      <c r="N52" s="572"/>
      <c r="O52" s="703"/>
      <c r="P52" s="703"/>
      <c r="Q52" s="703"/>
      <c r="R52" s="703"/>
      <c r="S52" s="703"/>
      <c r="T52" s="703"/>
      <c r="U52" s="703"/>
      <c r="V52" s="703"/>
      <c r="W52" s="703"/>
      <c r="X52" s="706"/>
      <c r="Y52" s="570"/>
      <c r="Z52" s="681"/>
      <c r="AA52" s="45"/>
    </row>
    <row r="53" spans="1:27" ht="66.95" customHeight="1">
      <c r="A53" s="609"/>
      <c r="B53" s="581"/>
      <c r="C53" s="49"/>
      <c r="D53" s="581"/>
      <c r="E53" s="568"/>
      <c r="F53" s="585"/>
      <c r="G53" s="575"/>
      <c r="H53" s="587"/>
      <c r="I53" s="579"/>
      <c r="J53" s="579"/>
      <c r="K53" s="568"/>
      <c r="L53" s="573"/>
      <c r="M53" s="573"/>
      <c r="N53" s="573"/>
      <c r="O53" s="704"/>
      <c r="P53" s="704"/>
      <c r="Q53" s="704"/>
      <c r="R53" s="704"/>
      <c r="S53" s="704"/>
      <c r="T53" s="704"/>
      <c r="U53" s="704"/>
      <c r="V53" s="704"/>
      <c r="W53" s="704"/>
      <c r="X53" s="707"/>
      <c r="Y53" s="570"/>
      <c r="Z53" s="682"/>
      <c r="AA53" s="45" t="s">
        <v>433</v>
      </c>
    </row>
    <row r="54" spans="1:27" ht="29.1" customHeight="1">
      <c r="A54" s="589" t="s">
        <v>363</v>
      </c>
      <c r="B54" s="592"/>
      <c r="C54" s="52" t="s">
        <v>499</v>
      </c>
      <c r="D54" s="592" t="s">
        <v>500</v>
      </c>
      <c r="E54" s="595" t="s">
        <v>364</v>
      </c>
      <c r="F54" s="585" t="s">
        <v>365</v>
      </c>
      <c r="G54" s="598" t="s">
        <v>366</v>
      </c>
      <c r="H54" s="601" t="s">
        <v>367</v>
      </c>
      <c r="I54" s="604" t="s">
        <v>352</v>
      </c>
      <c r="J54" s="578" t="s">
        <v>353</v>
      </c>
      <c r="K54" s="567" t="s">
        <v>89</v>
      </c>
      <c r="L54" s="571">
        <v>0.1</v>
      </c>
      <c r="M54" s="571">
        <v>0.1</v>
      </c>
      <c r="N54" s="571">
        <v>0.1</v>
      </c>
      <c r="O54" s="709"/>
      <c r="P54" s="709"/>
      <c r="Q54" s="709"/>
      <c r="R54" s="709"/>
      <c r="S54" s="709"/>
      <c r="T54" s="709"/>
      <c r="U54" s="709"/>
      <c r="V54" s="709"/>
      <c r="W54" s="709"/>
      <c r="X54" s="705"/>
      <c r="Y54" s="570"/>
      <c r="Z54" s="683" t="s">
        <v>431</v>
      </c>
      <c r="AA54" s="66" t="s">
        <v>432</v>
      </c>
    </row>
    <row r="55" spans="1:27" ht="42" customHeight="1">
      <c r="A55" s="590"/>
      <c r="B55" s="593"/>
      <c r="C55" s="53" t="s">
        <v>502</v>
      </c>
      <c r="D55" s="593"/>
      <c r="E55" s="596"/>
      <c r="F55" s="585"/>
      <c r="G55" s="599"/>
      <c r="H55" s="602"/>
      <c r="I55" s="605"/>
      <c r="J55" s="588"/>
      <c r="K55" s="569"/>
      <c r="L55" s="572"/>
      <c r="M55" s="572"/>
      <c r="N55" s="572"/>
      <c r="O55" s="710"/>
      <c r="P55" s="710"/>
      <c r="Q55" s="710"/>
      <c r="R55" s="710"/>
      <c r="S55" s="710"/>
      <c r="T55" s="710"/>
      <c r="U55" s="710"/>
      <c r="V55" s="710"/>
      <c r="W55" s="710"/>
      <c r="X55" s="706"/>
      <c r="Y55" s="570"/>
      <c r="Z55" s="684"/>
      <c r="AA55" s="67"/>
    </row>
    <row r="56" spans="1:27" ht="69.599999999999994" customHeight="1">
      <c r="A56" s="591"/>
      <c r="B56" s="594"/>
      <c r="C56" s="54"/>
      <c r="D56" s="594"/>
      <c r="E56" s="597"/>
      <c r="F56" s="585"/>
      <c r="G56" s="600"/>
      <c r="H56" s="603"/>
      <c r="I56" s="606"/>
      <c r="J56" s="579"/>
      <c r="K56" s="568"/>
      <c r="L56" s="573"/>
      <c r="M56" s="573"/>
      <c r="N56" s="573"/>
      <c r="O56" s="711"/>
      <c r="P56" s="711"/>
      <c r="Q56" s="711"/>
      <c r="R56" s="711"/>
      <c r="S56" s="711"/>
      <c r="T56" s="711"/>
      <c r="U56" s="711"/>
      <c r="V56" s="711"/>
      <c r="W56" s="711"/>
      <c r="X56" s="707"/>
      <c r="Y56" s="570"/>
      <c r="Z56" s="685"/>
      <c r="AA56" s="68" t="s">
        <v>433</v>
      </c>
    </row>
    <row r="57" spans="1:27" ht="29.1" customHeight="1">
      <c r="A57" s="576" t="s">
        <v>368</v>
      </c>
      <c r="B57" s="653"/>
      <c r="C57" s="52" t="s">
        <v>499</v>
      </c>
      <c r="D57" s="592" t="s">
        <v>500</v>
      </c>
      <c r="E57" s="595" t="s">
        <v>364</v>
      </c>
      <c r="F57" s="585" t="s">
        <v>365</v>
      </c>
      <c r="G57" s="574" t="s">
        <v>369</v>
      </c>
      <c r="H57" s="656" t="s">
        <v>370</v>
      </c>
      <c r="I57" s="576" t="s">
        <v>362</v>
      </c>
      <c r="J57" s="578" t="s">
        <v>353</v>
      </c>
      <c r="K57" s="567" t="s">
        <v>89</v>
      </c>
      <c r="L57" s="571">
        <v>0.1</v>
      </c>
      <c r="M57" s="571">
        <v>0.1</v>
      </c>
      <c r="N57" s="571">
        <v>0.1</v>
      </c>
      <c r="O57" s="702"/>
      <c r="P57" s="702"/>
      <c r="Q57" s="702"/>
      <c r="R57" s="702"/>
      <c r="S57" s="702"/>
      <c r="T57" s="702"/>
      <c r="U57" s="702"/>
      <c r="V57" s="702"/>
      <c r="W57" s="702"/>
      <c r="X57" s="705"/>
      <c r="Y57" s="570"/>
      <c r="Z57" s="683" t="s">
        <v>431</v>
      </c>
      <c r="AA57" s="66" t="s">
        <v>432</v>
      </c>
    </row>
    <row r="58" spans="1:27" ht="27.95" customHeight="1">
      <c r="A58" s="586"/>
      <c r="B58" s="654"/>
      <c r="C58" s="53" t="s">
        <v>502</v>
      </c>
      <c r="D58" s="593"/>
      <c r="E58" s="596"/>
      <c r="F58" s="585"/>
      <c r="G58" s="611"/>
      <c r="H58" s="586"/>
      <c r="I58" s="586"/>
      <c r="J58" s="588"/>
      <c r="K58" s="569"/>
      <c r="L58" s="572"/>
      <c r="M58" s="572"/>
      <c r="N58" s="572"/>
      <c r="O58" s="703"/>
      <c r="P58" s="703"/>
      <c r="Q58" s="703"/>
      <c r="R58" s="703"/>
      <c r="S58" s="703"/>
      <c r="T58" s="703"/>
      <c r="U58" s="703"/>
      <c r="V58" s="703"/>
      <c r="W58" s="703"/>
      <c r="X58" s="706"/>
      <c r="Y58" s="570"/>
      <c r="Z58" s="684"/>
      <c r="AA58" s="67"/>
    </row>
    <row r="59" spans="1:27" ht="60.6" customHeight="1">
      <c r="A59" s="577"/>
      <c r="B59" s="655"/>
      <c r="C59" s="54"/>
      <c r="D59" s="594"/>
      <c r="E59" s="597"/>
      <c r="F59" s="585"/>
      <c r="G59" s="575"/>
      <c r="H59" s="587"/>
      <c r="I59" s="577"/>
      <c r="J59" s="579"/>
      <c r="K59" s="568"/>
      <c r="L59" s="573"/>
      <c r="M59" s="573"/>
      <c r="N59" s="573"/>
      <c r="O59" s="704"/>
      <c r="P59" s="704"/>
      <c r="Q59" s="704"/>
      <c r="R59" s="704"/>
      <c r="S59" s="704"/>
      <c r="T59" s="704"/>
      <c r="U59" s="704"/>
      <c r="V59" s="704"/>
      <c r="W59" s="704"/>
      <c r="X59" s="707"/>
      <c r="Y59" s="570"/>
      <c r="Z59" s="685"/>
      <c r="AA59" s="68" t="s">
        <v>433</v>
      </c>
    </row>
    <row r="60" spans="1:27" ht="29.1" customHeight="1">
      <c r="A60" s="576" t="s">
        <v>371</v>
      </c>
      <c r="B60" s="657"/>
      <c r="C60" s="52" t="s">
        <v>499</v>
      </c>
      <c r="D60" s="592" t="s">
        <v>500</v>
      </c>
      <c r="E60" s="595" t="s">
        <v>364</v>
      </c>
      <c r="F60" s="585" t="s">
        <v>365</v>
      </c>
      <c r="G60" s="658" t="s">
        <v>372</v>
      </c>
      <c r="H60" s="601" t="s">
        <v>373</v>
      </c>
      <c r="I60" s="661" t="s">
        <v>352</v>
      </c>
      <c r="J60" s="576" t="s">
        <v>359</v>
      </c>
      <c r="K60" s="567" t="s">
        <v>89</v>
      </c>
      <c r="L60" s="571">
        <v>0.1</v>
      </c>
      <c r="M60" s="571">
        <v>0.1</v>
      </c>
      <c r="N60" s="571">
        <v>0.1</v>
      </c>
      <c r="O60" s="712"/>
      <c r="P60" s="712"/>
      <c r="Q60" s="712"/>
      <c r="R60" s="712"/>
      <c r="S60" s="712"/>
      <c r="T60" s="712"/>
      <c r="U60" s="712"/>
      <c r="V60" s="712"/>
      <c r="W60" s="712"/>
      <c r="X60" s="715"/>
      <c r="Y60" s="570"/>
      <c r="Z60" s="683" t="s">
        <v>431</v>
      </c>
      <c r="AA60" s="66" t="s">
        <v>432</v>
      </c>
    </row>
    <row r="61" spans="1:27" ht="42" customHeight="1">
      <c r="A61" s="586"/>
      <c r="B61" s="654"/>
      <c r="C61" s="53" t="s">
        <v>502</v>
      </c>
      <c r="D61" s="593"/>
      <c r="E61" s="596"/>
      <c r="F61" s="585"/>
      <c r="G61" s="659"/>
      <c r="H61" s="602"/>
      <c r="I61" s="662"/>
      <c r="J61" s="586"/>
      <c r="K61" s="569"/>
      <c r="L61" s="572"/>
      <c r="M61" s="572"/>
      <c r="N61" s="572"/>
      <c r="O61" s="713"/>
      <c r="P61" s="713"/>
      <c r="Q61" s="713"/>
      <c r="R61" s="713"/>
      <c r="S61" s="713"/>
      <c r="T61" s="713"/>
      <c r="U61" s="713"/>
      <c r="V61" s="713"/>
      <c r="W61" s="713"/>
      <c r="X61" s="716"/>
      <c r="Y61" s="570"/>
      <c r="Z61" s="684"/>
      <c r="AA61" s="67"/>
    </row>
    <row r="62" spans="1:27" ht="53.1" customHeight="1">
      <c r="A62" s="577"/>
      <c r="B62" s="654"/>
      <c r="C62" s="54"/>
      <c r="D62" s="594"/>
      <c r="E62" s="597"/>
      <c r="F62" s="585"/>
      <c r="G62" s="660"/>
      <c r="H62" s="603"/>
      <c r="I62" s="663"/>
      <c r="J62" s="577"/>
      <c r="K62" s="568"/>
      <c r="L62" s="573"/>
      <c r="M62" s="573"/>
      <c r="N62" s="573"/>
      <c r="O62" s="714"/>
      <c r="P62" s="714"/>
      <c r="Q62" s="714"/>
      <c r="R62" s="714"/>
      <c r="S62" s="714"/>
      <c r="T62" s="714"/>
      <c r="U62" s="714"/>
      <c r="V62" s="714"/>
      <c r="W62" s="714"/>
      <c r="X62" s="717"/>
      <c r="Y62" s="570"/>
      <c r="Z62" s="685"/>
      <c r="AA62" s="68" t="s">
        <v>434</v>
      </c>
    </row>
    <row r="63" spans="1:27" ht="29.1" customHeight="1">
      <c r="A63" s="607" t="s">
        <v>374</v>
      </c>
      <c r="B63" s="654"/>
      <c r="C63" s="46" t="s">
        <v>499</v>
      </c>
      <c r="D63" s="592" t="s">
        <v>500</v>
      </c>
      <c r="E63" s="595" t="s">
        <v>504</v>
      </c>
      <c r="F63" s="585" t="s">
        <v>375</v>
      </c>
      <c r="G63" s="664" t="s">
        <v>376</v>
      </c>
      <c r="H63" s="666" t="s">
        <v>377</v>
      </c>
      <c r="I63" s="576" t="s">
        <v>352</v>
      </c>
      <c r="J63" s="576" t="s">
        <v>359</v>
      </c>
      <c r="K63" s="567" t="s">
        <v>89</v>
      </c>
      <c r="L63" s="571">
        <v>0.1</v>
      </c>
      <c r="M63" s="571">
        <v>0.1</v>
      </c>
      <c r="N63" s="571">
        <v>0.1</v>
      </c>
      <c r="O63" s="718"/>
      <c r="P63" s="718"/>
      <c r="Q63" s="718"/>
      <c r="R63" s="718"/>
      <c r="S63" s="718"/>
      <c r="T63" s="718"/>
      <c r="U63" s="718"/>
      <c r="V63" s="718"/>
      <c r="W63" s="718"/>
      <c r="X63" s="720"/>
      <c r="Y63" s="570"/>
      <c r="Z63" s="680" t="s">
        <v>435</v>
      </c>
      <c r="AA63" s="45" t="s">
        <v>436</v>
      </c>
    </row>
    <row r="64" spans="1:27" ht="27.95" customHeight="1">
      <c r="A64" s="608"/>
      <c r="B64" s="654"/>
      <c r="C64" s="47" t="s">
        <v>502</v>
      </c>
      <c r="D64" s="593"/>
      <c r="E64" s="596"/>
      <c r="F64" s="585"/>
      <c r="G64" s="599"/>
      <c r="H64" s="662"/>
      <c r="I64" s="586"/>
      <c r="J64" s="586"/>
      <c r="K64" s="569"/>
      <c r="L64" s="572"/>
      <c r="M64" s="572"/>
      <c r="N64" s="572"/>
      <c r="O64" s="710"/>
      <c r="P64" s="710"/>
      <c r="Q64" s="710"/>
      <c r="R64" s="710"/>
      <c r="S64" s="710"/>
      <c r="T64" s="710"/>
      <c r="U64" s="710"/>
      <c r="V64" s="710"/>
      <c r="W64" s="710"/>
      <c r="X64" s="706"/>
      <c r="Y64" s="570"/>
      <c r="Z64" s="681"/>
      <c r="AA64" s="45"/>
    </row>
    <row r="65" spans="1:27" ht="27.95" customHeight="1">
      <c r="A65" s="609"/>
      <c r="B65" s="655"/>
      <c r="C65" s="48"/>
      <c r="D65" s="594"/>
      <c r="E65" s="597"/>
      <c r="F65" s="585"/>
      <c r="G65" s="665"/>
      <c r="H65" s="663"/>
      <c r="I65" s="577"/>
      <c r="J65" s="577"/>
      <c r="K65" s="568"/>
      <c r="L65" s="573"/>
      <c r="M65" s="573"/>
      <c r="N65" s="573"/>
      <c r="O65" s="719"/>
      <c r="P65" s="719"/>
      <c r="Q65" s="719"/>
      <c r="R65" s="719"/>
      <c r="S65" s="719"/>
      <c r="T65" s="719"/>
      <c r="U65" s="719"/>
      <c r="V65" s="719"/>
      <c r="W65" s="719"/>
      <c r="X65" s="721"/>
      <c r="Y65" s="570"/>
      <c r="Z65" s="694"/>
      <c r="AA65" s="73" t="s">
        <v>437</v>
      </c>
    </row>
    <row r="66" spans="1:27" ht="29.1" customHeight="1">
      <c r="A66" s="576" t="s">
        <v>374</v>
      </c>
      <c r="B66" s="657"/>
      <c r="C66" s="52" t="s">
        <v>499</v>
      </c>
      <c r="D66" s="592" t="s">
        <v>500</v>
      </c>
      <c r="E66" s="595" t="s">
        <v>504</v>
      </c>
      <c r="F66" s="585" t="s">
        <v>375</v>
      </c>
      <c r="G66" s="664" t="s">
        <v>376</v>
      </c>
      <c r="H66" s="661" t="s">
        <v>377</v>
      </c>
      <c r="I66" s="576" t="s">
        <v>352</v>
      </c>
      <c r="J66" s="576" t="s">
        <v>359</v>
      </c>
      <c r="K66" s="567" t="s">
        <v>89</v>
      </c>
      <c r="L66" s="571">
        <v>0.1</v>
      </c>
      <c r="M66" s="571">
        <v>0.1</v>
      </c>
      <c r="N66" s="571">
        <v>0.1</v>
      </c>
      <c r="O66" s="718"/>
      <c r="P66" s="718"/>
      <c r="Q66" s="718"/>
      <c r="R66" s="718"/>
      <c r="S66" s="718"/>
      <c r="T66" s="718"/>
      <c r="U66" s="718"/>
      <c r="V66" s="718"/>
      <c r="W66" s="718"/>
      <c r="X66" s="720"/>
      <c r="Y66" s="570"/>
      <c r="Z66" s="695" t="s">
        <v>435</v>
      </c>
      <c r="AA66" s="45" t="s">
        <v>436</v>
      </c>
    </row>
    <row r="67" spans="1:27" ht="42" customHeight="1">
      <c r="A67" s="586"/>
      <c r="B67" s="654"/>
      <c r="C67" s="53" t="s">
        <v>502</v>
      </c>
      <c r="D67" s="593"/>
      <c r="E67" s="596"/>
      <c r="F67" s="585"/>
      <c r="G67" s="599"/>
      <c r="H67" s="662"/>
      <c r="I67" s="586"/>
      <c r="J67" s="586"/>
      <c r="K67" s="569"/>
      <c r="L67" s="572"/>
      <c r="M67" s="572"/>
      <c r="N67" s="572"/>
      <c r="O67" s="710"/>
      <c r="P67" s="710"/>
      <c r="Q67" s="710"/>
      <c r="R67" s="710"/>
      <c r="S67" s="710"/>
      <c r="T67" s="710"/>
      <c r="U67" s="710"/>
      <c r="V67" s="710"/>
      <c r="W67" s="710"/>
      <c r="X67" s="706"/>
      <c r="Y67" s="570"/>
      <c r="Z67" s="681"/>
      <c r="AA67" s="45"/>
    </row>
    <row r="68" spans="1:27" ht="27.95" customHeight="1">
      <c r="A68" s="577"/>
      <c r="B68" s="670"/>
      <c r="C68" s="53"/>
      <c r="D68" s="594"/>
      <c r="E68" s="596"/>
      <c r="F68" s="576"/>
      <c r="G68" s="599"/>
      <c r="H68" s="663"/>
      <c r="I68" s="577"/>
      <c r="J68" s="577"/>
      <c r="K68" s="568"/>
      <c r="L68" s="573"/>
      <c r="M68" s="573"/>
      <c r="N68" s="573"/>
      <c r="O68" s="719"/>
      <c r="P68" s="719"/>
      <c r="Q68" s="719"/>
      <c r="R68" s="719"/>
      <c r="S68" s="719"/>
      <c r="T68" s="719"/>
      <c r="U68" s="719"/>
      <c r="V68" s="719"/>
      <c r="W68" s="719"/>
      <c r="X68" s="721"/>
      <c r="Y68" s="570"/>
      <c r="Z68" s="682"/>
      <c r="AA68" s="45" t="s">
        <v>437</v>
      </c>
    </row>
    <row r="69" spans="1:27" ht="43.5" customHeight="1">
      <c r="A69" s="672" t="s">
        <v>378</v>
      </c>
      <c r="B69" s="644"/>
      <c r="C69" s="644"/>
      <c r="D69" s="667" t="s">
        <v>379</v>
      </c>
      <c r="E69" s="585" t="s">
        <v>505</v>
      </c>
      <c r="F69" s="585" t="s">
        <v>380</v>
      </c>
      <c r="G69" s="585" t="s">
        <v>381</v>
      </c>
      <c r="H69" s="574" t="s">
        <v>382</v>
      </c>
      <c r="I69" s="576" t="s">
        <v>352</v>
      </c>
      <c r="J69" s="576" t="s">
        <v>353</v>
      </c>
      <c r="K69" s="567" t="s">
        <v>88</v>
      </c>
      <c r="L69" s="571">
        <v>0.1</v>
      </c>
      <c r="M69" s="571">
        <v>0.1</v>
      </c>
      <c r="N69" s="571">
        <v>0.1</v>
      </c>
      <c r="O69" s="723"/>
      <c r="P69" s="723"/>
      <c r="Q69" s="723"/>
      <c r="R69" s="723"/>
      <c r="S69" s="723"/>
      <c r="T69" s="723"/>
      <c r="U69" s="723"/>
      <c r="V69" s="723"/>
      <c r="W69" s="723"/>
      <c r="X69" s="720"/>
      <c r="Y69" s="570"/>
      <c r="Z69" s="683" t="s">
        <v>438</v>
      </c>
      <c r="AA69" s="66" t="s">
        <v>439</v>
      </c>
    </row>
    <row r="70" spans="1:27" ht="48.6" customHeight="1">
      <c r="A70" s="673"/>
      <c r="B70" s="645"/>
      <c r="C70" s="645"/>
      <c r="D70" s="668"/>
      <c r="E70" s="585"/>
      <c r="F70" s="585"/>
      <c r="G70" s="585"/>
      <c r="H70" s="575"/>
      <c r="I70" s="577"/>
      <c r="J70" s="577"/>
      <c r="K70" s="568"/>
      <c r="L70" s="573"/>
      <c r="M70" s="722"/>
      <c r="N70" s="722"/>
      <c r="O70" s="724"/>
      <c r="P70" s="724"/>
      <c r="Q70" s="724"/>
      <c r="R70" s="724"/>
      <c r="S70" s="724"/>
      <c r="T70" s="724"/>
      <c r="U70" s="724"/>
      <c r="V70" s="724"/>
      <c r="W70" s="724"/>
      <c r="X70" s="721"/>
      <c r="Y70" s="570"/>
      <c r="Z70" s="684"/>
      <c r="AA70" s="67"/>
    </row>
    <row r="71" spans="1:27" ht="45.95" customHeight="1">
      <c r="A71" s="674"/>
      <c r="B71" s="646"/>
      <c r="C71" s="646"/>
      <c r="D71" s="669"/>
      <c r="E71" s="585"/>
      <c r="F71" s="585"/>
      <c r="G71" s="42" t="s">
        <v>383</v>
      </c>
      <c r="H71" s="55" t="s">
        <v>506</v>
      </c>
      <c r="I71" s="42" t="s">
        <v>362</v>
      </c>
      <c r="J71" s="42" t="s">
        <v>359</v>
      </c>
      <c r="K71" s="65" t="s">
        <v>90</v>
      </c>
      <c r="L71" s="80">
        <v>0.1</v>
      </c>
      <c r="M71" s="81">
        <v>0.1</v>
      </c>
      <c r="N71" s="81">
        <v>0.1</v>
      </c>
      <c r="O71" s="37"/>
      <c r="P71" s="37"/>
      <c r="Q71" s="37"/>
      <c r="R71" s="37"/>
      <c r="S71" s="37"/>
      <c r="T71" s="37"/>
      <c r="U71" s="37"/>
      <c r="V71" s="37"/>
      <c r="W71" s="37"/>
      <c r="X71" s="40"/>
      <c r="Y71" s="79"/>
      <c r="Z71" s="685"/>
      <c r="AA71" s="68" t="s">
        <v>440</v>
      </c>
    </row>
    <row r="72" spans="1:27" ht="85.5">
      <c r="A72" s="56" t="s">
        <v>384</v>
      </c>
      <c r="B72" s="53"/>
      <c r="C72" s="57"/>
      <c r="D72" s="58" t="s">
        <v>500</v>
      </c>
      <c r="E72" s="59" t="s">
        <v>385</v>
      </c>
      <c r="F72" s="42" t="s">
        <v>386</v>
      </c>
      <c r="G72" s="42" t="s">
        <v>387</v>
      </c>
      <c r="H72" s="60" t="s">
        <v>388</v>
      </c>
      <c r="I72" s="42" t="s">
        <v>352</v>
      </c>
      <c r="J72" s="42" t="s">
        <v>359</v>
      </c>
      <c r="K72" s="65" t="s">
        <v>89</v>
      </c>
      <c r="L72" s="80">
        <v>0.1</v>
      </c>
      <c r="M72" s="80">
        <v>0.1</v>
      </c>
      <c r="N72" s="80">
        <v>0.1</v>
      </c>
      <c r="O72" s="33"/>
      <c r="P72" s="33"/>
      <c r="Q72" s="33"/>
      <c r="R72" s="33"/>
      <c r="S72" s="33"/>
      <c r="T72" s="33"/>
      <c r="U72" s="33"/>
      <c r="V72" s="33"/>
      <c r="W72" s="33"/>
      <c r="X72" s="38"/>
      <c r="Y72" s="79"/>
      <c r="Z72" s="72" t="s">
        <v>441</v>
      </c>
      <c r="AA72" s="45" t="s">
        <v>442</v>
      </c>
    </row>
    <row r="73" spans="1:27" ht="85.5">
      <c r="A73" s="56" t="s">
        <v>389</v>
      </c>
      <c r="B73" s="61"/>
      <c r="C73" s="62"/>
      <c r="D73" s="63" t="s">
        <v>500</v>
      </c>
      <c r="E73" s="64" t="s">
        <v>385</v>
      </c>
      <c r="F73" s="42" t="s">
        <v>386</v>
      </c>
      <c r="G73" s="42" t="s">
        <v>390</v>
      </c>
      <c r="H73" s="60" t="s">
        <v>391</v>
      </c>
      <c r="I73" s="42" t="s">
        <v>352</v>
      </c>
      <c r="J73" s="42" t="s">
        <v>359</v>
      </c>
      <c r="K73" s="65" t="s">
        <v>90</v>
      </c>
      <c r="L73" s="80">
        <v>0.1</v>
      </c>
      <c r="M73" s="80">
        <v>0.1</v>
      </c>
      <c r="N73" s="80">
        <v>0.1</v>
      </c>
      <c r="O73" s="33"/>
      <c r="P73" s="33"/>
      <c r="Q73" s="33"/>
      <c r="R73" s="33"/>
      <c r="S73" s="33"/>
      <c r="T73" s="33"/>
      <c r="U73" s="33"/>
      <c r="V73" s="33"/>
      <c r="W73" s="33"/>
      <c r="X73" s="38"/>
      <c r="Y73" s="79"/>
      <c r="Z73" s="74" t="s">
        <v>443</v>
      </c>
      <c r="AA73" s="75" t="s">
        <v>444</v>
      </c>
    </row>
    <row r="74" spans="1:27" ht="42.75">
      <c r="A74" s="576" t="s">
        <v>392</v>
      </c>
      <c r="B74" s="671"/>
      <c r="C74" s="671"/>
      <c r="D74" s="583" t="s">
        <v>500</v>
      </c>
      <c r="E74" s="585" t="s">
        <v>501</v>
      </c>
      <c r="F74" s="42" t="s">
        <v>349</v>
      </c>
      <c r="G74" s="585" t="s">
        <v>393</v>
      </c>
      <c r="H74" s="574" t="s">
        <v>394</v>
      </c>
      <c r="I74" s="576" t="s">
        <v>362</v>
      </c>
      <c r="J74" s="578" t="s">
        <v>359</v>
      </c>
      <c r="K74" s="567" t="s">
        <v>89</v>
      </c>
      <c r="L74" s="565">
        <v>0.1</v>
      </c>
      <c r="M74" s="565">
        <v>0.1</v>
      </c>
      <c r="N74" s="565">
        <v>0.1</v>
      </c>
      <c r="O74" s="702"/>
      <c r="P74" s="702"/>
      <c r="Q74" s="702"/>
      <c r="R74" s="702"/>
      <c r="S74" s="702"/>
      <c r="T74" s="702"/>
      <c r="U74" s="702"/>
      <c r="V74" s="702"/>
      <c r="W74" s="702"/>
      <c r="X74" s="705"/>
      <c r="Y74" s="570"/>
      <c r="Z74" s="680" t="s">
        <v>445</v>
      </c>
      <c r="AA74" s="692" t="s">
        <v>446</v>
      </c>
    </row>
    <row r="75" spans="1:27" ht="66" customHeight="1">
      <c r="A75" s="577"/>
      <c r="B75" s="582"/>
      <c r="C75" s="582"/>
      <c r="D75" s="584"/>
      <c r="E75" s="585"/>
      <c r="F75" s="42" t="s">
        <v>354</v>
      </c>
      <c r="G75" s="585"/>
      <c r="H75" s="575"/>
      <c r="I75" s="577"/>
      <c r="J75" s="579"/>
      <c r="K75" s="568"/>
      <c r="L75" s="566"/>
      <c r="M75" s="566"/>
      <c r="N75" s="566"/>
      <c r="O75" s="704"/>
      <c r="P75" s="704"/>
      <c r="Q75" s="704"/>
      <c r="R75" s="704"/>
      <c r="S75" s="704"/>
      <c r="T75" s="704"/>
      <c r="U75" s="704"/>
      <c r="V75" s="704"/>
      <c r="W75" s="704"/>
      <c r="X75" s="707"/>
      <c r="Y75" s="570"/>
      <c r="Z75" s="694"/>
      <c r="AA75" s="696"/>
    </row>
    <row r="76" spans="1:27" ht="44.45" customHeight="1">
      <c r="A76" s="576" t="s">
        <v>395</v>
      </c>
      <c r="B76" s="580"/>
      <c r="C76" s="580"/>
      <c r="D76" s="583" t="s">
        <v>500</v>
      </c>
      <c r="E76" s="585" t="s">
        <v>501</v>
      </c>
      <c r="F76" s="42" t="s">
        <v>349</v>
      </c>
      <c r="G76" s="585" t="s">
        <v>396</v>
      </c>
      <c r="H76" s="574" t="s">
        <v>397</v>
      </c>
      <c r="I76" s="578" t="s">
        <v>352</v>
      </c>
      <c r="J76" s="576" t="s">
        <v>359</v>
      </c>
      <c r="K76" s="567" t="s">
        <v>89</v>
      </c>
      <c r="L76" s="565">
        <v>0.1</v>
      </c>
      <c r="M76" s="565">
        <v>0.1</v>
      </c>
      <c r="N76" s="565">
        <v>0.1</v>
      </c>
      <c r="O76" s="702"/>
      <c r="P76" s="702"/>
      <c r="Q76" s="702"/>
      <c r="R76" s="702"/>
      <c r="S76" s="702"/>
      <c r="T76" s="702"/>
      <c r="U76" s="702"/>
      <c r="V76" s="702"/>
      <c r="W76" s="702"/>
      <c r="X76" s="705"/>
      <c r="Y76" s="570"/>
      <c r="Z76" s="695" t="s">
        <v>447</v>
      </c>
      <c r="AA76" s="689" t="s">
        <v>448</v>
      </c>
    </row>
    <row r="77" spans="1:27" ht="42" customHeight="1">
      <c r="A77" s="577"/>
      <c r="B77" s="581"/>
      <c r="C77" s="582"/>
      <c r="D77" s="584"/>
      <c r="E77" s="585"/>
      <c r="F77" s="42" t="s">
        <v>354</v>
      </c>
      <c r="G77" s="585"/>
      <c r="H77" s="575"/>
      <c r="I77" s="579"/>
      <c r="J77" s="577"/>
      <c r="K77" s="568"/>
      <c r="L77" s="566"/>
      <c r="M77" s="566"/>
      <c r="N77" s="566"/>
      <c r="O77" s="704"/>
      <c r="P77" s="704"/>
      <c r="Q77" s="704"/>
      <c r="R77" s="704"/>
      <c r="S77" s="704"/>
      <c r="T77" s="704"/>
      <c r="U77" s="704"/>
      <c r="V77" s="704"/>
      <c r="W77" s="704"/>
      <c r="X77" s="707"/>
      <c r="Y77" s="570"/>
      <c r="Z77" s="694"/>
      <c r="AA77" s="696"/>
    </row>
    <row r="78" spans="1:27" ht="45.95" customHeight="1">
      <c r="A78" s="672" t="s">
        <v>398</v>
      </c>
      <c r="B78" s="592"/>
      <c r="C78" s="675"/>
      <c r="D78" s="671" t="s">
        <v>500</v>
      </c>
      <c r="E78" s="567" t="s">
        <v>399</v>
      </c>
      <c r="F78" s="42" t="s">
        <v>400</v>
      </c>
      <c r="G78" s="574" t="s">
        <v>401</v>
      </c>
      <c r="H78" s="576" t="s">
        <v>402</v>
      </c>
      <c r="I78" s="576" t="s">
        <v>403</v>
      </c>
      <c r="J78" s="576" t="s">
        <v>359</v>
      </c>
      <c r="K78" s="567" t="s">
        <v>89</v>
      </c>
      <c r="L78" s="565">
        <v>0.1</v>
      </c>
      <c r="M78" s="565">
        <v>0.1</v>
      </c>
      <c r="N78" s="565">
        <v>0.1</v>
      </c>
      <c r="O78" s="702"/>
      <c r="P78" s="702"/>
      <c r="Q78" s="702"/>
      <c r="R78" s="702"/>
      <c r="S78" s="702"/>
      <c r="T78" s="702"/>
      <c r="U78" s="702"/>
      <c r="V78" s="702"/>
      <c r="W78" s="702"/>
      <c r="X78" s="705"/>
      <c r="Y78" s="570"/>
      <c r="Z78" s="695" t="s">
        <v>449</v>
      </c>
      <c r="AA78" s="697" t="s">
        <v>450</v>
      </c>
    </row>
    <row r="79" spans="1:27" ht="56.1" customHeight="1">
      <c r="A79" s="673"/>
      <c r="B79" s="593"/>
      <c r="C79" s="676"/>
      <c r="D79" s="610"/>
      <c r="E79" s="569"/>
      <c r="F79" s="42" t="s">
        <v>404</v>
      </c>
      <c r="G79" s="611"/>
      <c r="H79" s="586"/>
      <c r="I79" s="586"/>
      <c r="J79" s="586"/>
      <c r="K79" s="569"/>
      <c r="L79" s="566"/>
      <c r="M79" s="566"/>
      <c r="N79" s="566"/>
      <c r="O79" s="703"/>
      <c r="P79" s="703"/>
      <c r="Q79" s="703"/>
      <c r="R79" s="703"/>
      <c r="S79" s="703"/>
      <c r="T79" s="703"/>
      <c r="U79" s="703"/>
      <c r="V79" s="703"/>
      <c r="W79" s="703"/>
      <c r="X79" s="706"/>
      <c r="Y79" s="570"/>
      <c r="Z79" s="681"/>
      <c r="AA79" s="698"/>
    </row>
    <row r="80" spans="1:27">
      <c r="A80" s="674"/>
      <c r="B80" s="594"/>
      <c r="C80" s="676"/>
      <c r="D80" s="581"/>
      <c r="E80" s="568"/>
      <c r="F80" s="42" t="s">
        <v>405</v>
      </c>
      <c r="G80" s="575"/>
      <c r="H80" s="577"/>
      <c r="I80" s="577"/>
      <c r="J80" s="586"/>
      <c r="K80" s="568"/>
      <c r="L80" s="566"/>
      <c r="M80" s="566"/>
      <c r="N80" s="566"/>
      <c r="O80" s="704"/>
      <c r="P80" s="704"/>
      <c r="Q80" s="704"/>
      <c r="R80" s="704"/>
      <c r="S80" s="704"/>
      <c r="T80" s="704"/>
      <c r="U80" s="704"/>
      <c r="V80" s="704"/>
      <c r="W80" s="704"/>
      <c r="X80" s="707"/>
      <c r="Y80" s="570"/>
      <c r="Z80" s="681"/>
      <c r="AA80" s="698"/>
    </row>
    <row r="81" spans="1:27" ht="14.1" customHeight="1">
      <c r="A81" s="576" t="s">
        <v>406</v>
      </c>
      <c r="B81" s="671"/>
      <c r="C81" s="610"/>
      <c r="D81" s="671" t="s">
        <v>500</v>
      </c>
      <c r="E81" s="567" t="s">
        <v>399</v>
      </c>
      <c r="F81" s="42" t="s">
        <v>400</v>
      </c>
      <c r="G81" s="574" t="s">
        <v>401</v>
      </c>
      <c r="H81" s="576" t="s">
        <v>401</v>
      </c>
      <c r="I81" s="578" t="s">
        <v>403</v>
      </c>
      <c r="J81" s="586"/>
      <c r="K81" s="567" t="s">
        <v>89</v>
      </c>
      <c r="L81" s="565">
        <v>0.1</v>
      </c>
      <c r="M81" s="565">
        <v>0.1</v>
      </c>
      <c r="N81" s="565">
        <v>0.1</v>
      </c>
      <c r="O81" s="702"/>
      <c r="P81" s="702"/>
      <c r="Q81" s="702"/>
      <c r="R81" s="702"/>
      <c r="S81" s="702"/>
      <c r="T81" s="702"/>
      <c r="U81" s="702"/>
      <c r="V81" s="702"/>
      <c r="W81" s="702"/>
      <c r="X81" s="705"/>
      <c r="Y81" s="570"/>
      <c r="Z81" s="681"/>
      <c r="AA81" s="698"/>
    </row>
    <row r="82" spans="1:27" ht="56.1" customHeight="1">
      <c r="A82" s="586"/>
      <c r="B82" s="610"/>
      <c r="C82" s="610"/>
      <c r="D82" s="610"/>
      <c r="E82" s="569"/>
      <c r="F82" s="42" t="s">
        <v>404</v>
      </c>
      <c r="G82" s="611"/>
      <c r="H82" s="586"/>
      <c r="I82" s="588"/>
      <c r="J82" s="586"/>
      <c r="K82" s="569"/>
      <c r="L82" s="566"/>
      <c r="M82" s="566"/>
      <c r="N82" s="566"/>
      <c r="O82" s="703"/>
      <c r="P82" s="703"/>
      <c r="Q82" s="703"/>
      <c r="R82" s="703"/>
      <c r="S82" s="703"/>
      <c r="T82" s="703"/>
      <c r="U82" s="703"/>
      <c r="V82" s="703"/>
      <c r="W82" s="703"/>
      <c r="X82" s="706"/>
      <c r="Y82" s="570"/>
      <c r="Z82" s="681"/>
      <c r="AA82" s="698"/>
    </row>
    <row r="83" spans="1:27">
      <c r="A83" s="577"/>
      <c r="B83" s="582"/>
      <c r="C83" s="582"/>
      <c r="D83" s="582"/>
      <c r="E83" s="568"/>
      <c r="F83" s="42" t="s">
        <v>405</v>
      </c>
      <c r="G83" s="575"/>
      <c r="H83" s="577"/>
      <c r="I83" s="579"/>
      <c r="J83" s="577"/>
      <c r="K83" s="568"/>
      <c r="L83" s="566"/>
      <c r="M83" s="566"/>
      <c r="N83" s="566"/>
      <c r="O83" s="704"/>
      <c r="P83" s="704"/>
      <c r="Q83" s="704"/>
      <c r="R83" s="704"/>
      <c r="S83" s="704"/>
      <c r="T83" s="704"/>
      <c r="U83" s="704"/>
      <c r="V83" s="704"/>
      <c r="W83" s="704"/>
      <c r="X83" s="707"/>
      <c r="Y83" s="570"/>
      <c r="Z83" s="694"/>
      <c r="AA83" s="699"/>
    </row>
    <row r="84" spans="1:27" ht="14.1" customHeight="1">
      <c r="A84" s="576" t="s">
        <v>407</v>
      </c>
      <c r="B84" s="580"/>
      <c r="C84" s="580"/>
      <c r="D84" s="580" t="s">
        <v>507</v>
      </c>
      <c r="E84" s="567" t="s">
        <v>508</v>
      </c>
      <c r="F84" s="42" t="s">
        <v>408</v>
      </c>
      <c r="G84" s="574" t="s">
        <v>409</v>
      </c>
      <c r="H84" s="576" t="s">
        <v>410</v>
      </c>
      <c r="I84" s="578" t="s">
        <v>352</v>
      </c>
      <c r="J84" s="576" t="s">
        <v>359</v>
      </c>
      <c r="K84" s="567" t="s">
        <v>90</v>
      </c>
      <c r="L84" s="565">
        <v>0.1</v>
      </c>
      <c r="M84" s="725">
        <v>0.1</v>
      </c>
      <c r="N84" s="725">
        <v>0.1</v>
      </c>
      <c r="O84" s="702"/>
      <c r="P84" s="702"/>
      <c r="Q84" s="702"/>
      <c r="R84" s="702"/>
      <c r="S84" s="702"/>
      <c r="T84" s="702"/>
      <c r="U84" s="702"/>
      <c r="V84" s="702"/>
      <c r="W84" s="702"/>
      <c r="X84" s="705"/>
      <c r="Y84" s="570"/>
      <c r="Z84" s="728" t="s">
        <v>451</v>
      </c>
      <c r="AA84" s="726" t="s">
        <v>452</v>
      </c>
    </row>
    <row r="85" spans="1:27" ht="42" customHeight="1">
      <c r="A85" s="577"/>
      <c r="B85" s="582"/>
      <c r="C85" s="582"/>
      <c r="D85" s="582"/>
      <c r="E85" s="568"/>
      <c r="F85" s="42" t="s">
        <v>411</v>
      </c>
      <c r="G85" s="575"/>
      <c r="H85" s="577"/>
      <c r="I85" s="579"/>
      <c r="J85" s="577"/>
      <c r="K85" s="568"/>
      <c r="L85" s="566"/>
      <c r="M85" s="704"/>
      <c r="N85" s="704"/>
      <c r="O85" s="704"/>
      <c r="P85" s="704"/>
      <c r="Q85" s="704"/>
      <c r="R85" s="704"/>
      <c r="S85" s="704"/>
      <c r="T85" s="704"/>
      <c r="U85" s="704"/>
      <c r="V85" s="704"/>
      <c r="W85" s="704"/>
      <c r="X85" s="707"/>
      <c r="Y85" s="570"/>
      <c r="Z85" s="729"/>
      <c r="AA85" s="727"/>
    </row>
    <row r="86" spans="1:27" ht="48.6" customHeight="1">
      <c r="A86" s="576" t="s">
        <v>412</v>
      </c>
      <c r="B86" s="580"/>
      <c r="C86" s="580"/>
      <c r="D86" s="580" t="s">
        <v>500</v>
      </c>
      <c r="E86" s="615" t="s">
        <v>501</v>
      </c>
      <c r="F86" s="585" t="s">
        <v>413</v>
      </c>
      <c r="G86" s="574" t="s">
        <v>414</v>
      </c>
      <c r="H86" s="576" t="s">
        <v>415</v>
      </c>
      <c r="I86" s="578" t="s">
        <v>352</v>
      </c>
      <c r="J86" s="576" t="s">
        <v>359</v>
      </c>
      <c r="K86" s="567" t="s">
        <v>89</v>
      </c>
      <c r="L86" s="565">
        <v>0.1</v>
      </c>
      <c r="M86" s="725">
        <v>0.1</v>
      </c>
      <c r="N86" s="725">
        <v>0.1</v>
      </c>
      <c r="O86" s="702"/>
      <c r="P86" s="702"/>
      <c r="Q86" s="702"/>
      <c r="R86" s="702"/>
      <c r="S86" s="702"/>
      <c r="T86" s="702"/>
      <c r="U86" s="702"/>
      <c r="V86" s="702"/>
      <c r="W86" s="702"/>
      <c r="X86" s="705"/>
      <c r="Y86" s="570"/>
      <c r="Z86" s="695" t="s">
        <v>453</v>
      </c>
      <c r="AA86" s="692" t="s">
        <v>454</v>
      </c>
    </row>
    <row r="87" spans="1:27" ht="38.450000000000003" customHeight="1">
      <c r="A87" s="577"/>
      <c r="B87" s="582"/>
      <c r="C87" s="582"/>
      <c r="D87" s="582"/>
      <c r="E87" s="617"/>
      <c r="F87" s="585"/>
      <c r="G87" s="575"/>
      <c r="H87" s="577"/>
      <c r="I87" s="579"/>
      <c r="J87" s="577"/>
      <c r="K87" s="568"/>
      <c r="L87" s="566"/>
      <c r="M87" s="704"/>
      <c r="N87" s="704"/>
      <c r="O87" s="704"/>
      <c r="P87" s="704"/>
      <c r="Q87" s="704"/>
      <c r="R87" s="704"/>
      <c r="S87" s="704"/>
      <c r="T87" s="704"/>
      <c r="U87" s="704"/>
      <c r="V87" s="704"/>
      <c r="W87" s="704"/>
      <c r="X87" s="707"/>
      <c r="Y87" s="570"/>
      <c r="Z87" s="694"/>
      <c r="AA87" s="696"/>
    </row>
    <row r="88" spans="1:27" ht="51" customHeight="1">
      <c r="A88" s="576" t="s">
        <v>416</v>
      </c>
      <c r="B88" s="580"/>
      <c r="C88" s="580"/>
      <c r="D88" s="580" t="s">
        <v>507</v>
      </c>
      <c r="E88" s="567" t="s">
        <v>508</v>
      </c>
      <c r="F88" s="42" t="s">
        <v>408</v>
      </c>
      <c r="G88" s="574" t="s">
        <v>417</v>
      </c>
      <c r="H88" s="576" t="s">
        <v>418</v>
      </c>
      <c r="I88" s="576" t="s">
        <v>352</v>
      </c>
      <c r="J88" s="576" t="s">
        <v>359</v>
      </c>
      <c r="K88" s="567" t="s">
        <v>89</v>
      </c>
      <c r="L88" s="565">
        <v>0.1</v>
      </c>
      <c r="M88" s="725">
        <v>0.1</v>
      </c>
      <c r="N88" s="725">
        <v>0.1</v>
      </c>
      <c r="O88" s="702"/>
      <c r="P88" s="702"/>
      <c r="Q88" s="702"/>
      <c r="R88" s="702"/>
      <c r="S88" s="702"/>
      <c r="T88" s="702"/>
      <c r="U88" s="702"/>
      <c r="V88" s="702"/>
      <c r="W88" s="702"/>
      <c r="X88" s="705"/>
      <c r="Y88" s="570"/>
      <c r="Z88" s="695" t="s">
        <v>455</v>
      </c>
      <c r="AA88" s="44" t="s">
        <v>456</v>
      </c>
    </row>
    <row r="89" spans="1:27" ht="42" customHeight="1">
      <c r="A89" s="586"/>
      <c r="B89" s="610"/>
      <c r="C89" s="610"/>
      <c r="D89" s="610"/>
      <c r="E89" s="569"/>
      <c r="F89" s="585" t="s">
        <v>411</v>
      </c>
      <c r="G89" s="611"/>
      <c r="H89" s="586"/>
      <c r="I89" s="586"/>
      <c r="J89" s="586"/>
      <c r="K89" s="569"/>
      <c r="L89" s="566"/>
      <c r="M89" s="703"/>
      <c r="N89" s="703"/>
      <c r="O89" s="703"/>
      <c r="P89" s="703"/>
      <c r="Q89" s="703"/>
      <c r="R89" s="703"/>
      <c r="S89" s="703"/>
      <c r="T89" s="703"/>
      <c r="U89" s="703"/>
      <c r="V89" s="703"/>
      <c r="W89" s="703"/>
      <c r="X89" s="706"/>
      <c r="Y89" s="570"/>
      <c r="Z89" s="681"/>
      <c r="AA89" s="76"/>
    </row>
    <row r="90" spans="1:27" ht="28.5">
      <c r="A90" s="586"/>
      <c r="B90" s="610"/>
      <c r="C90" s="610"/>
      <c r="D90" s="610"/>
      <c r="E90" s="569"/>
      <c r="F90" s="585"/>
      <c r="G90" s="611"/>
      <c r="H90" s="586"/>
      <c r="I90" s="586"/>
      <c r="J90" s="586"/>
      <c r="K90" s="569"/>
      <c r="L90" s="566"/>
      <c r="M90" s="703"/>
      <c r="N90" s="703"/>
      <c r="O90" s="703"/>
      <c r="P90" s="703"/>
      <c r="Q90" s="703"/>
      <c r="R90" s="703"/>
      <c r="S90" s="703"/>
      <c r="T90" s="703"/>
      <c r="U90" s="703"/>
      <c r="V90" s="703"/>
      <c r="W90" s="703"/>
      <c r="X90" s="706"/>
      <c r="Y90" s="570"/>
      <c r="Z90" s="681"/>
      <c r="AA90" s="45" t="s">
        <v>457</v>
      </c>
    </row>
    <row r="91" spans="1:27">
      <c r="A91" s="586"/>
      <c r="B91" s="610"/>
      <c r="C91" s="610"/>
      <c r="D91" s="610"/>
      <c r="E91" s="569"/>
      <c r="F91" s="585"/>
      <c r="G91" s="611"/>
      <c r="H91" s="586"/>
      <c r="I91" s="586"/>
      <c r="J91" s="586"/>
      <c r="K91" s="569"/>
      <c r="L91" s="566"/>
      <c r="M91" s="703"/>
      <c r="N91" s="703"/>
      <c r="O91" s="703"/>
      <c r="P91" s="703"/>
      <c r="Q91" s="703"/>
      <c r="R91" s="703"/>
      <c r="S91" s="703"/>
      <c r="T91" s="703"/>
      <c r="U91" s="703"/>
      <c r="V91" s="703"/>
      <c r="W91" s="703"/>
      <c r="X91" s="706"/>
      <c r="Y91" s="570"/>
      <c r="Z91" s="681"/>
      <c r="AA91" s="45"/>
    </row>
    <row r="92" spans="1:27" ht="28.5">
      <c r="A92" s="577"/>
      <c r="B92" s="582"/>
      <c r="C92" s="582"/>
      <c r="D92" s="582"/>
      <c r="E92" s="568"/>
      <c r="F92" s="585"/>
      <c r="G92" s="575"/>
      <c r="H92" s="577"/>
      <c r="I92" s="577"/>
      <c r="J92" s="577"/>
      <c r="K92" s="568"/>
      <c r="L92" s="566"/>
      <c r="M92" s="704"/>
      <c r="N92" s="704"/>
      <c r="O92" s="704"/>
      <c r="P92" s="704"/>
      <c r="Q92" s="704"/>
      <c r="R92" s="704"/>
      <c r="S92" s="704"/>
      <c r="T92" s="704"/>
      <c r="U92" s="704"/>
      <c r="V92" s="704"/>
      <c r="W92" s="704"/>
      <c r="X92" s="707"/>
      <c r="Y92" s="570"/>
      <c r="Z92" s="694"/>
      <c r="AA92" s="73" t="s">
        <v>458</v>
      </c>
    </row>
  </sheetData>
  <mergeCells count="490">
    <mergeCell ref="AA84:AA85"/>
    <mergeCell ref="AA86:AA87"/>
    <mergeCell ref="W88:W92"/>
    <mergeCell ref="X88:X92"/>
    <mergeCell ref="R88:R92"/>
    <mergeCell ref="S88:S92"/>
    <mergeCell ref="T88:T92"/>
    <mergeCell ref="U88:U92"/>
    <mergeCell ref="V88:V92"/>
    <mergeCell ref="Z84:Z85"/>
    <mergeCell ref="Z86:Z87"/>
    <mergeCell ref="Z88:Z92"/>
    <mergeCell ref="M88:M92"/>
    <mergeCell ref="N88:N92"/>
    <mergeCell ref="O88:O92"/>
    <mergeCell ref="P88:P92"/>
    <mergeCell ref="Q88:Q92"/>
    <mergeCell ref="W84:W85"/>
    <mergeCell ref="X84:X85"/>
    <mergeCell ref="M86:M87"/>
    <mergeCell ref="N86:N87"/>
    <mergeCell ref="O86:O87"/>
    <mergeCell ref="P86:P87"/>
    <mergeCell ref="Q86:Q87"/>
    <mergeCell ref="R86:R87"/>
    <mergeCell ref="S86:S87"/>
    <mergeCell ref="T86:T87"/>
    <mergeCell ref="U86:U87"/>
    <mergeCell ref="V86:V87"/>
    <mergeCell ref="W86:W87"/>
    <mergeCell ref="X86:X87"/>
    <mergeCell ref="R84:R85"/>
    <mergeCell ref="S84:S85"/>
    <mergeCell ref="T84:T85"/>
    <mergeCell ref="U84:U85"/>
    <mergeCell ref="V84:V85"/>
    <mergeCell ref="M84:M85"/>
    <mergeCell ref="N84:N85"/>
    <mergeCell ref="O84:O85"/>
    <mergeCell ref="P84:P85"/>
    <mergeCell ref="Q84:Q85"/>
    <mergeCell ref="W78:W80"/>
    <mergeCell ref="X78:X80"/>
    <mergeCell ref="M81:M83"/>
    <mergeCell ref="N81:N83"/>
    <mergeCell ref="O81:O83"/>
    <mergeCell ref="P81:P83"/>
    <mergeCell ref="Q81:Q83"/>
    <mergeCell ref="R81:R83"/>
    <mergeCell ref="S81:S83"/>
    <mergeCell ref="T81:T83"/>
    <mergeCell ref="U81:U83"/>
    <mergeCell ref="V81:V83"/>
    <mergeCell ref="W81:W83"/>
    <mergeCell ref="X81:X83"/>
    <mergeCell ref="R78:R80"/>
    <mergeCell ref="S78:S80"/>
    <mergeCell ref="T78:T80"/>
    <mergeCell ref="U78:U80"/>
    <mergeCell ref="V78:V80"/>
    <mergeCell ref="O78:O80"/>
    <mergeCell ref="P78:P80"/>
    <mergeCell ref="Q78:Q80"/>
    <mergeCell ref="W74:W75"/>
    <mergeCell ref="X74:X75"/>
    <mergeCell ref="M76:M77"/>
    <mergeCell ref="N76:N77"/>
    <mergeCell ref="O76:O77"/>
    <mergeCell ref="P76:P77"/>
    <mergeCell ref="Q76:Q77"/>
    <mergeCell ref="R76:R77"/>
    <mergeCell ref="S76:S77"/>
    <mergeCell ref="T76:T77"/>
    <mergeCell ref="U76:U77"/>
    <mergeCell ref="V76:V77"/>
    <mergeCell ref="W76:W77"/>
    <mergeCell ref="X76:X77"/>
    <mergeCell ref="R74:R75"/>
    <mergeCell ref="S74:S75"/>
    <mergeCell ref="T74:T75"/>
    <mergeCell ref="U74:U75"/>
    <mergeCell ref="V74:V75"/>
    <mergeCell ref="O74:O75"/>
    <mergeCell ref="P74:P75"/>
    <mergeCell ref="Q74:Q75"/>
    <mergeCell ref="W66:W68"/>
    <mergeCell ref="X66:X68"/>
    <mergeCell ref="M69:M70"/>
    <mergeCell ref="N69:N70"/>
    <mergeCell ref="O69:O70"/>
    <mergeCell ref="P69:P70"/>
    <mergeCell ref="Q69:Q70"/>
    <mergeCell ref="R69:R70"/>
    <mergeCell ref="S69:S70"/>
    <mergeCell ref="T69:T70"/>
    <mergeCell ref="U69:U70"/>
    <mergeCell ref="V69:V70"/>
    <mergeCell ref="W69:W70"/>
    <mergeCell ref="X69:X70"/>
    <mergeCell ref="R66:R68"/>
    <mergeCell ref="S66:S68"/>
    <mergeCell ref="T66:T68"/>
    <mergeCell ref="U66:U68"/>
    <mergeCell ref="V66:V68"/>
    <mergeCell ref="O66:O68"/>
    <mergeCell ref="P66:P68"/>
    <mergeCell ref="Q66:Q68"/>
    <mergeCell ref="W60:W62"/>
    <mergeCell ref="X60:X62"/>
    <mergeCell ref="M63:M65"/>
    <mergeCell ref="N63:N65"/>
    <mergeCell ref="O63:O65"/>
    <mergeCell ref="P63:P65"/>
    <mergeCell ref="Q63:Q65"/>
    <mergeCell ref="R63:R65"/>
    <mergeCell ref="S63:S65"/>
    <mergeCell ref="T63:T65"/>
    <mergeCell ref="U63:U65"/>
    <mergeCell ref="V63:V65"/>
    <mergeCell ref="W63:W65"/>
    <mergeCell ref="X63:X65"/>
    <mergeCell ref="R60:R62"/>
    <mergeCell ref="S60:S62"/>
    <mergeCell ref="T60:T62"/>
    <mergeCell ref="U60:U62"/>
    <mergeCell ref="V60:V62"/>
    <mergeCell ref="O60:O62"/>
    <mergeCell ref="P60:P62"/>
    <mergeCell ref="Q60:Q62"/>
    <mergeCell ref="X54:X56"/>
    <mergeCell ref="M57:M59"/>
    <mergeCell ref="N57:N59"/>
    <mergeCell ref="O57:O59"/>
    <mergeCell ref="P57:P59"/>
    <mergeCell ref="Q57:Q59"/>
    <mergeCell ref="R57:R59"/>
    <mergeCell ref="S57:S59"/>
    <mergeCell ref="T57:T59"/>
    <mergeCell ref="U57:U59"/>
    <mergeCell ref="V57:V59"/>
    <mergeCell ref="W57:W59"/>
    <mergeCell ref="X57:X59"/>
    <mergeCell ref="S54:S56"/>
    <mergeCell ref="T54:T56"/>
    <mergeCell ref="U54:U56"/>
    <mergeCell ref="V54:V56"/>
    <mergeCell ref="W54:W56"/>
    <mergeCell ref="N54:N56"/>
    <mergeCell ref="O54:O56"/>
    <mergeCell ref="P54:P56"/>
    <mergeCell ref="Q54:Q56"/>
    <mergeCell ref="R54:R56"/>
    <mergeCell ref="T51:T53"/>
    <mergeCell ref="U51:U53"/>
    <mergeCell ref="V51:V53"/>
    <mergeCell ref="W51:W53"/>
    <mergeCell ref="X51:X53"/>
    <mergeCell ref="O51:O53"/>
    <mergeCell ref="P51:P53"/>
    <mergeCell ref="Q51:Q53"/>
    <mergeCell ref="R51:R53"/>
    <mergeCell ref="S51:S53"/>
    <mergeCell ref="T45:T50"/>
    <mergeCell ref="U45:U50"/>
    <mergeCell ref="V45:V50"/>
    <mergeCell ref="W45:W50"/>
    <mergeCell ref="X45:X50"/>
    <mergeCell ref="O45:O50"/>
    <mergeCell ref="P45:P50"/>
    <mergeCell ref="Q45:Q50"/>
    <mergeCell ref="R45:R50"/>
    <mergeCell ref="S45:S50"/>
    <mergeCell ref="T39:T44"/>
    <mergeCell ref="U39:U44"/>
    <mergeCell ref="V39:V44"/>
    <mergeCell ref="W39:W44"/>
    <mergeCell ref="X39:X44"/>
    <mergeCell ref="O39:O44"/>
    <mergeCell ref="P39:P44"/>
    <mergeCell ref="Q39:Q44"/>
    <mergeCell ref="R39:R44"/>
    <mergeCell ref="S39:S44"/>
    <mergeCell ref="T33:T38"/>
    <mergeCell ref="U33:U38"/>
    <mergeCell ref="V33:V38"/>
    <mergeCell ref="W33:W38"/>
    <mergeCell ref="X33:X38"/>
    <mergeCell ref="O33:O38"/>
    <mergeCell ref="P33:P38"/>
    <mergeCell ref="Q33:Q38"/>
    <mergeCell ref="R33:R38"/>
    <mergeCell ref="S33:S38"/>
    <mergeCell ref="T21:T32"/>
    <mergeCell ref="U21:U32"/>
    <mergeCell ref="V21:V32"/>
    <mergeCell ref="W21:W32"/>
    <mergeCell ref="X21:X32"/>
    <mergeCell ref="O21:O32"/>
    <mergeCell ref="P21:P32"/>
    <mergeCell ref="Q21:Q32"/>
    <mergeCell ref="R21:R32"/>
    <mergeCell ref="S21:S32"/>
    <mergeCell ref="T9:T20"/>
    <mergeCell ref="U9:U20"/>
    <mergeCell ref="V9:V20"/>
    <mergeCell ref="W9:W20"/>
    <mergeCell ref="X9:X20"/>
    <mergeCell ref="O9:O20"/>
    <mergeCell ref="P9:P20"/>
    <mergeCell ref="Q9:Q20"/>
    <mergeCell ref="R9:R20"/>
    <mergeCell ref="S9:S20"/>
    <mergeCell ref="M51:M53"/>
    <mergeCell ref="N51:N53"/>
    <mergeCell ref="M54:M56"/>
    <mergeCell ref="L69:L70"/>
    <mergeCell ref="L74:L75"/>
    <mergeCell ref="L76:L77"/>
    <mergeCell ref="L78:L80"/>
    <mergeCell ref="L81:L83"/>
    <mergeCell ref="L54:L56"/>
    <mergeCell ref="L57:L59"/>
    <mergeCell ref="L60:L62"/>
    <mergeCell ref="M60:M62"/>
    <mergeCell ref="N60:N62"/>
    <mergeCell ref="M66:M68"/>
    <mergeCell ref="N66:N68"/>
    <mergeCell ref="M74:M75"/>
    <mergeCell ref="N74:N75"/>
    <mergeCell ref="M78:M80"/>
    <mergeCell ref="N78:N80"/>
    <mergeCell ref="M9:M20"/>
    <mergeCell ref="N9:N20"/>
    <mergeCell ref="M21:M32"/>
    <mergeCell ref="N21:N32"/>
    <mergeCell ref="M33:M38"/>
    <mergeCell ref="N33:N38"/>
    <mergeCell ref="M39:M44"/>
    <mergeCell ref="N39:N44"/>
    <mergeCell ref="M45:M50"/>
    <mergeCell ref="N45:N50"/>
    <mergeCell ref="Z74:Z75"/>
    <mergeCell ref="Z76:Z77"/>
    <mergeCell ref="Z78:Z83"/>
    <mergeCell ref="AA74:AA75"/>
    <mergeCell ref="AA76:AA77"/>
    <mergeCell ref="Z66:Z68"/>
    <mergeCell ref="Z69:Z71"/>
    <mergeCell ref="Z57:Z59"/>
    <mergeCell ref="Z60:Z62"/>
    <mergeCell ref="Z63:Z65"/>
    <mergeCell ref="AA78:AA83"/>
    <mergeCell ref="Z45:Z50"/>
    <mergeCell ref="Z51:Z53"/>
    <mergeCell ref="Z54:Z56"/>
    <mergeCell ref="Z9:Z20"/>
    <mergeCell ref="AA9:AA14"/>
    <mergeCell ref="Z21:Z32"/>
    <mergeCell ref="AA21:AA26"/>
    <mergeCell ref="Z33:Z44"/>
    <mergeCell ref="AA33:AA38"/>
    <mergeCell ref="J86:J87"/>
    <mergeCell ref="A88:A92"/>
    <mergeCell ref="B88:B92"/>
    <mergeCell ref="C88:C92"/>
    <mergeCell ref="D88:D92"/>
    <mergeCell ref="E88:E92"/>
    <mergeCell ref="G88:G92"/>
    <mergeCell ref="H88:H92"/>
    <mergeCell ref="I88:I92"/>
    <mergeCell ref="J88:J92"/>
    <mergeCell ref="F89:F92"/>
    <mergeCell ref="A86:A87"/>
    <mergeCell ref="B86:B87"/>
    <mergeCell ref="C86:C87"/>
    <mergeCell ref="D86:D87"/>
    <mergeCell ref="E86:E87"/>
    <mergeCell ref="F86:F87"/>
    <mergeCell ref="G86:G87"/>
    <mergeCell ref="H86:H87"/>
    <mergeCell ref="I86:I87"/>
    <mergeCell ref="G84:G85"/>
    <mergeCell ref="H84:H85"/>
    <mergeCell ref="I84:I85"/>
    <mergeCell ref="J84:J85"/>
    <mergeCell ref="C81:C83"/>
    <mergeCell ref="D81:D83"/>
    <mergeCell ref="E81:E83"/>
    <mergeCell ref="A84:A85"/>
    <mergeCell ref="B84:B85"/>
    <mergeCell ref="C84:C85"/>
    <mergeCell ref="D84:D85"/>
    <mergeCell ref="E84:E85"/>
    <mergeCell ref="J69:J70"/>
    <mergeCell ref="K69:K70"/>
    <mergeCell ref="A74:A75"/>
    <mergeCell ref="B74:B75"/>
    <mergeCell ref="C74:C75"/>
    <mergeCell ref="D74:D75"/>
    <mergeCell ref="E74:E75"/>
    <mergeCell ref="G74:G75"/>
    <mergeCell ref="A78:A80"/>
    <mergeCell ref="B78:B80"/>
    <mergeCell ref="C78:C80"/>
    <mergeCell ref="D78:D80"/>
    <mergeCell ref="E78:E80"/>
    <mergeCell ref="G78:G80"/>
    <mergeCell ref="H78:H80"/>
    <mergeCell ref="I78:I80"/>
    <mergeCell ref="J78:J83"/>
    <mergeCell ref="A81:A83"/>
    <mergeCell ref="B81:B83"/>
    <mergeCell ref="G81:G83"/>
    <mergeCell ref="H81:H83"/>
    <mergeCell ref="I81:I83"/>
    <mergeCell ref="A69:A71"/>
    <mergeCell ref="B69:B71"/>
    <mergeCell ref="C69:C71"/>
    <mergeCell ref="D69:D71"/>
    <mergeCell ref="E69:E71"/>
    <mergeCell ref="F69:F71"/>
    <mergeCell ref="G69:G70"/>
    <mergeCell ref="H69:H70"/>
    <mergeCell ref="I69:I70"/>
    <mergeCell ref="A66:A68"/>
    <mergeCell ref="B66:B68"/>
    <mergeCell ref="D66:D68"/>
    <mergeCell ref="E66:E68"/>
    <mergeCell ref="F66:F68"/>
    <mergeCell ref="G66:G68"/>
    <mergeCell ref="H66:H68"/>
    <mergeCell ref="I66:I68"/>
    <mergeCell ref="J66:J68"/>
    <mergeCell ref="A63:A65"/>
    <mergeCell ref="B63:B65"/>
    <mergeCell ref="D63:D65"/>
    <mergeCell ref="E63:E65"/>
    <mergeCell ref="F63:F65"/>
    <mergeCell ref="G63:G65"/>
    <mergeCell ref="H63:H65"/>
    <mergeCell ref="I63:I65"/>
    <mergeCell ref="J63:J65"/>
    <mergeCell ref="A60:A62"/>
    <mergeCell ref="B60:B62"/>
    <mergeCell ref="D60:D62"/>
    <mergeCell ref="E60:E62"/>
    <mergeCell ref="F60:F62"/>
    <mergeCell ref="G60:G62"/>
    <mergeCell ref="H60:H62"/>
    <mergeCell ref="I60:I62"/>
    <mergeCell ref="J60:J62"/>
    <mergeCell ref="A57:A59"/>
    <mergeCell ref="B57:B59"/>
    <mergeCell ref="D57:D59"/>
    <mergeCell ref="E57:E59"/>
    <mergeCell ref="F57:F59"/>
    <mergeCell ref="G57:G59"/>
    <mergeCell ref="H57:H59"/>
    <mergeCell ref="I57:I59"/>
    <mergeCell ref="J57:J59"/>
    <mergeCell ref="H9:H20"/>
    <mergeCell ref="I9:I20"/>
    <mergeCell ref="J9:J20"/>
    <mergeCell ref="H21:H32"/>
    <mergeCell ref="I21:I32"/>
    <mergeCell ref="J21:J32"/>
    <mergeCell ref="I33:I38"/>
    <mergeCell ref="J33:J38"/>
    <mergeCell ref="K9:K14"/>
    <mergeCell ref="K15:K20"/>
    <mergeCell ref="K21:K26"/>
    <mergeCell ref="H33:H38"/>
    <mergeCell ref="A9:A14"/>
    <mergeCell ref="B9:B50"/>
    <mergeCell ref="D9:D20"/>
    <mergeCell ref="E9:E20"/>
    <mergeCell ref="G9:G20"/>
    <mergeCell ref="F10:F20"/>
    <mergeCell ref="A15:A20"/>
    <mergeCell ref="A21:A26"/>
    <mergeCell ref="D21:D26"/>
    <mergeCell ref="E21:E26"/>
    <mergeCell ref="G21:G32"/>
    <mergeCell ref="F22:F26"/>
    <mergeCell ref="A39:A44"/>
    <mergeCell ref="D39:D44"/>
    <mergeCell ref="E39:E44"/>
    <mergeCell ref="G39:G44"/>
    <mergeCell ref="A27:A32"/>
    <mergeCell ref="D27:D32"/>
    <mergeCell ref="E27:E32"/>
    <mergeCell ref="F28:F32"/>
    <mergeCell ref="A33:A38"/>
    <mergeCell ref="D33:D38"/>
    <mergeCell ref="E33:E38"/>
    <mergeCell ref="G33:G38"/>
    <mergeCell ref="Z6:AA7"/>
    <mergeCell ref="A6:Y7"/>
    <mergeCell ref="A5:B5"/>
    <mergeCell ref="A1:B4"/>
    <mergeCell ref="C1:Z1"/>
    <mergeCell ref="C2:Z2"/>
    <mergeCell ref="C3:Z3"/>
    <mergeCell ref="C4:Z4"/>
    <mergeCell ref="C5:AA5"/>
    <mergeCell ref="F34:F38"/>
    <mergeCell ref="J39:J44"/>
    <mergeCell ref="F40:F44"/>
    <mergeCell ref="A45:A50"/>
    <mergeCell ref="D45:D50"/>
    <mergeCell ref="E45:E50"/>
    <mergeCell ref="G45:G50"/>
    <mergeCell ref="H45:H50"/>
    <mergeCell ref="I45:I50"/>
    <mergeCell ref="J45:J50"/>
    <mergeCell ref="F46:F50"/>
    <mergeCell ref="H39:H44"/>
    <mergeCell ref="I39:I44"/>
    <mergeCell ref="H51:H53"/>
    <mergeCell ref="I51:I53"/>
    <mergeCell ref="J51:J53"/>
    <mergeCell ref="A54:A56"/>
    <mergeCell ref="B54:B56"/>
    <mergeCell ref="D54:D56"/>
    <mergeCell ref="E54:E56"/>
    <mergeCell ref="F54:F56"/>
    <mergeCell ref="G54:G56"/>
    <mergeCell ref="H54:H56"/>
    <mergeCell ref="I54:I56"/>
    <mergeCell ref="J54:J56"/>
    <mergeCell ref="A51:A53"/>
    <mergeCell ref="B51:B53"/>
    <mergeCell ref="D51:D53"/>
    <mergeCell ref="E51:E53"/>
    <mergeCell ref="F51:F53"/>
    <mergeCell ref="G51:G53"/>
    <mergeCell ref="H74:H75"/>
    <mergeCell ref="I74:I75"/>
    <mergeCell ref="J74:J75"/>
    <mergeCell ref="A76:A77"/>
    <mergeCell ref="B76:B77"/>
    <mergeCell ref="C76:C77"/>
    <mergeCell ref="D76:D77"/>
    <mergeCell ref="E76:E77"/>
    <mergeCell ref="G76:G77"/>
    <mergeCell ref="H76:H77"/>
    <mergeCell ref="I76:I77"/>
    <mergeCell ref="J76:J77"/>
    <mergeCell ref="Y78:Y80"/>
    <mergeCell ref="Y81:Y83"/>
    <mergeCell ref="Y84:Y85"/>
    <mergeCell ref="Y86:Y87"/>
    <mergeCell ref="Y88:Y92"/>
    <mergeCell ref="K27:K32"/>
    <mergeCell ref="K33:K38"/>
    <mergeCell ref="K39:K44"/>
    <mergeCell ref="K45:K50"/>
    <mergeCell ref="K51:K53"/>
    <mergeCell ref="K54:K56"/>
    <mergeCell ref="K57:K59"/>
    <mergeCell ref="K60:K62"/>
    <mergeCell ref="K63:K65"/>
    <mergeCell ref="K66:K68"/>
    <mergeCell ref="L63:L65"/>
    <mergeCell ref="L66:L68"/>
    <mergeCell ref="L33:L38"/>
    <mergeCell ref="L39:L44"/>
    <mergeCell ref="L45:L50"/>
    <mergeCell ref="L51:L53"/>
    <mergeCell ref="L84:L85"/>
    <mergeCell ref="L86:L87"/>
    <mergeCell ref="L88:L92"/>
    <mergeCell ref="Y51:Y53"/>
    <mergeCell ref="Y54:Y56"/>
    <mergeCell ref="Y57:Y59"/>
    <mergeCell ref="Y60:Y62"/>
    <mergeCell ref="Y63:Y65"/>
    <mergeCell ref="Y66:Y68"/>
    <mergeCell ref="Y69:Y70"/>
    <mergeCell ref="Y74:Y75"/>
    <mergeCell ref="Y76:Y77"/>
    <mergeCell ref="L9:L20"/>
    <mergeCell ref="L21:L32"/>
    <mergeCell ref="K74:K75"/>
    <mergeCell ref="K76:K77"/>
    <mergeCell ref="K78:K80"/>
    <mergeCell ref="K81:K83"/>
    <mergeCell ref="K84:K85"/>
    <mergeCell ref="K86:K87"/>
    <mergeCell ref="K88:K92"/>
  </mergeCells>
  <dataValidations count="1">
    <dataValidation type="list" allowBlank="1" showInputMessage="1" showErrorMessage="1" sqref="X9:X112">
      <formula1>$AD$10:$AD$13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P116"/>
  <sheetViews>
    <sheetView topLeftCell="B7" zoomScale="70" zoomScaleNormal="70" workbookViewId="0">
      <pane xSplit="1" ySplit="1" topLeftCell="BE105" activePane="bottomRight" state="frozen"/>
      <selection activeCell="B7" sqref="B7"/>
      <selection pane="topRight" activeCell="C7" sqref="C7"/>
      <selection pane="bottomLeft" activeCell="B8" sqref="B8"/>
      <selection pane="bottomRight" activeCell="BK110" sqref="BK110"/>
    </sheetView>
  </sheetViews>
  <sheetFormatPr baseColWidth="10" defaultColWidth="10.875" defaultRowHeight="45" customHeight="1"/>
  <cols>
    <col min="1" max="1" width="29.375" style="127" customWidth="1"/>
    <col min="2" max="2" width="26.125" style="127" customWidth="1"/>
    <col min="3" max="3" width="17.875" style="127" customWidth="1"/>
    <col min="4" max="4" width="25.875" style="127" customWidth="1"/>
    <col min="5" max="5" width="26.625" style="127" customWidth="1"/>
    <col min="6" max="6" width="20" style="127" customWidth="1"/>
    <col min="7" max="7" width="40.375" style="127" customWidth="1"/>
    <col min="8" max="8" width="45.875" style="127" customWidth="1"/>
    <col min="9" max="9" width="31.875" style="127" customWidth="1"/>
    <col min="10" max="10" width="31.875" style="262" customWidth="1"/>
    <col min="11" max="11" width="43.625" style="262" customWidth="1"/>
    <col min="12" max="12" width="31.875" style="261" customWidth="1"/>
    <col min="13" max="14" width="31.875" style="262" customWidth="1"/>
    <col min="15" max="15" width="45.125" style="127" hidden="1" customWidth="1"/>
    <col min="16" max="16" width="24.625" style="127" customWidth="1"/>
    <col min="17" max="17" width="26.625" style="127" hidden="1" customWidth="1"/>
    <col min="18" max="18" width="28.625" style="127" hidden="1" customWidth="1"/>
    <col min="19" max="19" width="36.125" style="127" hidden="1" customWidth="1"/>
    <col min="20" max="20" width="28.625" style="127" hidden="1" customWidth="1"/>
    <col min="21" max="25" width="28.625" style="127" customWidth="1"/>
    <col min="26" max="26" width="21.125" style="127" customWidth="1"/>
    <col min="27" max="27" width="21.625" style="127" customWidth="1"/>
    <col min="28" max="28" width="20.875" style="127" customWidth="1"/>
    <col min="29" max="29" width="35.875" style="127" customWidth="1"/>
    <col min="30" max="30" width="31.625" style="127" customWidth="1"/>
    <col min="31" max="31" width="32.875" style="127" customWidth="1"/>
    <col min="32" max="32" width="39.875" style="127" customWidth="1"/>
    <col min="33" max="33" width="61.875" style="127" customWidth="1"/>
    <col min="34" max="34" width="31.125" style="127" customWidth="1"/>
    <col min="35" max="35" width="80.375" style="127" customWidth="1"/>
    <col min="36" max="36" width="46.125" style="127" customWidth="1"/>
    <col min="37" max="37" width="34.75" style="160" customWidth="1"/>
    <col min="38" max="38" width="37.875" style="127" customWidth="1"/>
    <col min="39" max="39" width="33.125" style="127" bestFit="1" customWidth="1"/>
    <col min="40" max="41" width="43.125" style="127" customWidth="1"/>
    <col min="42" max="42" width="30.875" style="127" bestFit="1" customWidth="1"/>
    <col min="43" max="52" width="30.875" style="127" customWidth="1"/>
    <col min="53" max="54" width="33.625" style="127" customWidth="1"/>
    <col min="55" max="55" width="27.375" style="127" customWidth="1"/>
    <col min="56" max="56" width="25.875" style="127" customWidth="1"/>
    <col min="57" max="57" width="29.25" style="127" customWidth="1"/>
    <col min="58" max="58" width="21.375" style="127" customWidth="1"/>
    <col min="59" max="59" width="23.875" style="127" customWidth="1"/>
    <col min="60" max="60" width="56.875" style="127" hidden="1" customWidth="1"/>
    <col min="61" max="61" width="22.75" style="127" customWidth="1"/>
    <col min="62" max="62" width="23.875" style="127" customWidth="1"/>
    <col min="63" max="63" width="23.625" style="127" customWidth="1"/>
    <col min="64" max="64" width="24.625" style="127" customWidth="1"/>
    <col min="65" max="16384" width="10.875" style="127"/>
  </cols>
  <sheetData>
    <row r="1" spans="1:68" ht="45" customHeight="1">
      <c r="A1" s="824" t="s">
        <v>0</v>
      </c>
      <c r="B1" s="825"/>
      <c r="C1" s="825"/>
      <c r="D1" s="825"/>
      <c r="E1" s="825"/>
      <c r="F1" s="825"/>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5"/>
      <c r="AY1" s="825"/>
      <c r="AZ1" s="825"/>
      <c r="BA1" s="825"/>
      <c r="BB1" s="825"/>
      <c r="BC1" s="825"/>
      <c r="BD1" s="825"/>
      <c r="BE1" s="825"/>
      <c r="BF1" s="825"/>
      <c r="BG1" s="825"/>
      <c r="BH1" s="825"/>
      <c r="BI1" s="826"/>
      <c r="BJ1" s="805" t="s">
        <v>209</v>
      </c>
      <c r="BK1" s="805"/>
      <c r="BL1" s="805"/>
    </row>
    <row r="2" spans="1:68" ht="45" customHeight="1">
      <c r="A2" s="821" t="s">
        <v>1</v>
      </c>
      <c r="B2" s="822"/>
      <c r="C2" s="822"/>
      <c r="D2" s="822"/>
      <c r="E2" s="822"/>
      <c r="F2" s="822"/>
      <c r="G2" s="822"/>
      <c r="H2" s="822"/>
      <c r="I2" s="822"/>
      <c r="J2" s="822"/>
      <c r="K2" s="822"/>
      <c r="L2" s="822"/>
      <c r="M2" s="822"/>
      <c r="N2" s="822"/>
      <c r="O2" s="822"/>
      <c r="P2" s="822"/>
      <c r="Q2" s="822"/>
      <c r="R2" s="822"/>
      <c r="S2" s="822"/>
      <c r="T2" s="822"/>
      <c r="U2" s="822"/>
      <c r="V2" s="822"/>
      <c r="W2" s="822"/>
      <c r="X2" s="822"/>
      <c r="Y2" s="822"/>
      <c r="Z2" s="822"/>
      <c r="AA2" s="822"/>
      <c r="AB2" s="822"/>
      <c r="AC2" s="822"/>
      <c r="AD2" s="822"/>
      <c r="AE2" s="822"/>
      <c r="AF2" s="822"/>
      <c r="AG2" s="822"/>
      <c r="AH2" s="822"/>
      <c r="AI2" s="822"/>
      <c r="AJ2" s="822"/>
      <c r="AK2" s="822"/>
      <c r="AL2" s="822"/>
      <c r="AM2" s="822"/>
      <c r="AN2" s="822"/>
      <c r="AO2" s="822"/>
      <c r="AP2" s="822"/>
      <c r="AQ2" s="822"/>
      <c r="AR2" s="822"/>
      <c r="AS2" s="822"/>
      <c r="AT2" s="822"/>
      <c r="AU2" s="822"/>
      <c r="AV2" s="822"/>
      <c r="AW2" s="822"/>
      <c r="AX2" s="822"/>
      <c r="AY2" s="822"/>
      <c r="AZ2" s="822"/>
      <c r="BA2" s="822"/>
      <c r="BB2" s="822"/>
      <c r="BC2" s="822"/>
      <c r="BD2" s="822"/>
      <c r="BE2" s="822"/>
      <c r="BF2" s="822"/>
      <c r="BG2" s="822"/>
      <c r="BH2" s="822"/>
      <c r="BI2" s="823"/>
      <c r="BJ2" s="805" t="s">
        <v>2</v>
      </c>
      <c r="BK2" s="805"/>
      <c r="BL2" s="805"/>
    </row>
    <row r="3" spans="1:68" ht="45" customHeight="1">
      <c r="A3" s="821" t="s">
        <v>3</v>
      </c>
      <c r="B3" s="822"/>
      <c r="C3" s="822"/>
      <c r="D3" s="822"/>
      <c r="E3" s="822"/>
      <c r="F3" s="822"/>
      <c r="G3" s="822"/>
      <c r="H3" s="822"/>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I3" s="822"/>
      <c r="AJ3" s="822"/>
      <c r="AK3" s="822"/>
      <c r="AL3" s="822"/>
      <c r="AM3" s="822"/>
      <c r="AN3" s="822"/>
      <c r="AO3" s="822"/>
      <c r="AP3" s="822"/>
      <c r="AQ3" s="822"/>
      <c r="AR3" s="822"/>
      <c r="AS3" s="822"/>
      <c r="AT3" s="822"/>
      <c r="AU3" s="822"/>
      <c r="AV3" s="822"/>
      <c r="AW3" s="822"/>
      <c r="AX3" s="822"/>
      <c r="AY3" s="822"/>
      <c r="AZ3" s="822"/>
      <c r="BA3" s="822"/>
      <c r="BB3" s="822"/>
      <c r="BC3" s="822"/>
      <c r="BD3" s="822"/>
      <c r="BE3" s="822"/>
      <c r="BF3" s="822"/>
      <c r="BG3" s="822"/>
      <c r="BH3" s="822"/>
      <c r="BI3" s="823"/>
      <c r="BJ3" s="805" t="s">
        <v>208</v>
      </c>
      <c r="BK3" s="805"/>
      <c r="BL3" s="805"/>
    </row>
    <row r="4" spans="1:68" ht="45" customHeight="1">
      <c r="A4" s="821" t="s">
        <v>154</v>
      </c>
      <c r="B4" s="822"/>
      <c r="C4" s="822"/>
      <c r="D4" s="822"/>
      <c r="E4" s="822"/>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822"/>
      <c r="AF4" s="822"/>
      <c r="AG4" s="822"/>
      <c r="AH4" s="822"/>
      <c r="AI4" s="822"/>
      <c r="AJ4" s="822"/>
      <c r="AK4" s="822"/>
      <c r="AL4" s="822"/>
      <c r="AM4" s="822"/>
      <c r="AN4" s="822"/>
      <c r="AO4" s="822"/>
      <c r="AP4" s="822"/>
      <c r="AQ4" s="822"/>
      <c r="AR4" s="822"/>
      <c r="AS4" s="822"/>
      <c r="AT4" s="822"/>
      <c r="AU4" s="822"/>
      <c r="AV4" s="822"/>
      <c r="AW4" s="822"/>
      <c r="AX4" s="822"/>
      <c r="AY4" s="822"/>
      <c r="AZ4" s="822"/>
      <c r="BA4" s="822"/>
      <c r="BB4" s="822"/>
      <c r="BC4" s="822"/>
      <c r="BD4" s="822"/>
      <c r="BE4" s="822"/>
      <c r="BF4" s="822"/>
      <c r="BG4" s="822"/>
      <c r="BH4" s="822"/>
      <c r="BI4" s="823"/>
      <c r="BJ4" s="805" t="s">
        <v>212</v>
      </c>
      <c r="BK4" s="805"/>
      <c r="BL4" s="805"/>
    </row>
    <row r="5" spans="1:68" ht="45" customHeight="1">
      <c r="A5" s="802" t="s">
        <v>744</v>
      </c>
      <c r="B5" s="803"/>
      <c r="C5" s="803"/>
      <c r="D5" s="803"/>
      <c r="E5" s="803"/>
      <c r="F5" s="803"/>
      <c r="G5" s="803"/>
      <c r="H5" s="803"/>
      <c r="I5" s="803"/>
      <c r="J5" s="803"/>
      <c r="K5" s="803"/>
      <c r="L5" s="803"/>
      <c r="M5" s="803"/>
      <c r="N5" s="803"/>
      <c r="O5" s="803"/>
      <c r="P5" s="803"/>
      <c r="Q5" s="803"/>
      <c r="R5" s="803"/>
      <c r="S5" s="803"/>
      <c r="T5" s="803"/>
      <c r="U5" s="803"/>
      <c r="V5" s="803"/>
      <c r="W5" s="803"/>
      <c r="X5" s="803"/>
      <c r="Y5" s="803"/>
      <c r="Z5" s="803"/>
      <c r="AA5" s="803"/>
      <c r="AB5" s="803"/>
      <c r="AC5" s="803"/>
      <c r="AD5" s="803"/>
      <c r="AE5" s="803"/>
      <c r="AF5" s="803"/>
      <c r="AG5" s="803"/>
      <c r="AH5" s="803"/>
      <c r="AI5" s="803"/>
      <c r="AJ5" s="803"/>
      <c r="AK5" s="803"/>
      <c r="AL5" s="803"/>
      <c r="AM5" s="803"/>
      <c r="AN5" s="803"/>
      <c r="AO5" s="803"/>
      <c r="AP5" s="803"/>
      <c r="AQ5" s="803"/>
      <c r="AR5" s="803"/>
      <c r="AS5" s="803"/>
      <c r="AT5" s="803"/>
      <c r="AU5" s="803"/>
      <c r="AV5" s="803"/>
      <c r="AW5" s="803"/>
      <c r="AX5" s="803"/>
      <c r="AY5" s="803"/>
      <c r="AZ5" s="803"/>
      <c r="BA5" s="803"/>
      <c r="BB5" s="803"/>
      <c r="BC5" s="803"/>
      <c r="BD5" s="803"/>
      <c r="BE5" s="803"/>
      <c r="BF5" s="803"/>
      <c r="BG5" s="803"/>
      <c r="BH5" s="803"/>
      <c r="BI5" s="803"/>
      <c r="BJ5" s="803"/>
      <c r="BK5" s="803"/>
      <c r="BL5" s="804"/>
    </row>
    <row r="6" spans="1:68" ht="45" customHeight="1" thickBot="1">
      <c r="E6" s="208"/>
      <c r="F6" s="208"/>
      <c r="G6" s="208"/>
      <c r="H6" s="208"/>
      <c r="I6" s="208"/>
      <c r="J6" s="208"/>
      <c r="K6" s="208"/>
      <c r="L6" s="209"/>
      <c r="M6" s="208"/>
      <c r="N6" s="208"/>
      <c r="O6" s="208"/>
      <c r="P6" s="208"/>
      <c r="Q6" s="208"/>
      <c r="R6" s="208"/>
      <c r="S6" s="208"/>
      <c r="T6" s="208"/>
      <c r="U6" s="208"/>
      <c r="V6" s="208"/>
      <c r="W6" s="208"/>
      <c r="X6" s="208"/>
      <c r="Y6" s="208"/>
      <c r="Z6" s="208"/>
      <c r="AA6" s="208"/>
      <c r="AB6" s="208"/>
      <c r="AC6" s="208"/>
      <c r="AD6" s="208"/>
      <c r="AE6" s="208"/>
      <c r="AF6" s="208"/>
      <c r="AG6" s="210"/>
      <c r="AH6" s="791" t="s">
        <v>92</v>
      </c>
      <c r="AI6" s="792"/>
      <c r="AJ6" s="792"/>
      <c r="AK6" s="792"/>
      <c r="AL6" s="792"/>
      <c r="AM6" s="793"/>
      <c r="AN6" s="794" t="s">
        <v>5</v>
      </c>
      <c r="AO6" s="795"/>
      <c r="AP6" s="795"/>
      <c r="AQ6" s="795"/>
      <c r="AR6" s="795"/>
      <c r="AS6" s="795"/>
      <c r="AT6" s="795"/>
      <c r="AU6" s="795"/>
      <c r="AV6" s="795"/>
      <c r="AW6" s="795"/>
      <c r="AX6" s="795"/>
      <c r="AY6" s="795"/>
      <c r="AZ6" s="795"/>
      <c r="BA6" s="795"/>
      <c r="BB6" s="795"/>
      <c r="BC6" s="795"/>
    </row>
    <row r="7" spans="1:68" s="160" customFormat="1" ht="97.5" customHeight="1" thickBot="1">
      <c r="A7" s="211" t="s">
        <v>96</v>
      </c>
      <c r="B7" s="211" t="s">
        <v>6</v>
      </c>
      <c r="C7" s="211" t="s">
        <v>188</v>
      </c>
      <c r="D7" s="83" t="s">
        <v>743</v>
      </c>
      <c r="E7" s="106" t="s">
        <v>9</v>
      </c>
      <c r="F7" s="107" t="s">
        <v>10</v>
      </c>
      <c r="G7" s="106" t="s">
        <v>145</v>
      </c>
      <c r="H7" s="106" t="s">
        <v>192</v>
      </c>
      <c r="I7" s="106" t="s">
        <v>146</v>
      </c>
      <c r="J7" s="107" t="s">
        <v>197</v>
      </c>
      <c r="K7" s="212" t="s">
        <v>186</v>
      </c>
      <c r="L7" s="213" t="s">
        <v>204</v>
      </c>
      <c r="M7" s="214" t="s">
        <v>11</v>
      </c>
      <c r="N7" s="107" t="s">
        <v>190</v>
      </c>
      <c r="O7" s="213" t="s">
        <v>204</v>
      </c>
      <c r="P7" s="162" t="s">
        <v>627</v>
      </c>
      <c r="Q7" s="162" t="s">
        <v>625</v>
      </c>
      <c r="R7" s="213" t="s">
        <v>626</v>
      </c>
      <c r="S7" s="213" t="s">
        <v>511</v>
      </c>
      <c r="T7" s="213" t="s">
        <v>330</v>
      </c>
      <c r="U7" s="162" t="s">
        <v>625</v>
      </c>
      <c r="V7" s="215" t="s">
        <v>719</v>
      </c>
      <c r="W7" s="215" t="s">
        <v>720</v>
      </c>
      <c r="X7" s="215" t="s">
        <v>721</v>
      </c>
      <c r="Y7" s="213" t="s">
        <v>722</v>
      </c>
      <c r="Z7" s="213" t="s">
        <v>147</v>
      </c>
      <c r="AA7" s="213" t="s">
        <v>148</v>
      </c>
      <c r="AB7" s="107" t="s">
        <v>15</v>
      </c>
      <c r="AC7" s="107" t="s">
        <v>16</v>
      </c>
      <c r="AD7" s="107" t="s">
        <v>160</v>
      </c>
      <c r="AE7" s="107" t="s">
        <v>34</v>
      </c>
      <c r="AF7" s="107" t="s">
        <v>101</v>
      </c>
      <c r="AG7" s="107" t="s">
        <v>102</v>
      </c>
      <c r="AH7" s="106" t="s">
        <v>21</v>
      </c>
      <c r="AI7" s="106" t="s">
        <v>149</v>
      </c>
      <c r="AJ7" s="106" t="s">
        <v>202</v>
      </c>
      <c r="AK7" s="106" t="s">
        <v>22</v>
      </c>
      <c r="AL7" s="106" t="s">
        <v>23</v>
      </c>
      <c r="AM7" s="106" t="s">
        <v>24</v>
      </c>
      <c r="AN7" s="107" t="s">
        <v>18</v>
      </c>
      <c r="AO7" s="107" t="s">
        <v>723</v>
      </c>
      <c r="AP7" s="107" t="s">
        <v>724</v>
      </c>
      <c r="AQ7" s="107" t="s">
        <v>725</v>
      </c>
      <c r="AR7" s="107" t="s">
        <v>726</v>
      </c>
      <c r="AS7" s="107" t="s">
        <v>17</v>
      </c>
      <c r="AT7" s="107" t="s">
        <v>19</v>
      </c>
      <c r="AU7" s="107" t="s">
        <v>727</v>
      </c>
      <c r="AV7" s="107" t="s">
        <v>728</v>
      </c>
      <c r="AW7" s="107" t="s">
        <v>729</v>
      </c>
      <c r="AX7" s="107" t="s">
        <v>730</v>
      </c>
      <c r="AY7" s="107" t="s">
        <v>731</v>
      </c>
      <c r="AZ7" s="107" t="s">
        <v>732</v>
      </c>
      <c r="BA7" s="107" t="s">
        <v>733</v>
      </c>
      <c r="BB7" s="216" t="s">
        <v>734</v>
      </c>
      <c r="BC7" s="107" t="s">
        <v>735</v>
      </c>
      <c r="BD7" s="107" t="s">
        <v>736</v>
      </c>
      <c r="BE7" s="107" t="s">
        <v>737</v>
      </c>
      <c r="BF7" s="107" t="s">
        <v>738</v>
      </c>
      <c r="BG7" s="107" t="s">
        <v>739</v>
      </c>
      <c r="BH7" s="107" t="s">
        <v>740</v>
      </c>
      <c r="BI7" s="477" t="s">
        <v>740</v>
      </c>
      <c r="BJ7" s="107" t="s">
        <v>798</v>
      </c>
      <c r="BK7" s="477" t="s">
        <v>741</v>
      </c>
      <c r="BL7" s="106" t="s">
        <v>742</v>
      </c>
    </row>
    <row r="8" spans="1:68" ht="45" customHeight="1">
      <c r="A8" s="217" t="s">
        <v>238</v>
      </c>
      <c r="B8" s="217" t="s">
        <v>239</v>
      </c>
      <c r="C8" s="218" t="s">
        <v>745</v>
      </c>
      <c r="D8" s="217" t="s">
        <v>284</v>
      </c>
      <c r="E8" s="219" t="s">
        <v>331</v>
      </c>
      <c r="F8" s="220">
        <v>2024130010106</v>
      </c>
      <c r="G8" s="219" t="s">
        <v>332</v>
      </c>
      <c r="H8" s="219" t="s">
        <v>333</v>
      </c>
      <c r="I8" s="536" t="s">
        <v>334</v>
      </c>
      <c r="J8" s="758">
        <v>0.1</v>
      </c>
      <c r="K8" s="221" t="s">
        <v>337</v>
      </c>
      <c r="L8" s="222"/>
      <c r="M8" s="796" t="s">
        <v>318</v>
      </c>
      <c r="N8" s="85">
        <v>18</v>
      </c>
      <c r="O8" s="536"/>
      <c r="P8" s="223">
        <v>4</v>
      </c>
      <c r="Q8" s="223"/>
      <c r="R8" s="223"/>
      <c r="S8" s="223"/>
      <c r="T8" s="223"/>
      <c r="U8" s="223">
        <v>14</v>
      </c>
      <c r="V8" s="223">
        <v>10</v>
      </c>
      <c r="W8" s="224">
        <v>10</v>
      </c>
      <c r="X8" s="224">
        <f>SUM(P8:W8)</f>
        <v>38</v>
      </c>
      <c r="Y8" s="163">
        <v>1</v>
      </c>
      <c r="Z8" s="225">
        <v>45673</v>
      </c>
      <c r="AA8" s="226">
        <v>46022</v>
      </c>
      <c r="AB8" s="111">
        <f>_xlfn.DAYS(AA8,Z8)</f>
        <v>349</v>
      </c>
      <c r="AC8" s="745">
        <v>1065570</v>
      </c>
      <c r="AD8" s="539" t="s">
        <v>345</v>
      </c>
      <c r="AE8" s="539" t="s">
        <v>346</v>
      </c>
      <c r="AF8" s="539" t="s">
        <v>512</v>
      </c>
      <c r="AG8" s="539" t="s">
        <v>513</v>
      </c>
      <c r="AH8" s="111" t="s">
        <v>628</v>
      </c>
      <c r="AI8" s="227" t="s">
        <v>629</v>
      </c>
      <c r="AJ8" s="111" t="s">
        <v>631</v>
      </c>
      <c r="AK8" s="111" t="s">
        <v>630</v>
      </c>
      <c r="AL8" s="228" t="s">
        <v>675</v>
      </c>
      <c r="AM8" s="226">
        <v>45698</v>
      </c>
      <c r="AN8" s="799">
        <v>1991858111</v>
      </c>
      <c r="AO8" s="799">
        <v>1991858111</v>
      </c>
      <c r="AP8" s="799">
        <v>5939371310.2700005</v>
      </c>
      <c r="AQ8" s="229">
        <v>1993519199.3</v>
      </c>
      <c r="AR8" s="229">
        <v>1993519199.3</v>
      </c>
      <c r="AS8" s="230" t="s">
        <v>701</v>
      </c>
      <c r="AT8" s="818" t="s">
        <v>331</v>
      </c>
      <c r="AU8" s="815">
        <v>289300000</v>
      </c>
      <c r="AV8" s="806">
        <f>+AU8/AO8</f>
        <v>0.14524126914580213</v>
      </c>
      <c r="AW8" s="799">
        <v>268300000</v>
      </c>
      <c r="AX8" s="806">
        <f>+AW8/AO8</f>
        <v>0.13469834950507678</v>
      </c>
      <c r="AY8" s="799">
        <v>922685520</v>
      </c>
      <c r="AZ8" s="806">
        <f>+AY8/AP8</f>
        <v>0.15535070494827427</v>
      </c>
      <c r="BA8" s="799">
        <v>901685520</v>
      </c>
      <c r="BB8" s="810">
        <f>+BA8/AP8</f>
        <v>0.15181497719141757</v>
      </c>
      <c r="BC8" s="229">
        <v>0</v>
      </c>
      <c r="BD8" s="158"/>
      <c r="BE8" s="229">
        <v>0</v>
      </c>
      <c r="BF8" s="232"/>
      <c r="BG8" s="229"/>
      <c r="BH8" s="232"/>
      <c r="BI8" s="232"/>
      <c r="BJ8" s="232"/>
      <c r="BK8" s="232"/>
      <c r="BL8" s="232"/>
      <c r="BM8" s="160"/>
      <c r="BN8" s="160"/>
      <c r="BO8" s="160"/>
      <c r="BP8" s="160"/>
    </row>
    <row r="9" spans="1:68" ht="59.25" customHeight="1">
      <c r="A9" s="217" t="s">
        <v>238</v>
      </c>
      <c r="B9" s="217" t="s">
        <v>239</v>
      </c>
      <c r="C9" s="218" t="s">
        <v>745</v>
      </c>
      <c r="D9" s="217" t="s">
        <v>284</v>
      </c>
      <c r="E9" s="219" t="s">
        <v>331</v>
      </c>
      <c r="F9" s="220">
        <v>2024130010106</v>
      </c>
      <c r="G9" s="219" t="s">
        <v>332</v>
      </c>
      <c r="H9" s="219" t="s">
        <v>333</v>
      </c>
      <c r="I9" s="537"/>
      <c r="J9" s="759"/>
      <c r="K9" s="221" t="s">
        <v>338</v>
      </c>
      <c r="L9" s="222"/>
      <c r="M9" s="797"/>
      <c r="N9" s="233">
        <v>2</v>
      </c>
      <c r="O9" s="537"/>
      <c r="P9" s="223">
        <v>1</v>
      </c>
      <c r="Q9" s="223"/>
      <c r="R9" s="223"/>
      <c r="S9" s="223"/>
      <c r="T9" s="223"/>
      <c r="U9" s="223">
        <v>0</v>
      </c>
      <c r="V9" s="223">
        <v>8</v>
      </c>
      <c r="W9" s="224">
        <v>0</v>
      </c>
      <c r="X9" s="224">
        <f t="shared" ref="X9:X15" si="0">SUM(P9:W9)</f>
        <v>9</v>
      </c>
      <c r="Y9" s="163">
        <v>1</v>
      </c>
      <c r="Z9" s="225">
        <v>45673</v>
      </c>
      <c r="AA9" s="226">
        <v>46022</v>
      </c>
      <c r="AB9" s="111">
        <f>_xlfn.DAYS(AA9,Z9)</f>
        <v>349</v>
      </c>
      <c r="AC9" s="746"/>
      <c r="AD9" s="540"/>
      <c r="AE9" s="540"/>
      <c r="AF9" s="540"/>
      <c r="AG9" s="541"/>
      <c r="AH9" s="111" t="s">
        <v>628</v>
      </c>
      <c r="AI9" s="111"/>
      <c r="AJ9" s="234"/>
      <c r="AK9" s="111"/>
      <c r="AL9" s="111"/>
      <c r="AM9" s="226"/>
      <c r="AN9" s="809"/>
      <c r="AO9" s="809"/>
      <c r="AP9" s="809"/>
      <c r="AQ9" s="229">
        <v>1953993999.97</v>
      </c>
      <c r="AR9" s="229">
        <v>1953993999.97</v>
      </c>
      <c r="AS9" s="230" t="s">
        <v>692</v>
      </c>
      <c r="AT9" s="819"/>
      <c r="AU9" s="816"/>
      <c r="AV9" s="807"/>
      <c r="AW9" s="809"/>
      <c r="AX9" s="807"/>
      <c r="AY9" s="809"/>
      <c r="AZ9" s="807"/>
      <c r="BA9" s="809"/>
      <c r="BB9" s="811"/>
      <c r="BC9" s="229">
        <v>0</v>
      </c>
      <c r="BD9" s="158"/>
      <c r="BE9" s="229">
        <v>0</v>
      </c>
      <c r="BF9" s="232"/>
      <c r="BG9" s="229"/>
      <c r="BH9" s="232"/>
      <c r="BI9" s="232"/>
      <c r="BJ9" s="232"/>
      <c r="BK9" s="232"/>
      <c r="BL9" s="232"/>
      <c r="BM9" s="160"/>
      <c r="BN9" s="160"/>
      <c r="BO9" s="160"/>
      <c r="BP9" s="160"/>
    </row>
    <row r="10" spans="1:68" ht="50.25" customHeight="1">
      <c r="A10" s="217" t="s">
        <v>238</v>
      </c>
      <c r="B10" s="217" t="s">
        <v>239</v>
      </c>
      <c r="C10" s="218" t="s">
        <v>745</v>
      </c>
      <c r="D10" s="217" t="s">
        <v>284</v>
      </c>
      <c r="E10" s="219" t="s">
        <v>331</v>
      </c>
      <c r="F10" s="220">
        <v>2024130010106</v>
      </c>
      <c r="G10" s="219" t="s">
        <v>332</v>
      </c>
      <c r="H10" s="219" t="s">
        <v>333</v>
      </c>
      <c r="I10" s="537"/>
      <c r="J10" s="759"/>
      <c r="K10" s="221" t="s">
        <v>339</v>
      </c>
      <c r="L10" s="222"/>
      <c r="M10" s="797"/>
      <c r="N10" s="85">
        <v>18</v>
      </c>
      <c r="O10" s="537"/>
      <c r="P10" s="223">
        <v>4</v>
      </c>
      <c r="Q10" s="223"/>
      <c r="R10" s="223"/>
      <c r="S10" s="223"/>
      <c r="T10" s="223"/>
      <c r="U10" s="223">
        <v>14</v>
      </c>
      <c r="V10" s="223">
        <v>0</v>
      </c>
      <c r="W10" s="224">
        <v>0</v>
      </c>
      <c r="X10" s="224">
        <f t="shared" si="0"/>
        <v>18</v>
      </c>
      <c r="Y10" s="163">
        <f t="shared" ref="Y10:Y15" si="1">+X10/N10</f>
        <v>1</v>
      </c>
      <c r="Z10" s="225">
        <v>45673</v>
      </c>
      <c r="AA10" s="226">
        <v>46022</v>
      </c>
      <c r="AB10" s="111">
        <f t="shared" ref="AB10:AB14" si="2">_xlfn.DAYS(AA10,Z10)</f>
        <v>349</v>
      </c>
      <c r="AC10" s="746"/>
      <c r="AD10" s="540"/>
      <c r="AE10" s="540"/>
      <c r="AF10" s="540"/>
      <c r="AG10" s="539" t="s">
        <v>514</v>
      </c>
      <c r="AH10" s="111" t="s">
        <v>628</v>
      </c>
      <c r="AI10" s="111"/>
      <c r="AJ10" s="234"/>
      <c r="AK10" s="111"/>
      <c r="AL10" s="111"/>
      <c r="AM10" s="226"/>
      <c r="AN10" s="809"/>
      <c r="AO10" s="809"/>
      <c r="AP10" s="809"/>
      <c r="AQ10" s="229">
        <v>500000000</v>
      </c>
      <c r="AR10" s="229">
        <v>500000000</v>
      </c>
      <c r="AS10" s="230" t="s">
        <v>748</v>
      </c>
      <c r="AT10" s="819"/>
      <c r="AU10" s="816"/>
      <c r="AV10" s="807"/>
      <c r="AW10" s="809"/>
      <c r="AX10" s="807"/>
      <c r="AY10" s="809"/>
      <c r="AZ10" s="807"/>
      <c r="BA10" s="809"/>
      <c r="BB10" s="811"/>
      <c r="BC10" s="229">
        <v>500000000</v>
      </c>
      <c r="BD10" s="158"/>
      <c r="BE10" s="229">
        <v>500000000</v>
      </c>
      <c r="BF10" s="232"/>
      <c r="BG10" s="229">
        <v>500000000</v>
      </c>
      <c r="BH10" s="232"/>
      <c r="BI10" s="489">
        <f>+BG10/AR10</f>
        <v>1</v>
      </c>
      <c r="BJ10" s="229">
        <v>500000000</v>
      </c>
      <c r="BK10" s="489">
        <f>+BJ10/AR10</f>
        <v>1</v>
      </c>
      <c r="BL10" s="232"/>
      <c r="BM10" s="160"/>
      <c r="BN10" s="160"/>
      <c r="BO10" s="160"/>
      <c r="BP10" s="160"/>
    </row>
    <row r="11" spans="1:68" ht="61.5" customHeight="1">
      <c r="A11" s="217" t="s">
        <v>238</v>
      </c>
      <c r="B11" s="217" t="s">
        <v>239</v>
      </c>
      <c r="C11" s="218" t="s">
        <v>745</v>
      </c>
      <c r="D11" s="217" t="s">
        <v>284</v>
      </c>
      <c r="E11" s="219" t="s">
        <v>331</v>
      </c>
      <c r="F11" s="220">
        <v>2024130010106</v>
      </c>
      <c r="G11" s="219" t="s">
        <v>332</v>
      </c>
      <c r="H11" s="219" t="s">
        <v>333</v>
      </c>
      <c r="I11" s="538"/>
      <c r="J11" s="760"/>
      <c r="K11" s="221" t="s">
        <v>340</v>
      </c>
      <c r="L11" s="222"/>
      <c r="M11" s="798"/>
      <c r="N11" s="85">
        <v>18</v>
      </c>
      <c r="O11" s="537"/>
      <c r="P11" s="223">
        <v>4</v>
      </c>
      <c r="Q11" s="223"/>
      <c r="R11" s="223"/>
      <c r="S11" s="223"/>
      <c r="T11" s="223"/>
      <c r="U11" s="223">
        <v>14</v>
      </c>
      <c r="V11" s="223">
        <v>0</v>
      </c>
      <c r="W11" s="224">
        <v>10</v>
      </c>
      <c r="X11" s="224">
        <f t="shared" si="0"/>
        <v>28</v>
      </c>
      <c r="Y11" s="163">
        <v>1</v>
      </c>
      <c r="Z11" s="225">
        <v>45673</v>
      </c>
      <c r="AA11" s="226">
        <v>46022</v>
      </c>
      <c r="AB11" s="111">
        <f t="shared" si="2"/>
        <v>349</v>
      </c>
      <c r="AC11" s="746"/>
      <c r="AD11" s="540"/>
      <c r="AE11" s="540"/>
      <c r="AF11" s="541"/>
      <c r="AG11" s="541"/>
      <c r="AH11" s="111" t="s">
        <v>628</v>
      </c>
      <c r="AI11" s="111"/>
      <c r="AJ11" s="234"/>
      <c r="AK11" s="111"/>
      <c r="AL11" s="111"/>
      <c r="AM11" s="226"/>
      <c r="AN11" s="809"/>
      <c r="AO11" s="809"/>
      <c r="AP11" s="809"/>
      <c r="AQ11" s="229">
        <v>83493932</v>
      </c>
      <c r="AR11" s="229">
        <v>83493932</v>
      </c>
      <c r="AS11" s="230" t="s">
        <v>749</v>
      </c>
      <c r="AT11" s="819"/>
      <c r="AU11" s="816"/>
      <c r="AV11" s="807"/>
      <c r="AW11" s="809"/>
      <c r="AX11" s="807"/>
      <c r="AY11" s="809"/>
      <c r="AZ11" s="807"/>
      <c r="BA11" s="809"/>
      <c r="BB11" s="811"/>
      <c r="BC11" s="229">
        <v>0</v>
      </c>
      <c r="BD11" s="236">
        <v>0</v>
      </c>
      <c r="BE11" s="229">
        <v>0</v>
      </c>
      <c r="BF11" s="236">
        <v>0</v>
      </c>
      <c r="BG11" s="229"/>
      <c r="BH11" s="232"/>
      <c r="BI11" s="489">
        <f t="shared" ref="BI11:BI15" si="3">+BG11/AR11</f>
        <v>0</v>
      </c>
      <c r="BJ11" s="229"/>
      <c r="BK11" s="489">
        <f t="shared" ref="BK11:BK15" si="4">+BJ11/AR11</f>
        <v>0</v>
      </c>
      <c r="BL11" s="232"/>
      <c r="BM11" s="160"/>
      <c r="BN11" s="160"/>
      <c r="BO11" s="160"/>
      <c r="BP11" s="160"/>
    </row>
    <row r="12" spans="1:68" ht="45" customHeight="1">
      <c r="A12" s="217" t="s">
        <v>238</v>
      </c>
      <c r="B12" s="217" t="s">
        <v>239</v>
      </c>
      <c r="C12" s="218" t="s">
        <v>745</v>
      </c>
      <c r="D12" s="217" t="s">
        <v>286</v>
      </c>
      <c r="E12" s="219" t="s">
        <v>331</v>
      </c>
      <c r="F12" s="220">
        <v>2024130010106</v>
      </c>
      <c r="G12" s="219" t="s">
        <v>332</v>
      </c>
      <c r="H12" s="219" t="s">
        <v>335</v>
      </c>
      <c r="I12" s="536" t="s">
        <v>336</v>
      </c>
      <c r="J12" s="758">
        <v>0.15</v>
      </c>
      <c r="K12" s="221" t="s">
        <v>341</v>
      </c>
      <c r="L12" s="222"/>
      <c r="M12" s="796" t="s">
        <v>319</v>
      </c>
      <c r="N12" s="233">
        <v>34</v>
      </c>
      <c r="O12" s="537"/>
      <c r="P12" s="223">
        <v>1</v>
      </c>
      <c r="Q12" s="223"/>
      <c r="R12" s="223"/>
      <c r="S12" s="223"/>
      <c r="T12" s="223"/>
      <c r="U12" s="223">
        <v>0</v>
      </c>
      <c r="V12" s="223">
        <v>0</v>
      </c>
      <c r="W12" s="224">
        <v>0</v>
      </c>
      <c r="X12" s="224">
        <f t="shared" si="0"/>
        <v>1</v>
      </c>
      <c r="Y12" s="163">
        <f t="shared" si="1"/>
        <v>2.9411764705882353E-2</v>
      </c>
      <c r="Z12" s="225">
        <v>45673</v>
      </c>
      <c r="AA12" s="226">
        <v>46022</v>
      </c>
      <c r="AB12" s="111">
        <f t="shared" si="2"/>
        <v>349</v>
      </c>
      <c r="AC12" s="746"/>
      <c r="AD12" s="540"/>
      <c r="AE12" s="540"/>
      <c r="AF12" s="539" t="s">
        <v>515</v>
      </c>
      <c r="AG12" s="539" t="s">
        <v>516</v>
      </c>
      <c r="AH12" s="111" t="s">
        <v>628</v>
      </c>
      <c r="AI12" s="111"/>
      <c r="AJ12" s="234"/>
      <c r="AK12" s="111"/>
      <c r="AL12" s="111"/>
      <c r="AM12" s="226"/>
      <c r="AN12" s="809"/>
      <c r="AO12" s="809"/>
      <c r="AP12" s="809"/>
      <c r="AQ12" s="229">
        <v>112999668</v>
      </c>
      <c r="AR12" s="229">
        <v>112999668</v>
      </c>
      <c r="AS12" s="230" t="s">
        <v>750</v>
      </c>
      <c r="AT12" s="819"/>
      <c r="AU12" s="816"/>
      <c r="AV12" s="807"/>
      <c r="AW12" s="809"/>
      <c r="AX12" s="807"/>
      <c r="AY12" s="809"/>
      <c r="AZ12" s="807"/>
      <c r="BA12" s="809"/>
      <c r="BB12" s="811"/>
      <c r="BC12" s="229">
        <v>0</v>
      </c>
      <c r="BD12" s="236">
        <v>0</v>
      </c>
      <c r="BE12" s="229">
        <v>0</v>
      </c>
      <c r="BF12" s="236">
        <v>0</v>
      </c>
      <c r="BG12" s="229">
        <v>112999668</v>
      </c>
      <c r="BH12" s="232"/>
      <c r="BI12" s="489">
        <f t="shared" si="3"/>
        <v>1</v>
      </c>
      <c r="BJ12" s="229">
        <v>112999668</v>
      </c>
      <c r="BK12" s="489">
        <f t="shared" si="4"/>
        <v>1</v>
      </c>
      <c r="BL12" s="232"/>
      <c r="BM12" s="160"/>
      <c r="BN12" s="160"/>
      <c r="BO12" s="160"/>
      <c r="BP12" s="160"/>
    </row>
    <row r="13" spans="1:68" ht="47.25" customHeight="1">
      <c r="A13" s="217" t="s">
        <v>238</v>
      </c>
      <c r="B13" s="217" t="s">
        <v>239</v>
      </c>
      <c r="C13" s="218" t="s">
        <v>745</v>
      </c>
      <c r="D13" s="217" t="s">
        <v>286</v>
      </c>
      <c r="E13" s="219" t="s">
        <v>331</v>
      </c>
      <c r="F13" s="220">
        <v>2024130010106</v>
      </c>
      <c r="G13" s="219" t="s">
        <v>332</v>
      </c>
      <c r="H13" s="219" t="s">
        <v>335</v>
      </c>
      <c r="I13" s="537"/>
      <c r="J13" s="759"/>
      <c r="K13" s="221" t="s">
        <v>342</v>
      </c>
      <c r="L13" s="222"/>
      <c r="M13" s="797"/>
      <c r="N13" s="85">
        <v>34</v>
      </c>
      <c r="O13" s="537"/>
      <c r="P13" s="223">
        <v>18</v>
      </c>
      <c r="Q13" s="223"/>
      <c r="R13" s="223"/>
      <c r="S13" s="223"/>
      <c r="T13" s="223"/>
      <c r="U13" s="223">
        <v>2</v>
      </c>
      <c r="V13" s="223">
        <v>18</v>
      </c>
      <c r="W13" s="224">
        <v>10</v>
      </c>
      <c r="X13" s="224">
        <f t="shared" si="0"/>
        <v>48</v>
      </c>
      <c r="Y13" s="163">
        <v>1</v>
      </c>
      <c r="Z13" s="225">
        <v>45673</v>
      </c>
      <c r="AA13" s="226">
        <v>46022</v>
      </c>
      <c r="AB13" s="111">
        <f t="shared" si="2"/>
        <v>349</v>
      </c>
      <c r="AC13" s="746"/>
      <c r="AD13" s="540"/>
      <c r="AE13" s="540"/>
      <c r="AF13" s="541"/>
      <c r="AG13" s="541"/>
      <c r="AH13" s="111" t="s">
        <v>628</v>
      </c>
      <c r="AI13" s="111"/>
      <c r="AJ13" s="234"/>
      <c r="AK13" s="111"/>
      <c r="AL13" s="111"/>
      <c r="AM13" s="226"/>
      <c r="AN13" s="809"/>
      <c r="AO13" s="809"/>
      <c r="AP13" s="809"/>
      <c r="AQ13" s="229">
        <v>251778991</v>
      </c>
      <c r="AR13" s="229">
        <v>251778991</v>
      </c>
      <c r="AS13" s="230" t="s">
        <v>676</v>
      </c>
      <c r="AT13" s="819"/>
      <c r="AU13" s="816"/>
      <c r="AV13" s="807"/>
      <c r="AW13" s="809"/>
      <c r="AX13" s="807"/>
      <c r="AY13" s="809"/>
      <c r="AZ13" s="807"/>
      <c r="BA13" s="809"/>
      <c r="BB13" s="811"/>
      <c r="BC13" s="229">
        <v>129600000</v>
      </c>
      <c r="BD13" s="237">
        <f>+BC13/AQ13</f>
        <v>0.51473714897840706</v>
      </c>
      <c r="BE13" s="229">
        <v>129600000</v>
      </c>
      <c r="BF13" s="238">
        <f>+BE13/AQ13</f>
        <v>0.51473714897840706</v>
      </c>
      <c r="BG13" s="229">
        <v>251778991</v>
      </c>
      <c r="BH13" s="232"/>
      <c r="BI13" s="489">
        <f t="shared" si="3"/>
        <v>1</v>
      </c>
      <c r="BJ13" s="229">
        <v>251778991</v>
      </c>
      <c r="BK13" s="489">
        <f t="shared" si="4"/>
        <v>1</v>
      </c>
      <c r="BL13" s="232"/>
      <c r="BM13" s="160"/>
      <c r="BN13" s="160"/>
      <c r="BO13" s="160"/>
      <c r="BP13" s="160"/>
    </row>
    <row r="14" spans="1:68" ht="75" customHeight="1">
      <c r="A14" s="217" t="s">
        <v>238</v>
      </c>
      <c r="B14" s="217" t="s">
        <v>239</v>
      </c>
      <c r="C14" s="218" t="s">
        <v>745</v>
      </c>
      <c r="D14" s="217" t="s">
        <v>286</v>
      </c>
      <c r="E14" s="239"/>
      <c r="F14" s="240"/>
      <c r="G14" s="239"/>
      <c r="H14" s="239"/>
      <c r="I14" s="537"/>
      <c r="J14" s="759"/>
      <c r="K14" s="221" t="s">
        <v>343</v>
      </c>
      <c r="L14" s="222"/>
      <c r="M14" s="797"/>
      <c r="N14" s="85">
        <v>34</v>
      </c>
      <c r="O14" s="537"/>
      <c r="P14" s="223">
        <v>18</v>
      </c>
      <c r="Q14" s="223"/>
      <c r="R14" s="223"/>
      <c r="S14" s="223"/>
      <c r="T14" s="223"/>
      <c r="U14" s="223">
        <v>2</v>
      </c>
      <c r="V14" s="223">
        <v>10</v>
      </c>
      <c r="W14" s="224">
        <v>10</v>
      </c>
      <c r="X14" s="224">
        <f t="shared" si="0"/>
        <v>40</v>
      </c>
      <c r="Y14" s="163">
        <v>1</v>
      </c>
      <c r="Z14" s="225">
        <v>45673</v>
      </c>
      <c r="AA14" s="226">
        <v>46022</v>
      </c>
      <c r="AB14" s="111">
        <f t="shared" si="2"/>
        <v>349</v>
      </c>
      <c r="AC14" s="746"/>
      <c r="AD14" s="540"/>
      <c r="AE14" s="540"/>
      <c r="AF14" s="539" t="s">
        <v>517</v>
      </c>
      <c r="AG14" s="539" t="s">
        <v>518</v>
      </c>
      <c r="AH14" s="111" t="s">
        <v>628</v>
      </c>
      <c r="AI14" s="111"/>
      <c r="AJ14" s="234"/>
      <c r="AK14" s="111"/>
      <c r="AL14" s="111"/>
      <c r="AM14" s="226"/>
      <c r="AN14" s="809"/>
      <c r="AO14" s="809"/>
      <c r="AP14" s="809"/>
      <c r="AQ14" s="229">
        <v>200000000</v>
      </c>
      <c r="AR14" s="229">
        <v>200000000</v>
      </c>
      <c r="AS14" s="230" t="s">
        <v>697</v>
      </c>
      <c r="AT14" s="819"/>
      <c r="AU14" s="816"/>
      <c r="AV14" s="807"/>
      <c r="AW14" s="809"/>
      <c r="AX14" s="807"/>
      <c r="AY14" s="809"/>
      <c r="AZ14" s="807"/>
      <c r="BA14" s="809"/>
      <c r="BB14" s="811"/>
      <c r="BC14" s="229">
        <v>0</v>
      </c>
      <c r="BD14" s="236">
        <v>0</v>
      </c>
      <c r="BE14" s="229">
        <v>0</v>
      </c>
      <c r="BF14" s="236">
        <v>0</v>
      </c>
      <c r="BG14" s="229"/>
      <c r="BH14" s="232"/>
      <c r="BI14" s="489">
        <f t="shared" si="3"/>
        <v>0</v>
      </c>
      <c r="BJ14" s="229"/>
      <c r="BK14" s="489">
        <f t="shared" si="4"/>
        <v>0</v>
      </c>
      <c r="BL14" s="232"/>
      <c r="BM14" s="160"/>
      <c r="BN14" s="160"/>
      <c r="BO14" s="160"/>
      <c r="BP14" s="160"/>
    </row>
    <row r="15" spans="1:68" ht="45" customHeight="1">
      <c r="A15" s="217" t="s">
        <v>238</v>
      </c>
      <c r="B15" s="217" t="s">
        <v>239</v>
      </c>
      <c r="C15" s="218" t="s">
        <v>745</v>
      </c>
      <c r="D15" s="217" t="s">
        <v>286</v>
      </c>
      <c r="E15" s="241"/>
      <c r="F15" s="242"/>
      <c r="G15" s="241"/>
      <c r="H15" s="241"/>
      <c r="I15" s="538"/>
      <c r="J15" s="760"/>
      <c r="K15" s="221" t="s">
        <v>344</v>
      </c>
      <c r="L15" s="222"/>
      <c r="M15" s="798"/>
      <c r="N15" s="85">
        <v>1</v>
      </c>
      <c r="O15" s="538"/>
      <c r="P15" s="223">
        <v>0.2</v>
      </c>
      <c r="Q15" s="223"/>
      <c r="R15" s="223"/>
      <c r="S15" s="223"/>
      <c r="T15" s="223"/>
      <c r="U15" s="223">
        <v>0.2</v>
      </c>
      <c r="V15" s="223">
        <v>0.2</v>
      </c>
      <c r="W15" s="224">
        <v>0.4</v>
      </c>
      <c r="X15" s="224">
        <f t="shared" si="0"/>
        <v>1</v>
      </c>
      <c r="Y15" s="163">
        <f t="shared" si="1"/>
        <v>1</v>
      </c>
      <c r="Z15" s="225">
        <v>45673</v>
      </c>
      <c r="AA15" s="226">
        <v>46022</v>
      </c>
      <c r="AB15" s="111">
        <f>_xlfn.DAYS(AA15,Z15)</f>
        <v>349</v>
      </c>
      <c r="AC15" s="746"/>
      <c r="AD15" s="540"/>
      <c r="AE15" s="540"/>
      <c r="AF15" s="541"/>
      <c r="AG15" s="540"/>
      <c r="AH15" s="111" t="s">
        <v>628</v>
      </c>
      <c r="AI15" s="111"/>
      <c r="AJ15" s="234"/>
      <c r="AK15" s="111"/>
      <c r="AL15" s="111"/>
      <c r="AM15" s="226"/>
      <c r="AN15" s="800"/>
      <c r="AO15" s="800"/>
      <c r="AP15" s="800"/>
      <c r="AQ15" s="229">
        <f>293085520+550500000</f>
        <v>843585520</v>
      </c>
      <c r="AR15" s="229">
        <f>293085520+550500000</f>
        <v>843585520</v>
      </c>
      <c r="AS15" s="230" t="s">
        <v>693</v>
      </c>
      <c r="AT15" s="820"/>
      <c r="AU15" s="817"/>
      <c r="AV15" s="808"/>
      <c r="AW15" s="800"/>
      <c r="AX15" s="808"/>
      <c r="AY15" s="800"/>
      <c r="AZ15" s="808"/>
      <c r="BA15" s="800"/>
      <c r="BB15" s="812"/>
      <c r="BC15" s="229">
        <v>293085520</v>
      </c>
      <c r="BD15" s="237">
        <f>+BC15/AQ15</f>
        <v>0.34742834372026682</v>
      </c>
      <c r="BE15" s="229">
        <v>293085520</v>
      </c>
      <c r="BF15" s="244">
        <f>+BE15/AQ15</f>
        <v>0.34742834372026682</v>
      </c>
      <c r="BG15" s="229">
        <f>293085520</f>
        <v>293085520</v>
      </c>
      <c r="BH15" s="232"/>
      <c r="BI15" s="489">
        <f t="shared" si="3"/>
        <v>0.34742834372026682</v>
      </c>
      <c r="BJ15" s="229">
        <f>293085520</f>
        <v>293085520</v>
      </c>
      <c r="BK15" s="489">
        <f t="shared" si="4"/>
        <v>0.34742834372026682</v>
      </c>
      <c r="BL15" s="232"/>
      <c r="BM15" s="160"/>
      <c r="BN15" s="160"/>
      <c r="BO15" s="160"/>
      <c r="BP15" s="160"/>
    </row>
    <row r="16" spans="1:68" s="263" customFormat="1" ht="27.75" customHeight="1">
      <c r="A16" s="245"/>
      <c r="B16" s="245"/>
      <c r="C16" s="246"/>
      <c r="D16" s="247"/>
      <c r="E16" s="761" t="s">
        <v>519</v>
      </c>
      <c r="F16" s="762"/>
      <c r="G16" s="762"/>
      <c r="H16" s="762"/>
      <c r="I16" s="762"/>
      <c r="J16" s="762"/>
      <c r="K16" s="762"/>
      <c r="L16" s="762"/>
      <c r="M16" s="762"/>
      <c r="N16" s="762"/>
      <c r="O16" s="762"/>
      <c r="P16" s="762"/>
      <c r="Q16" s="762"/>
      <c r="R16" s="762"/>
      <c r="S16" s="763"/>
      <c r="T16" s="248"/>
      <c r="U16" s="248"/>
      <c r="V16" s="249"/>
      <c r="W16" s="248"/>
      <c r="X16" s="248"/>
      <c r="Y16" s="250">
        <f>AVERAGE(Y8:Y15)</f>
        <v>0.87867647058823528</v>
      </c>
      <c r="Z16" s="251"/>
      <c r="AA16" s="252"/>
      <c r="AB16" s="117"/>
      <c r="AC16" s="746"/>
      <c r="AD16" s="540"/>
      <c r="AE16" s="540"/>
      <c r="AF16" s="122"/>
      <c r="AG16" s="540"/>
      <c r="AH16" s="117"/>
      <c r="AI16" s="148"/>
      <c r="AJ16" s="253"/>
      <c r="AK16" s="148"/>
      <c r="AL16" s="117"/>
      <c r="AM16" s="254"/>
      <c r="AN16" s="255">
        <f>+AN8</f>
        <v>1991858111</v>
      </c>
      <c r="AO16" s="255">
        <f>+AO8</f>
        <v>1991858111</v>
      </c>
      <c r="AP16" s="255">
        <f>SUM(AP8:AP15)</f>
        <v>5939371310.2700005</v>
      </c>
      <c r="AQ16" s="255">
        <f>SUM(AQ8:AQ15)</f>
        <v>5939371310.2700005</v>
      </c>
      <c r="AR16" s="255">
        <f>SUM(AR8:AR15)</f>
        <v>5939371310.2700005</v>
      </c>
      <c r="AS16" s="255"/>
      <c r="AT16" s="255"/>
      <c r="AU16" s="255">
        <f>SUM(AU8:AU15)</f>
        <v>289300000</v>
      </c>
      <c r="AV16" s="256">
        <f>+AU16/AO16</f>
        <v>0.14524126914580213</v>
      </c>
      <c r="AW16" s="255">
        <f>SUM(AW8:AW15)</f>
        <v>268300000</v>
      </c>
      <c r="AX16" s="256">
        <f>+AW16/AO16</f>
        <v>0.13469834950507678</v>
      </c>
      <c r="AY16" s="255">
        <f>SUM(AY8:AY15)</f>
        <v>922685520</v>
      </c>
      <c r="AZ16" s="257">
        <f>+AZ8</f>
        <v>0.15535070494827427</v>
      </c>
      <c r="BA16" s="255">
        <f>SUM(BA8:BA15)</f>
        <v>901685520</v>
      </c>
      <c r="BB16" s="258">
        <f>+BB8</f>
        <v>0.15181497719141757</v>
      </c>
      <c r="BC16" s="255">
        <f>SUM(BC8:BC15)</f>
        <v>922685520</v>
      </c>
      <c r="BD16" s="259">
        <f>AVERAGE(BD11:BD15)</f>
        <v>0.17243309853973479</v>
      </c>
      <c r="BE16" s="255">
        <f>SUM(BE8:BE15)</f>
        <v>922685520</v>
      </c>
      <c r="BF16" s="260">
        <f>AVERAGE(BF11:BF15)</f>
        <v>0.17243309853973479</v>
      </c>
      <c r="BG16" s="255">
        <f>SUM(BG8:BG15)</f>
        <v>1157864179</v>
      </c>
      <c r="BH16" s="260" t="e">
        <f>AVERAGE(BH11:BH15)</f>
        <v>#DIV/0!</v>
      </c>
      <c r="BI16" s="487">
        <f>+BG16/AR16</f>
        <v>0.19494726268382842</v>
      </c>
      <c r="BJ16" s="255">
        <f>SUM(BJ8:BJ15)</f>
        <v>1157864179</v>
      </c>
      <c r="BK16" s="487">
        <f>+BJ16/AR16</f>
        <v>0.19494726268382842</v>
      </c>
      <c r="BL16" s="261"/>
      <c r="BM16" s="262"/>
      <c r="BN16" s="262"/>
      <c r="BO16" s="262"/>
      <c r="BP16" s="262"/>
    </row>
    <row r="17" spans="1:68" ht="45" customHeight="1">
      <c r="A17" s="217" t="s">
        <v>238</v>
      </c>
      <c r="B17" s="217" t="s">
        <v>239</v>
      </c>
      <c r="C17" s="218" t="s">
        <v>250</v>
      </c>
      <c r="D17" s="247" t="s">
        <v>288</v>
      </c>
      <c r="E17" s="219" t="s">
        <v>461</v>
      </c>
      <c r="F17" s="220">
        <v>2024130010107</v>
      </c>
      <c r="G17" s="219" t="s">
        <v>462</v>
      </c>
      <c r="H17" s="264" t="s">
        <v>463</v>
      </c>
      <c r="I17" s="539" t="s">
        <v>464</v>
      </c>
      <c r="J17" s="738">
        <v>0.2</v>
      </c>
      <c r="K17" s="764" t="s">
        <v>470</v>
      </c>
      <c r="L17" s="265"/>
      <c r="M17" s="766" t="s">
        <v>321</v>
      </c>
      <c r="N17" s="783">
        <v>12</v>
      </c>
      <c r="O17" s="773"/>
      <c r="P17" s="783">
        <v>6</v>
      </c>
      <c r="Q17" s="783"/>
      <c r="R17" s="783"/>
      <c r="S17" s="783"/>
      <c r="T17" s="783"/>
      <c r="U17" s="783">
        <v>6</v>
      </c>
      <c r="V17" s="787">
        <v>10</v>
      </c>
      <c r="W17" s="783">
        <v>2</v>
      </c>
      <c r="X17" s="783">
        <f>SUM(P17:W20)</f>
        <v>24</v>
      </c>
      <c r="Y17" s="733">
        <v>1</v>
      </c>
      <c r="Z17" s="748">
        <v>45673</v>
      </c>
      <c r="AA17" s="748">
        <v>46022</v>
      </c>
      <c r="AB17" s="742">
        <f>_xlfn.DAYS(AA17,Z17)</f>
        <v>349</v>
      </c>
      <c r="AC17" s="746"/>
      <c r="AD17" s="540"/>
      <c r="AE17" s="540"/>
      <c r="AF17" s="539" t="s">
        <v>517</v>
      </c>
      <c r="AG17" s="540"/>
      <c r="AH17" s="141" t="s">
        <v>628</v>
      </c>
      <c r="AI17" s="267" t="s">
        <v>648</v>
      </c>
      <c r="AJ17" s="268">
        <v>33600000</v>
      </c>
      <c r="AK17" s="269" t="s">
        <v>634</v>
      </c>
      <c r="AL17" s="270" t="s">
        <v>691</v>
      </c>
      <c r="AM17" s="269"/>
      <c r="AN17" s="165">
        <v>0</v>
      </c>
      <c r="AO17" s="271">
        <v>877135971</v>
      </c>
      <c r="AP17" s="271">
        <v>1075578186.05</v>
      </c>
      <c r="AQ17" s="834">
        <v>300000000</v>
      </c>
      <c r="AR17" s="485">
        <v>300000000</v>
      </c>
      <c r="AS17" s="272" t="s">
        <v>701</v>
      </c>
      <c r="AT17" s="539" t="s">
        <v>461</v>
      </c>
      <c r="AU17" s="273"/>
      <c r="AV17" s="274"/>
      <c r="AW17" s="273"/>
      <c r="AX17" s="274"/>
      <c r="AY17" s="271"/>
      <c r="AZ17" s="271"/>
      <c r="BA17" s="268"/>
      <c r="BB17" s="275"/>
      <c r="BC17" s="158">
        <v>0</v>
      </c>
      <c r="BD17" s="276">
        <v>0</v>
      </c>
      <c r="BE17" s="158">
        <v>0</v>
      </c>
      <c r="BF17" s="276">
        <v>0</v>
      </c>
      <c r="BG17" s="485"/>
      <c r="BH17" s="232"/>
      <c r="BI17" s="232"/>
      <c r="BJ17" s="232"/>
      <c r="BK17" s="232"/>
      <c r="BL17" s="232"/>
      <c r="BM17" s="160"/>
      <c r="BN17" s="160"/>
      <c r="BO17" s="160"/>
      <c r="BP17" s="160"/>
    </row>
    <row r="18" spans="1:68" ht="45" customHeight="1">
      <c r="A18" s="217" t="s">
        <v>238</v>
      </c>
      <c r="B18" s="217" t="s">
        <v>239</v>
      </c>
      <c r="C18" s="218" t="s">
        <v>250</v>
      </c>
      <c r="D18" s="247" t="s">
        <v>288</v>
      </c>
      <c r="E18" s="219" t="s">
        <v>461</v>
      </c>
      <c r="F18" s="220">
        <v>2024130010107</v>
      </c>
      <c r="G18" s="219" t="s">
        <v>462</v>
      </c>
      <c r="H18" s="264" t="s">
        <v>463</v>
      </c>
      <c r="I18" s="540"/>
      <c r="J18" s="789"/>
      <c r="K18" s="830"/>
      <c r="L18" s="265"/>
      <c r="M18" s="767"/>
      <c r="N18" s="790"/>
      <c r="O18" s="774"/>
      <c r="P18" s="790"/>
      <c r="Q18" s="790"/>
      <c r="R18" s="790"/>
      <c r="S18" s="790"/>
      <c r="T18" s="790"/>
      <c r="U18" s="790"/>
      <c r="V18" s="813"/>
      <c r="W18" s="790"/>
      <c r="X18" s="790"/>
      <c r="Y18" s="734"/>
      <c r="Z18" s="749"/>
      <c r="AA18" s="749"/>
      <c r="AB18" s="743"/>
      <c r="AC18" s="746"/>
      <c r="AD18" s="540"/>
      <c r="AE18" s="540"/>
      <c r="AF18" s="540"/>
      <c r="AG18" s="540"/>
      <c r="AH18" s="141" t="s">
        <v>628</v>
      </c>
      <c r="AI18" s="278" t="s">
        <v>649</v>
      </c>
      <c r="AJ18" s="268">
        <v>36000000</v>
      </c>
      <c r="AK18" s="269" t="s">
        <v>634</v>
      </c>
      <c r="AL18" s="270" t="s">
        <v>692</v>
      </c>
      <c r="AM18" s="269"/>
      <c r="AN18" s="165">
        <v>0</v>
      </c>
      <c r="AO18" s="279">
        <v>1394951671.6800001</v>
      </c>
      <c r="AP18" s="280">
        <v>1394951671.6800001</v>
      </c>
      <c r="AQ18" s="835"/>
      <c r="AR18" s="280"/>
      <c r="AS18" s="272"/>
      <c r="AT18" s="540"/>
      <c r="AU18" s="109"/>
      <c r="AV18" s="109"/>
      <c r="AW18" s="109"/>
      <c r="AX18" s="109"/>
      <c r="AY18" s="280"/>
      <c r="AZ18" s="280"/>
      <c r="BA18" s="268"/>
      <c r="BB18" s="275"/>
      <c r="BC18" s="166"/>
      <c r="BD18" s="158"/>
      <c r="BE18" s="158"/>
      <c r="BF18" s="232"/>
      <c r="BG18" s="280"/>
      <c r="BH18" s="232"/>
      <c r="BI18" s="232"/>
      <c r="BJ18" s="232"/>
      <c r="BK18" s="232"/>
      <c r="BL18" s="232"/>
      <c r="BM18" s="160"/>
      <c r="BN18" s="160"/>
      <c r="BO18" s="160"/>
      <c r="BP18" s="160"/>
    </row>
    <row r="19" spans="1:68" ht="45" customHeight="1">
      <c r="A19" s="217" t="s">
        <v>238</v>
      </c>
      <c r="B19" s="217" t="s">
        <v>239</v>
      </c>
      <c r="C19" s="218" t="s">
        <v>250</v>
      </c>
      <c r="D19" s="247" t="s">
        <v>288</v>
      </c>
      <c r="E19" s="219" t="s">
        <v>461</v>
      </c>
      <c r="F19" s="220">
        <v>2024130010107</v>
      </c>
      <c r="G19" s="219" t="s">
        <v>462</v>
      </c>
      <c r="H19" s="264" t="s">
        <v>463</v>
      </c>
      <c r="I19" s="540"/>
      <c r="J19" s="789"/>
      <c r="K19" s="830"/>
      <c r="L19" s="265"/>
      <c r="M19" s="767"/>
      <c r="N19" s="790"/>
      <c r="O19" s="774"/>
      <c r="P19" s="790"/>
      <c r="Q19" s="790"/>
      <c r="R19" s="790"/>
      <c r="S19" s="790"/>
      <c r="T19" s="790"/>
      <c r="U19" s="790"/>
      <c r="V19" s="813"/>
      <c r="W19" s="790"/>
      <c r="X19" s="790"/>
      <c r="Y19" s="734"/>
      <c r="Z19" s="749"/>
      <c r="AA19" s="749"/>
      <c r="AB19" s="743"/>
      <c r="AC19" s="746"/>
      <c r="AD19" s="540"/>
      <c r="AE19" s="540"/>
      <c r="AF19" s="540"/>
      <c r="AG19" s="540"/>
      <c r="AH19" s="141" t="s">
        <v>628</v>
      </c>
      <c r="AI19" s="281" t="s">
        <v>650</v>
      </c>
      <c r="AJ19" s="282" t="s">
        <v>661</v>
      </c>
      <c r="AK19" s="269" t="s">
        <v>634</v>
      </c>
      <c r="AL19" s="270" t="e" cm="1">
        <f t="array" ref="AL19">- SGP CULTURA</f>
        <v>#NAME?</v>
      </c>
      <c r="AM19" s="269"/>
      <c r="AN19" s="280">
        <v>563207742</v>
      </c>
      <c r="AO19" s="283">
        <v>563207742</v>
      </c>
      <c r="AP19" s="280">
        <v>563207742</v>
      </c>
      <c r="AQ19" s="284">
        <v>2285918.73</v>
      </c>
      <c r="AR19" s="284">
        <v>2285918.73</v>
      </c>
      <c r="AS19" s="272" t="s">
        <v>753</v>
      </c>
      <c r="AT19" s="540"/>
      <c r="AU19" s="271">
        <v>126500000</v>
      </c>
      <c r="AV19" s="109"/>
      <c r="AW19" s="271">
        <v>77900000</v>
      </c>
      <c r="AX19" s="109"/>
      <c r="AY19" s="280">
        <v>272300000</v>
      </c>
      <c r="AZ19" s="285">
        <v>272300000</v>
      </c>
      <c r="BA19" s="286">
        <v>223700000</v>
      </c>
      <c r="BB19" s="188"/>
      <c r="BC19" s="158">
        <v>0</v>
      </c>
      <c r="BD19" s="276">
        <v>0</v>
      </c>
      <c r="BE19" s="158">
        <v>0</v>
      </c>
      <c r="BF19" s="276">
        <v>0</v>
      </c>
      <c r="BG19" s="284"/>
      <c r="BH19" s="232"/>
      <c r="BI19" s="232"/>
      <c r="BJ19" s="232"/>
      <c r="BK19" s="232"/>
      <c r="BL19" s="232"/>
      <c r="BM19" s="160"/>
      <c r="BN19" s="160"/>
      <c r="BO19" s="160"/>
      <c r="BP19" s="160"/>
    </row>
    <row r="20" spans="1:68" ht="45" customHeight="1">
      <c r="A20" s="217" t="s">
        <v>238</v>
      </c>
      <c r="B20" s="217" t="s">
        <v>239</v>
      </c>
      <c r="C20" s="218" t="s">
        <v>250</v>
      </c>
      <c r="D20" s="247" t="s">
        <v>288</v>
      </c>
      <c r="E20" s="219" t="s">
        <v>461</v>
      </c>
      <c r="F20" s="220">
        <v>2024130010107</v>
      </c>
      <c r="G20" s="219" t="s">
        <v>462</v>
      </c>
      <c r="H20" s="264" t="s">
        <v>463</v>
      </c>
      <c r="I20" s="540"/>
      <c r="J20" s="789"/>
      <c r="K20" s="765"/>
      <c r="L20" s="265"/>
      <c r="M20" s="767"/>
      <c r="N20" s="784"/>
      <c r="O20" s="774"/>
      <c r="P20" s="784"/>
      <c r="Q20" s="784"/>
      <c r="R20" s="784"/>
      <c r="S20" s="784"/>
      <c r="T20" s="784"/>
      <c r="U20" s="784"/>
      <c r="V20" s="788"/>
      <c r="W20" s="784"/>
      <c r="X20" s="784"/>
      <c r="Y20" s="735"/>
      <c r="Z20" s="750"/>
      <c r="AA20" s="750"/>
      <c r="AB20" s="744"/>
      <c r="AC20" s="746"/>
      <c r="AD20" s="540"/>
      <c r="AE20" s="540"/>
      <c r="AF20" s="540"/>
      <c r="AG20" s="540"/>
      <c r="AH20" s="141" t="s">
        <v>628</v>
      </c>
      <c r="AI20" s="278" t="s">
        <v>651</v>
      </c>
      <c r="AJ20" s="282" t="s">
        <v>662</v>
      </c>
      <c r="AK20" s="269" t="s">
        <v>634</v>
      </c>
      <c r="AL20" s="287" t="s">
        <v>676</v>
      </c>
      <c r="AM20" s="269"/>
      <c r="AN20" s="280">
        <v>524539557</v>
      </c>
      <c r="AO20" s="283">
        <v>524539557</v>
      </c>
      <c r="AP20" s="280">
        <v>524539557</v>
      </c>
      <c r="AQ20" s="288"/>
      <c r="AR20" s="485"/>
      <c r="AS20" s="272" t="s">
        <v>676</v>
      </c>
      <c r="AT20" s="540"/>
      <c r="AU20" s="271">
        <v>131400000</v>
      </c>
      <c r="AV20" s="109"/>
      <c r="AW20" s="271">
        <v>87600000</v>
      </c>
      <c r="AX20" s="109"/>
      <c r="AY20" s="280">
        <v>262800000</v>
      </c>
      <c r="AZ20" s="285">
        <v>262800000</v>
      </c>
      <c r="BA20" s="192">
        <v>219000000</v>
      </c>
      <c r="BB20" s="188"/>
      <c r="BC20" s="167"/>
      <c r="BD20" s="158"/>
      <c r="BE20" s="158"/>
      <c r="BF20" s="232"/>
      <c r="BG20" s="485"/>
      <c r="BH20" s="232"/>
      <c r="BI20" s="232"/>
      <c r="BJ20" s="232"/>
      <c r="BK20" s="232"/>
      <c r="BL20" s="232"/>
      <c r="BM20" s="160"/>
      <c r="BN20" s="160"/>
      <c r="BO20" s="160"/>
      <c r="BP20" s="160"/>
    </row>
    <row r="21" spans="1:68" ht="45" customHeight="1">
      <c r="A21" s="217" t="s">
        <v>238</v>
      </c>
      <c r="B21" s="217" t="s">
        <v>239</v>
      </c>
      <c r="C21" s="218" t="s">
        <v>250</v>
      </c>
      <c r="D21" s="247" t="s">
        <v>288</v>
      </c>
      <c r="E21" s="219" t="s">
        <v>461</v>
      </c>
      <c r="F21" s="220">
        <v>2024130010107</v>
      </c>
      <c r="G21" s="219" t="s">
        <v>462</v>
      </c>
      <c r="H21" s="264" t="s">
        <v>463</v>
      </c>
      <c r="I21" s="540"/>
      <c r="J21" s="789"/>
      <c r="K21" s="764" t="s">
        <v>471</v>
      </c>
      <c r="L21" s="265"/>
      <c r="M21" s="767"/>
      <c r="N21" s="536">
        <v>12</v>
      </c>
      <c r="O21" s="774"/>
      <c r="P21" s="536">
        <v>9</v>
      </c>
      <c r="Q21" s="783"/>
      <c r="R21" s="783"/>
      <c r="S21" s="783"/>
      <c r="T21" s="783"/>
      <c r="U21" s="536">
        <v>3</v>
      </c>
      <c r="V21" s="785">
        <v>10</v>
      </c>
      <c r="W21" s="536">
        <v>2</v>
      </c>
      <c r="X21" s="536">
        <v>24</v>
      </c>
      <c r="Y21" s="733">
        <v>1</v>
      </c>
      <c r="Z21" s="748">
        <v>45673</v>
      </c>
      <c r="AA21" s="748">
        <v>46022</v>
      </c>
      <c r="AB21" s="742">
        <f>_xlfn.DAYS(AA21,Z21)</f>
        <v>349</v>
      </c>
      <c r="AC21" s="746"/>
      <c r="AD21" s="540"/>
      <c r="AE21" s="540"/>
      <c r="AF21" s="540"/>
      <c r="AG21" s="540"/>
      <c r="AH21" s="141" t="s">
        <v>628</v>
      </c>
      <c r="AI21" s="289" t="s">
        <v>652</v>
      </c>
      <c r="AJ21" s="282" t="s">
        <v>663</v>
      </c>
      <c r="AK21" s="269" t="s">
        <v>634</v>
      </c>
      <c r="AL21" s="270" t="s">
        <v>694</v>
      </c>
      <c r="AM21" s="269"/>
      <c r="AN21" s="271">
        <v>700000000</v>
      </c>
      <c r="AO21" s="283">
        <v>700000000</v>
      </c>
      <c r="AP21" s="271">
        <v>700000000</v>
      </c>
      <c r="AQ21" s="290"/>
      <c r="AR21" s="271"/>
      <c r="AS21" s="272" t="s">
        <v>676</v>
      </c>
      <c r="AT21" s="540"/>
      <c r="AU21" s="109"/>
      <c r="AV21" s="109"/>
      <c r="AW21" s="109"/>
      <c r="AX21" s="109"/>
      <c r="AY21" s="271"/>
      <c r="AZ21" s="271"/>
      <c r="BA21" s="193"/>
      <c r="BB21" s="189"/>
      <c r="BC21" s="168"/>
      <c r="BD21" s="158"/>
      <c r="BE21" s="158"/>
      <c r="BF21" s="232"/>
      <c r="BG21" s="271"/>
      <c r="BH21" s="232"/>
      <c r="BI21" s="232"/>
      <c r="BJ21" s="232"/>
      <c r="BK21" s="232"/>
      <c r="BL21" s="232"/>
      <c r="BM21" s="160"/>
      <c r="BN21" s="160"/>
      <c r="BO21" s="160"/>
      <c r="BP21" s="160"/>
    </row>
    <row r="22" spans="1:68" ht="45" customHeight="1">
      <c r="A22" s="217" t="s">
        <v>238</v>
      </c>
      <c r="B22" s="217" t="s">
        <v>239</v>
      </c>
      <c r="C22" s="218" t="s">
        <v>250</v>
      </c>
      <c r="D22" s="247" t="s">
        <v>288</v>
      </c>
      <c r="E22" s="219" t="s">
        <v>461</v>
      </c>
      <c r="F22" s="220">
        <v>2024130010107</v>
      </c>
      <c r="G22" s="219" t="s">
        <v>462</v>
      </c>
      <c r="H22" s="264" t="s">
        <v>463</v>
      </c>
      <c r="I22" s="540"/>
      <c r="J22" s="789"/>
      <c r="K22" s="830"/>
      <c r="L22" s="265"/>
      <c r="M22" s="767"/>
      <c r="N22" s="537"/>
      <c r="O22" s="774"/>
      <c r="P22" s="537"/>
      <c r="Q22" s="790"/>
      <c r="R22" s="790"/>
      <c r="S22" s="790"/>
      <c r="T22" s="790"/>
      <c r="U22" s="537"/>
      <c r="V22" s="814"/>
      <c r="W22" s="537"/>
      <c r="X22" s="537"/>
      <c r="Y22" s="734"/>
      <c r="Z22" s="749"/>
      <c r="AA22" s="749"/>
      <c r="AB22" s="743"/>
      <c r="AC22" s="746"/>
      <c r="AD22" s="540"/>
      <c r="AE22" s="540"/>
      <c r="AF22" s="540"/>
      <c r="AG22" s="540"/>
      <c r="AH22" s="141" t="s">
        <v>628</v>
      </c>
      <c r="AI22" s="289" t="s">
        <v>653</v>
      </c>
      <c r="AJ22" s="282" t="s">
        <v>664</v>
      </c>
      <c r="AK22" s="269" t="s">
        <v>634</v>
      </c>
      <c r="AL22" s="270" t="s">
        <v>699</v>
      </c>
      <c r="AM22" s="269"/>
      <c r="AN22" s="282"/>
      <c r="AO22" s="282"/>
      <c r="AP22" s="271">
        <v>300000000</v>
      </c>
      <c r="AQ22" s="290"/>
      <c r="AR22" s="271"/>
      <c r="AS22" s="272" t="s">
        <v>676</v>
      </c>
      <c r="AT22" s="540"/>
      <c r="AU22" s="109"/>
      <c r="AV22" s="109"/>
      <c r="AW22" s="109"/>
      <c r="AX22" s="109"/>
      <c r="AY22" s="271"/>
      <c r="AZ22" s="271"/>
      <c r="BA22" s="282"/>
      <c r="BB22" s="291"/>
      <c r="BC22" s="282"/>
      <c r="BD22" s="158"/>
      <c r="BE22" s="158"/>
      <c r="BF22" s="232"/>
      <c r="BG22" s="271"/>
      <c r="BH22" s="232"/>
      <c r="BI22" s="232"/>
      <c r="BJ22" s="232"/>
      <c r="BK22" s="232"/>
      <c r="BL22" s="232"/>
      <c r="BM22" s="160"/>
      <c r="BN22" s="160"/>
      <c r="BO22" s="160"/>
      <c r="BP22" s="160"/>
    </row>
    <row r="23" spans="1:68" ht="45" customHeight="1">
      <c r="A23" s="217" t="s">
        <v>238</v>
      </c>
      <c r="B23" s="217" t="s">
        <v>239</v>
      </c>
      <c r="C23" s="218" t="s">
        <v>250</v>
      </c>
      <c r="D23" s="247" t="s">
        <v>288</v>
      </c>
      <c r="E23" s="219" t="s">
        <v>461</v>
      </c>
      <c r="F23" s="220">
        <v>2024130010107</v>
      </c>
      <c r="G23" s="219" t="s">
        <v>462</v>
      </c>
      <c r="H23" s="264" t="s">
        <v>463</v>
      </c>
      <c r="I23" s="540"/>
      <c r="J23" s="789"/>
      <c r="K23" s="830"/>
      <c r="L23" s="265"/>
      <c r="M23" s="767"/>
      <c r="N23" s="537"/>
      <c r="O23" s="774"/>
      <c r="P23" s="537"/>
      <c r="Q23" s="790"/>
      <c r="R23" s="790"/>
      <c r="S23" s="790"/>
      <c r="T23" s="790"/>
      <c r="U23" s="537"/>
      <c r="V23" s="814"/>
      <c r="W23" s="537"/>
      <c r="X23" s="537"/>
      <c r="Y23" s="734"/>
      <c r="Z23" s="749"/>
      <c r="AA23" s="749"/>
      <c r="AB23" s="743"/>
      <c r="AC23" s="746"/>
      <c r="AD23" s="540"/>
      <c r="AE23" s="540"/>
      <c r="AF23" s="540"/>
      <c r="AG23" s="540"/>
      <c r="AH23" s="141" t="s">
        <v>628</v>
      </c>
      <c r="AI23" s="289" t="s">
        <v>654</v>
      </c>
      <c r="AJ23" s="282" t="s">
        <v>665</v>
      </c>
      <c r="AK23" s="269" t="s">
        <v>634</v>
      </c>
      <c r="AL23" s="270" t="s">
        <v>691</v>
      </c>
      <c r="AM23" s="269"/>
      <c r="AN23" s="282"/>
      <c r="AO23" s="282"/>
      <c r="AP23" s="271"/>
      <c r="AQ23" s="290"/>
      <c r="AR23" s="271"/>
      <c r="AS23" s="272" t="s">
        <v>676</v>
      </c>
      <c r="AT23" s="540"/>
      <c r="AU23" s="109"/>
      <c r="AV23" s="109"/>
      <c r="AW23" s="109"/>
      <c r="AX23" s="109"/>
      <c r="AY23" s="271"/>
      <c r="AZ23" s="271"/>
      <c r="BA23" s="282"/>
      <c r="BB23" s="291"/>
      <c r="BC23" s="282"/>
      <c r="BD23" s="158"/>
      <c r="BE23" s="158"/>
      <c r="BF23" s="232"/>
      <c r="BG23" s="271"/>
      <c r="BH23" s="232"/>
      <c r="BI23" s="232"/>
      <c r="BJ23" s="232"/>
      <c r="BK23" s="232"/>
      <c r="BL23" s="232"/>
      <c r="BM23" s="160"/>
      <c r="BN23" s="160"/>
      <c r="BO23" s="160"/>
      <c r="BP23" s="160"/>
    </row>
    <row r="24" spans="1:68" ht="45" customHeight="1">
      <c r="A24" s="217" t="s">
        <v>238</v>
      </c>
      <c r="B24" s="217" t="s">
        <v>239</v>
      </c>
      <c r="C24" s="218" t="s">
        <v>250</v>
      </c>
      <c r="D24" s="247" t="s">
        <v>288</v>
      </c>
      <c r="E24" s="219" t="s">
        <v>461</v>
      </c>
      <c r="F24" s="220">
        <v>2024130010107</v>
      </c>
      <c r="G24" s="219" t="s">
        <v>462</v>
      </c>
      <c r="H24" s="264" t="s">
        <v>463</v>
      </c>
      <c r="I24" s="540"/>
      <c r="J24" s="789"/>
      <c r="K24" s="830"/>
      <c r="L24" s="265"/>
      <c r="M24" s="767"/>
      <c r="N24" s="537"/>
      <c r="O24" s="774"/>
      <c r="P24" s="537"/>
      <c r="Q24" s="790"/>
      <c r="R24" s="790"/>
      <c r="S24" s="784"/>
      <c r="T24" s="790"/>
      <c r="U24" s="537"/>
      <c r="V24" s="814"/>
      <c r="W24" s="537"/>
      <c r="X24" s="537"/>
      <c r="Y24" s="734"/>
      <c r="Z24" s="749"/>
      <c r="AA24" s="749"/>
      <c r="AB24" s="743"/>
      <c r="AC24" s="746"/>
      <c r="AD24" s="540"/>
      <c r="AE24" s="540"/>
      <c r="AF24" s="540"/>
      <c r="AG24" s="540"/>
      <c r="AH24" s="141" t="s">
        <v>628</v>
      </c>
      <c r="AI24" s="289" t="s">
        <v>655</v>
      </c>
      <c r="AJ24" s="282" t="s">
        <v>666</v>
      </c>
      <c r="AK24" s="269" t="s">
        <v>634</v>
      </c>
      <c r="AL24" s="270" t="s">
        <v>700</v>
      </c>
      <c r="AM24" s="269"/>
      <c r="AN24" s="282"/>
      <c r="AO24" s="282"/>
      <c r="AP24" s="271">
        <v>2285918.73</v>
      </c>
      <c r="AQ24" s="290"/>
      <c r="AR24" s="271"/>
      <c r="AS24" s="272" t="s">
        <v>676</v>
      </c>
      <c r="AT24" s="540"/>
      <c r="AU24" s="109"/>
      <c r="AV24" s="109"/>
      <c r="AW24" s="109"/>
      <c r="AX24" s="109"/>
      <c r="AY24" s="271"/>
      <c r="AZ24" s="271"/>
      <c r="BA24" s="282"/>
      <c r="BB24" s="291"/>
      <c r="BC24" s="282"/>
      <c r="BD24" s="158"/>
      <c r="BE24" s="158"/>
      <c r="BF24" s="232"/>
      <c r="BG24" s="271"/>
      <c r="BH24" s="232"/>
      <c r="BI24" s="232"/>
      <c r="BJ24" s="232"/>
      <c r="BK24" s="232"/>
      <c r="BL24" s="232"/>
      <c r="BM24" s="160"/>
      <c r="BN24" s="160"/>
      <c r="BO24" s="160"/>
      <c r="BP24" s="160"/>
    </row>
    <row r="25" spans="1:68" ht="45" customHeight="1">
      <c r="A25" s="217" t="s">
        <v>238</v>
      </c>
      <c r="B25" s="217" t="s">
        <v>239</v>
      </c>
      <c r="C25" s="218" t="s">
        <v>250</v>
      </c>
      <c r="D25" s="247" t="s">
        <v>288</v>
      </c>
      <c r="E25" s="219" t="s">
        <v>461</v>
      </c>
      <c r="F25" s="220">
        <v>2024130010107</v>
      </c>
      <c r="G25" s="219" t="s">
        <v>462</v>
      </c>
      <c r="H25" s="264" t="s">
        <v>463</v>
      </c>
      <c r="I25" s="540"/>
      <c r="J25" s="789"/>
      <c r="K25" s="830"/>
      <c r="L25" s="265"/>
      <c r="M25" s="767"/>
      <c r="N25" s="537"/>
      <c r="O25" s="774"/>
      <c r="P25" s="537"/>
      <c r="Q25" s="784"/>
      <c r="R25" s="784"/>
      <c r="S25" s="292"/>
      <c r="T25" s="784"/>
      <c r="U25" s="537"/>
      <c r="V25" s="814"/>
      <c r="W25" s="537"/>
      <c r="X25" s="537"/>
      <c r="Y25" s="734"/>
      <c r="Z25" s="749"/>
      <c r="AA25" s="749"/>
      <c r="AB25" s="743"/>
      <c r="AC25" s="746"/>
      <c r="AD25" s="540"/>
      <c r="AE25" s="540"/>
      <c r="AF25" s="540"/>
      <c r="AG25" s="540"/>
      <c r="AH25" s="141" t="s">
        <v>628</v>
      </c>
      <c r="AI25" s="289" t="s">
        <v>656</v>
      </c>
      <c r="AJ25" s="282" t="s">
        <v>667</v>
      </c>
      <c r="AK25" s="269" t="s">
        <v>634</v>
      </c>
      <c r="AL25" s="272" t="s">
        <v>676</v>
      </c>
      <c r="AM25" s="269"/>
      <c r="AN25" s="282"/>
      <c r="AO25" s="282"/>
      <c r="AP25" s="282"/>
      <c r="AQ25" s="293"/>
      <c r="AR25" s="282"/>
      <c r="AS25" s="272" t="s">
        <v>676</v>
      </c>
      <c r="AT25" s="540"/>
      <c r="AU25" s="109"/>
      <c r="AV25" s="109"/>
      <c r="AW25" s="109"/>
      <c r="AX25" s="109"/>
      <c r="AY25" s="282"/>
      <c r="AZ25" s="282"/>
      <c r="BA25" s="282"/>
      <c r="BB25" s="291"/>
      <c r="BC25" s="282"/>
      <c r="BD25" s="158"/>
      <c r="BE25" s="158"/>
      <c r="BF25" s="232"/>
      <c r="BG25" s="282"/>
      <c r="BH25" s="232"/>
      <c r="BI25" s="232"/>
      <c r="BJ25" s="232"/>
      <c r="BK25" s="232"/>
      <c r="BL25" s="232"/>
      <c r="BM25" s="160"/>
      <c r="BN25" s="160"/>
      <c r="BO25" s="160"/>
      <c r="BP25" s="160"/>
    </row>
    <row r="26" spans="1:68" ht="45" customHeight="1">
      <c r="A26" s="217" t="s">
        <v>238</v>
      </c>
      <c r="B26" s="217" t="s">
        <v>239</v>
      </c>
      <c r="C26" s="218" t="s">
        <v>250</v>
      </c>
      <c r="D26" s="247" t="s">
        <v>288</v>
      </c>
      <c r="E26" s="219" t="s">
        <v>461</v>
      </c>
      <c r="F26" s="220">
        <v>2024130010107</v>
      </c>
      <c r="G26" s="219" t="s">
        <v>462</v>
      </c>
      <c r="H26" s="264" t="s">
        <v>463</v>
      </c>
      <c r="I26" s="109" t="s">
        <v>465</v>
      </c>
      <c r="J26" s="294">
        <v>0.15</v>
      </c>
      <c r="K26" s="295" t="s">
        <v>472</v>
      </c>
      <c r="L26" s="296"/>
      <c r="M26" s="297" t="s">
        <v>320</v>
      </c>
      <c r="N26" s="298">
        <v>1</v>
      </c>
      <c r="O26" s="774"/>
      <c r="P26" s="299">
        <v>0</v>
      </c>
      <c r="Q26" s="300"/>
      <c r="R26" s="224"/>
      <c r="S26" s="301"/>
      <c r="T26" s="301"/>
      <c r="U26" s="299">
        <v>0</v>
      </c>
      <c r="V26" s="302">
        <v>0.5</v>
      </c>
      <c r="W26" s="484">
        <v>0.4</v>
      </c>
      <c r="X26" s="299">
        <f>SUM(P26:W26)</f>
        <v>0.9</v>
      </c>
      <c r="Y26" s="303">
        <f>+X26/N26</f>
        <v>0.9</v>
      </c>
      <c r="Z26" s="225">
        <v>45673</v>
      </c>
      <c r="AA26" s="226">
        <v>46022</v>
      </c>
      <c r="AB26" s="111">
        <f t="shared" ref="AB26" si="5">_xlfn.DAYS(AA26,Z26)</f>
        <v>349</v>
      </c>
      <c r="AC26" s="746"/>
      <c r="AD26" s="540"/>
      <c r="AE26" s="540"/>
      <c r="AF26" s="541"/>
      <c r="AG26" s="541"/>
      <c r="AH26" s="141" t="s">
        <v>628</v>
      </c>
      <c r="AI26" s="289" t="s">
        <v>657</v>
      </c>
      <c r="AJ26" s="282" t="s">
        <v>667</v>
      </c>
      <c r="AK26" s="269" t="s">
        <v>634</v>
      </c>
      <c r="AL26" s="272" t="s">
        <v>676</v>
      </c>
      <c r="AM26" s="269"/>
      <c r="AN26" s="282"/>
      <c r="AO26" s="282"/>
      <c r="AP26" s="282"/>
      <c r="AQ26" s="799"/>
      <c r="AR26" s="282"/>
      <c r="AS26" s="272" t="s">
        <v>676</v>
      </c>
      <c r="AT26" s="540"/>
      <c r="AU26" s="109"/>
      <c r="AV26" s="109"/>
      <c r="AW26" s="109"/>
      <c r="AX26" s="109"/>
      <c r="AY26" s="282"/>
      <c r="AZ26" s="282"/>
      <c r="BA26" s="282"/>
      <c r="BB26" s="291"/>
      <c r="BC26" s="282"/>
      <c r="BD26" s="158"/>
      <c r="BE26" s="158"/>
      <c r="BF26" s="232"/>
      <c r="BG26" s="282"/>
      <c r="BH26" s="232"/>
      <c r="BI26" s="232"/>
      <c r="BJ26" s="232"/>
      <c r="BK26" s="232"/>
      <c r="BL26" s="232"/>
      <c r="BM26" s="160"/>
      <c r="BN26" s="160"/>
      <c r="BO26" s="160"/>
      <c r="BP26" s="160"/>
    </row>
    <row r="27" spans="1:68" ht="45" customHeight="1">
      <c r="A27" s="217" t="s">
        <v>238</v>
      </c>
      <c r="B27" s="217" t="s">
        <v>239</v>
      </c>
      <c r="C27" s="218" t="s">
        <v>250</v>
      </c>
      <c r="D27" s="217" t="s">
        <v>293</v>
      </c>
      <c r="E27" s="219" t="s">
        <v>461</v>
      </c>
      <c r="F27" s="220">
        <v>2024130010107</v>
      </c>
      <c r="G27" s="219" t="s">
        <v>462</v>
      </c>
      <c r="H27" s="264" t="s">
        <v>466</v>
      </c>
      <c r="I27" s="539" t="s">
        <v>467</v>
      </c>
      <c r="J27" s="738">
        <v>0.1</v>
      </c>
      <c r="K27" s="295" t="s">
        <v>473</v>
      </c>
      <c r="L27" s="296"/>
      <c r="M27" s="766" t="s">
        <v>322</v>
      </c>
      <c r="N27" s="116">
        <v>0.3</v>
      </c>
      <c r="O27" s="774"/>
      <c r="P27" s="304">
        <v>0.1</v>
      </c>
      <c r="Q27" s="224"/>
      <c r="R27" s="224"/>
      <c r="S27" s="301"/>
      <c r="T27" s="301"/>
      <c r="U27" s="224">
        <v>0.1</v>
      </c>
      <c r="V27" s="223">
        <v>0</v>
      </c>
      <c r="W27" s="224">
        <v>0</v>
      </c>
      <c r="X27" s="299">
        <f>SUM(P27:W27)</f>
        <v>0.2</v>
      </c>
      <c r="Y27" s="303">
        <f>+X27/N27</f>
        <v>0.66666666666666674</v>
      </c>
      <c r="Z27" s="225">
        <v>45673</v>
      </c>
      <c r="AA27" s="226">
        <v>46022</v>
      </c>
      <c r="AB27" s="111">
        <f>_xlfn.DAYS(AA27,Z27)</f>
        <v>349</v>
      </c>
      <c r="AC27" s="746"/>
      <c r="AD27" s="540"/>
      <c r="AE27" s="540"/>
      <c r="AF27" s="539" t="s">
        <v>520</v>
      </c>
      <c r="AG27" s="539" t="s">
        <v>521</v>
      </c>
      <c r="AH27" s="141" t="s">
        <v>628</v>
      </c>
      <c r="AI27" s="289" t="s">
        <v>658</v>
      </c>
      <c r="AJ27" s="282" t="s">
        <v>668</v>
      </c>
      <c r="AK27" s="269" t="s">
        <v>634</v>
      </c>
      <c r="AL27" s="272" t="s">
        <v>676</v>
      </c>
      <c r="AM27" s="269"/>
      <c r="AN27" s="282"/>
      <c r="AO27" s="282"/>
      <c r="AP27" s="282"/>
      <c r="AQ27" s="800"/>
      <c r="AR27" s="282"/>
      <c r="AS27" s="272" t="s">
        <v>676</v>
      </c>
      <c r="AT27" s="540"/>
      <c r="AU27" s="109"/>
      <c r="AV27" s="109"/>
      <c r="AW27" s="109"/>
      <c r="AX27" s="109"/>
      <c r="AY27" s="282"/>
      <c r="AZ27" s="282"/>
      <c r="BA27" s="282"/>
      <c r="BB27" s="291"/>
      <c r="BC27" s="282"/>
      <c r="BD27" s="158"/>
      <c r="BE27" s="158"/>
      <c r="BF27" s="232"/>
      <c r="BG27" s="282"/>
      <c r="BH27" s="232"/>
      <c r="BI27" s="232"/>
      <c r="BJ27" s="232"/>
      <c r="BK27" s="232"/>
      <c r="BL27" s="232"/>
      <c r="BM27" s="160"/>
      <c r="BN27" s="160"/>
      <c r="BO27" s="160"/>
      <c r="BP27" s="160"/>
    </row>
    <row r="28" spans="1:68" ht="45" customHeight="1">
      <c r="A28" s="217" t="s">
        <v>238</v>
      </c>
      <c r="B28" s="217" t="s">
        <v>239</v>
      </c>
      <c r="C28" s="218" t="s">
        <v>250</v>
      </c>
      <c r="D28" s="217" t="s">
        <v>293</v>
      </c>
      <c r="E28" s="219" t="s">
        <v>461</v>
      </c>
      <c r="F28" s="220">
        <v>2024130010107</v>
      </c>
      <c r="G28" s="219" t="s">
        <v>462</v>
      </c>
      <c r="H28" s="264" t="s">
        <v>466</v>
      </c>
      <c r="I28" s="540"/>
      <c r="J28" s="789"/>
      <c r="K28" s="764" t="s">
        <v>522</v>
      </c>
      <c r="L28" s="265"/>
      <c r="M28" s="767"/>
      <c r="N28" s="536">
        <v>12</v>
      </c>
      <c r="O28" s="774"/>
      <c r="P28" s="536">
        <v>4</v>
      </c>
      <c r="Q28" s="224"/>
      <c r="R28" s="224"/>
      <c r="S28" s="301"/>
      <c r="T28" s="301"/>
      <c r="U28" s="536">
        <v>4</v>
      </c>
      <c r="V28" s="785">
        <v>1</v>
      </c>
      <c r="W28" s="536">
        <v>2</v>
      </c>
      <c r="X28" s="536">
        <f>SUM(P28:W29)</f>
        <v>11</v>
      </c>
      <c r="Y28" s="736">
        <f>+X28/N28</f>
        <v>0.91666666666666663</v>
      </c>
      <c r="Z28" s="748">
        <v>45673</v>
      </c>
      <c r="AA28" s="748">
        <v>46022</v>
      </c>
      <c r="AB28" s="742">
        <f>_xlfn.DAYS(AA28,Z28)</f>
        <v>349</v>
      </c>
      <c r="AC28" s="746"/>
      <c r="AD28" s="540"/>
      <c r="AE28" s="540"/>
      <c r="AF28" s="540"/>
      <c r="AG28" s="540"/>
      <c r="AH28" s="141" t="s">
        <v>628</v>
      </c>
      <c r="AI28" s="289" t="s">
        <v>659</v>
      </c>
      <c r="AJ28" s="282" t="s">
        <v>669</v>
      </c>
      <c r="AK28" s="269" t="s">
        <v>634</v>
      </c>
      <c r="AL28" s="272" t="s">
        <v>676</v>
      </c>
      <c r="AM28" s="269"/>
      <c r="AN28" s="282"/>
      <c r="AO28" s="282"/>
      <c r="AP28" s="282"/>
      <c r="AQ28" s="836">
        <v>524539557</v>
      </c>
      <c r="AR28" s="486">
        <v>524539557</v>
      </c>
      <c r="AS28" s="272" t="s">
        <v>676</v>
      </c>
      <c r="AT28" s="540"/>
      <c r="AU28" s="109"/>
      <c r="AV28" s="109"/>
      <c r="AW28" s="109"/>
      <c r="AX28" s="109"/>
      <c r="AY28" s="282"/>
      <c r="AZ28" s="282"/>
      <c r="BA28" s="282"/>
      <c r="BB28" s="291"/>
      <c r="BC28" s="284">
        <v>350400000</v>
      </c>
      <c r="BD28" s="237">
        <f>+BC28/AQ28</f>
        <v>0.66801444299843338</v>
      </c>
      <c r="BE28" s="284">
        <v>350400000</v>
      </c>
      <c r="BF28" s="237">
        <f>+BE28/AQ28</f>
        <v>0.66801444299843338</v>
      </c>
      <c r="BG28" s="486">
        <v>524539557</v>
      </c>
      <c r="BH28" s="232"/>
      <c r="BI28" s="488">
        <f>+BG28/AR28</f>
        <v>1</v>
      </c>
      <c r="BJ28" s="486">
        <v>524539557</v>
      </c>
      <c r="BK28" s="232"/>
      <c r="BL28" s="232"/>
      <c r="BM28" s="160"/>
      <c r="BN28" s="160"/>
      <c r="BO28" s="160"/>
      <c r="BP28" s="160"/>
    </row>
    <row r="29" spans="1:68" ht="45" customHeight="1">
      <c r="A29" s="217" t="s">
        <v>238</v>
      </c>
      <c r="B29" s="217" t="s">
        <v>239</v>
      </c>
      <c r="C29" s="218" t="s">
        <v>250</v>
      </c>
      <c r="D29" s="217" t="s">
        <v>293</v>
      </c>
      <c r="E29" s="219" t="s">
        <v>461</v>
      </c>
      <c r="F29" s="220">
        <v>2024130010107</v>
      </c>
      <c r="G29" s="219" t="s">
        <v>462</v>
      </c>
      <c r="H29" s="264" t="s">
        <v>466</v>
      </c>
      <c r="I29" s="540"/>
      <c r="J29" s="789"/>
      <c r="K29" s="765"/>
      <c r="L29" s="265"/>
      <c r="M29" s="767"/>
      <c r="N29" s="538"/>
      <c r="O29" s="774"/>
      <c r="P29" s="538"/>
      <c r="Q29" s="224"/>
      <c r="R29" s="224"/>
      <c r="S29" s="301"/>
      <c r="T29" s="301"/>
      <c r="U29" s="538"/>
      <c r="V29" s="786"/>
      <c r="W29" s="538"/>
      <c r="X29" s="538"/>
      <c r="Y29" s="737"/>
      <c r="Z29" s="750"/>
      <c r="AA29" s="750"/>
      <c r="AB29" s="744"/>
      <c r="AC29" s="746"/>
      <c r="AD29" s="540"/>
      <c r="AE29" s="540"/>
      <c r="AF29" s="540"/>
      <c r="AG29" s="540"/>
      <c r="AH29" s="141"/>
      <c r="AI29" s="289" t="s">
        <v>660</v>
      </c>
      <c r="AJ29" s="282" t="s">
        <v>670</v>
      </c>
      <c r="AK29" s="269" t="s">
        <v>634</v>
      </c>
      <c r="AL29" s="272" t="s">
        <v>676</v>
      </c>
      <c r="AM29" s="269"/>
      <c r="AN29" s="282"/>
      <c r="AO29" s="282"/>
      <c r="AP29" s="282"/>
      <c r="AQ29" s="837"/>
      <c r="AR29" s="282"/>
      <c r="AS29" s="272" t="s">
        <v>676</v>
      </c>
      <c r="AT29" s="540"/>
      <c r="AU29" s="109"/>
      <c r="AV29" s="109"/>
      <c r="AW29" s="109"/>
      <c r="AX29" s="109"/>
      <c r="AY29" s="282"/>
      <c r="AZ29" s="282"/>
      <c r="BA29" s="282"/>
      <c r="BB29" s="291"/>
      <c r="BC29" s="282"/>
      <c r="BD29" s="158"/>
      <c r="BE29" s="158"/>
      <c r="BF29" s="232"/>
      <c r="BG29" s="282"/>
      <c r="BH29" s="232"/>
      <c r="BI29" s="232"/>
      <c r="BJ29" s="282"/>
      <c r="BK29" s="232"/>
      <c r="BL29" s="232"/>
      <c r="BM29" s="160"/>
      <c r="BN29" s="160"/>
      <c r="BO29" s="160"/>
      <c r="BP29" s="160"/>
    </row>
    <row r="30" spans="1:68" ht="45" customHeight="1">
      <c r="A30" s="217" t="s">
        <v>238</v>
      </c>
      <c r="B30" s="217" t="s">
        <v>239</v>
      </c>
      <c r="C30" s="218" t="s">
        <v>250</v>
      </c>
      <c r="D30" s="217" t="s">
        <v>293</v>
      </c>
      <c r="E30" s="219" t="s">
        <v>461</v>
      </c>
      <c r="F30" s="220">
        <v>2024130010107</v>
      </c>
      <c r="G30" s="219" t="s">
        <v>462</v>
      </c>
      <c r="H30" s="264" t="s">
        <v>466</v>
      </c>
      <c r="I30" s="540"/>
      <c r="J30" s="739"/>
      <c r="K30" s="295" t="s">
        <v>474</v>
      </c>
      <c r="L30" s="296"/>
      <c r="M30" s="768"/>
      <c r="N30" s="116">
        <v>12</v>
      </c>
      <c r="O30" s="774"/>
      <c r="P30" s="224">
        <v>9</v>
      </c>
      <c r="Q30" s="224"/>
      <c r="R30" s="224"/>
      <c r="S30" s="301"/>
      <c r="T30" s="301"/>
      <c r="U30" s="224">
        <v>3</v>
      </c>
      <c r="V30" s="223">
        <v>1</v>
      </c>
      <c r="W30" s="224">
        <v>4</v>
      </c>
      <c r="X30" s="224">
        <f>SUM(P30:W30)</f>
        <v>17</v>
      </c>
      <c r="Y30" s="169">
        <v>1</v>
      </c>
      <c r="Z30" s="225">
        <v>45673</v>
      </c>
      <c r="AA30" s="226">
        <v>46022</v>
      </c>
      <c r="AB30" s="111">
        <f t="shared" ref="AB30:AB36" si="6">_xlfn.DAYS(AA30,Z30)</f>
        <v>349</v>
      </c>
      <c r="AC30" s="746"/>
      <c r="AD30" s="540"/>
      <c r="AE30" s="540"/>
      <c r="AF30" s="540"/>
      <c r="AG30" s="540"/>
      <c r="AH30" s="141" t="s">
        <v>628</v>
      </c>
      <c r="AI30" s="289" t="s">
        <v>659</v>
      </c>
      <c r="AJ30" s="282" t="s">
        <v>663</v>
      </c>
      <c r="AK30" s="269" t="s">
        <v>634</v>
      </c>
      <c r="AL30" s="272" t="s">
        <v>676</v>
      </c>
      <c r="AM30" s="269"/>
      <c r="AN30" s="282"/>
      <c r="AO30" s="282"/>
      <c r="AP30" s="282"/>
      <c r="AQ30" s="838"/>
      <c r="AR30" s="282"/>
      <c r="AS30" s="272" t="s">
        <v>676</v>
      </c>
      <c r="AT30" s="540"/>
      <c r="AU30" s="109"/>
      <c r="AV30" s="109"/>
      <c r="AW30" s="109"/>
      <c r="AX30" s="109"/>
      <c r="AY30" s="282"/>
      <c r="AZ30" s="282"/>
      <c r="BA30" s="282"/>
      <c r="BB30" s="291"/>
      <c r="BC30" s="282"/>
      <c r="BD30" s="158"/>
      <c r="BE30" s="158"/>
      <c r="BF30" s="232"/>
      <c r="BG30" s="282"/>
      <c r="BH30" s="232"/>
      <c r="BI30" s="232"/>
      <c r="BJ30" s="282"/>
      <c r="BK30" s="232"/>
      <c r="BL30" s="232"/>
      <c r="BM30" s="160"/>
      <c r="BN30" s="160"/>
      <c r="BO30" s="160"/>
      <c r="BP30" s="160"/>
    </row>
    <row r="31" spans="1:68" ht="45" customHeight="1">
      <c r="A31" s="217" t="s">
        <v>238</v>
      </c>
      <c r="B31" s="217" t="s">
        <v>239</v>
      </c>
      <c r="C31" s="218" t="s">
        <v>250</v>
      </c>
      <c r="D31" s="217" t="s">
        <v>292</v>
      </c>
      <c r="E31" s="219" t="s">
        <v>461</v>
      </c>
      <c r="F31" s="220">
        <v>2024130010107</v>
      </c>
      <c r="G31" s="219" t="s">
        <v>462</v>
      </c>
      <c r="H31" s="264" t="s">
        <v>466</v>
      </c>
      <c r="I31" s="540"/>
      <c r="J31" s="738">
        <v>0.1</v>
      </c>
      <c r="K31" s="764" t="s">
        <v>475</v>
      </c>
      <c r="L31" s="265"/>
      <c r="M31" s="766" t="s">
        <v>322</v>
      </c>
      <c r="N31" s="536">
        <v>1</v>
      </c>
      <c r="O31" s="774"/>
      <c r="P31" s="536">
        <v>0</v>
      </c>
      <c r="Q31" s="224"/>
      <c r="R31" s="224"/>
      <c r="S31" s="301"/>
      <c r="T31" s="301"/>
      <c r="U31" s="536">
        <v>0.05</v>
      </c>
      <c r="V31" s="785">
        <v>0</v>
      </c>
      <c r="W31" s="536">
        <v>0</v>
      </c>
      <c r="X31" s="536">
        <f>SUM(P31:W32)</f>
        <v>0.05</v>
      </c>
      <c r="Y31" s="738">
        <f>+X31/N31</f>
        <v>0.05</v>
      </c>
      <c r="Z31" s="748">
        <v>45673</v>
      </c>
      <c r="AA31" s="748">
        <v>46022</v>
      </c>
      <c r="AB31" s="742">
        <f t="shared" si="6"/>
        <v>349</v>
      </c>
      <c r="AC31" s="746"/>
      <c r="AD31" s="540"/>
      <c r="AE31" s="540"/>
      <c r="AF31" s="540"/>
      <c r="AG31" s="540"/>
      <c r="AH31" s="141" t="s">
        <v>628</v>
      </c>
      <c r="AI31" s="289" t="s">
        <v>660</v>
      </c>
      <c r="AJ31" s="282" t="s">
        <v>670</v>
      </c>
      <c r="AK31" s="269" t="s">
        <v>634</v>
      </c>
      <c r="AL31" s="272" t="s">
        <v>676</v>
      </c>
      <c r="AM31" s="269"/>
      <c r="AN31" s="282"/>
      <c r="AO31" s="282"/>
      <c r="AP31" s="282"/>
      <c r="AQ31" s="834">
        <v>700000000</v>
      </c>
      <c r="AR31" s="485">
        <v>700000000</v>
      </c>
      <c r="AS31" s="272" t="s">
        <v>752</v>
      </c>
      <c r="AT31" s="540"/>
      <c r="AU31" s="109"/>
      <c r="AV31" s="109"/>
      <c r="AW31" s="109"/>
      <c r="AX31" s="109"/>
      <c r="AY31" s="282"/>
      <c r="AZ31" s="282"/>
      <c r="BA31" s="282"/>
      <c r="BB31" s="291"/>
      <c r="BC31" s="305">
        <v>0</v>
      </c>
      <c r="BD31" s="276">
        <v>0</v>
      </c>
      <c r="BE31" s="305">
        <v>0</v>
      </c>
      <c r="BF31" s="306">
        <v>0</v>
      </c>
      <c r="BG31" s="485"/>
      <c r="BH31" s="232"/>
      <c r="BI31" s="232"/>
      <c r="BJ31" s="485"/>
      <c r="BK31" s="232"/>
      <c r="BL31" s="232"/>
      <c r="BM31" s="160"/>
      <c r="BN31" s="160"/>
      <c r="BO31" s="160"/>
      <c r="BP31" s="160"/>
    </row>
    <row r="32" spans="1:68" ht="45" customHeight="1">
      <c r="A32" s="217" t="s">
        <v>238</v>
      </c>
      <c r="B32" s="217" t="s">
        <v>239</v>
      </c>
      <c r="C32" s="218" t="s">
        <v>250</v>
      </c>
      <c r="D32" s="217" t="s">
        <v>292</v>
      </c>
      <c r="E32" s="219" t="s">
        <v>461</v>
      </c>
      <c r="F32" s="220">
        <v>2024130010107</v>
      </c>
      <c r="G32" s="219" t="s">
        <v>462</v>
      </c>
      <c r="H32" s="264" t="s">
        <v>466</v>
      </c>
      <c r="I32" s="540"/>
      <c r="J32" s="789"/>
      <c r="K32" s="765"/>
      <c r="L32" s="265"/>
      <c r="M32" s="767"/>
      <c r="N32" s="538"/>
      <c r="O32" s="774"/>
      <c r="P32" s="538"/>
      <c r="Q32" s="224"/>
      <c r="R32" s="224"/>
      <c r="S32" s="301"/>
      <c r="T32" s="301"/>
      <c r="U32" s="538"/>
      <c r="V32" s="786"/>
      <c r="W32" s="538"/>
      <c r="X32" s="538"/>
      <c r="Y32" s="739"/>
      <c r="Z32" s="750"/>
      <c r="AA32" s="750"/>
      <c r="AB32" s="744"/>
      <c r="AC32" s="746"/>
      <c r="AD32" s="540"/>
      <c r="AE32" s="540"/>
      <c r="AF32" s="540"/>
      <c r="AG32" s="540"/>
      <c r="AH32" s="141"/>
      <c r="AI32" s="289" t="s">
        <v>660</v>
      </c>
      <c r="AJ32" s="282" t="s">
        <v>671</v>
      </c>
      <c r="AK32" s="269" t="s">
        <v>634</v>
      </c>
      <c r="AL32" s="272" t="s">
        <v>676</v>
      </c>
      <c r="AM32" s="269"/>
      <c r="AN32" s="282"/>
      <c r="AO32" s="282"/>
      <c r="AP32" s="282"/>
      <c r="AQ32" s="835"/>
      <c r="AR32" s="282"/>
      <c r="AS32" s="272" t="s">
        <v>752</v>
      </c>
      <c r="AT32" s="540"/>
      <c r="AU32" s="109"/>
      <c r="AV32" s="109"/>
      <c r="AW32" s="109"/>
      <c r="AX32" s="109"/>
      <c r="AY32" s="282"/>
      <c r="AZ32" s="282"/>
      <c r="BA32" s="282"/>
      <c r="BB32" s="291"/>
      <c r="BC32" s="282"/>
      <c r="BD32" s="158"/>
      <c r="BE32" s="158"/>
      <c r="BF32" s="232"/>
      <c r="BG32" s="282"/>
      <c r="BH32" s="232"/>
      <c r="BI32" s="232"/>
      <c r="BJ32" s="282"/>
      <c r="BK32" s="232"/>
      <c r="BL32" s="232"/>
      <c r="BM32" s="160"/>
      <c r="BN32" s="160"/>
      <c r="BO32" s="160"/>
      <c r="BP32" s="160"/>
    </row>
    <row r="33" spans="1:68" ht="45" customHeight="1">
      <c r="A33" s="217" t="s">
        <v>238</v>
      </c>
      <c r="B33" s="217" t="s">
        <v>239</v>
      </c>
      <c r="C33" s="218" t="s">
        <v>250</v>
      </c>
      <c r="D33" s="217" t="s">
        <v>292</v>
      </c>
      <c r="E33" s="219" t="s">
        <v>461</v>
      </c>
      <c r="F33" s="220">
        <v>2024130010107</v>
      </c>
      <c r="G33" s="219" t="s">
        <v>462</v>
      </c>
      <c r="H33" s="264" t="s">
        <v>466</v>
      </c>
      <c r="I33" s="540"/>
      <c r="J33" s="789"/>
      <c r="K33" s="295" t="s">
        <v>476</v>
      </c>
      <c r="L33" s="296"/>
      <c r="M33" s="767"/>
      <c r="N33" s="116">
        <v>0.3</v>
      </c>
      <c r="O33" s="774"/>
      <c r="P33" s="224">
        <v>0</v>
      </c>
      <c r="Q33" s="224"/>
      <c r="R33" s="224"/>
      <c r="S33" s="301"/>
      <c r="T33" s="301"/>
      <c r="U33" s="224">
        <v>0</v>
      </c>
      <c r="V33" s="223" t="s">
        <v>747</v>
      </c>
      <c r="W33" s="224">
        <v>0.05</v>
      </c>
      <c r="X33" s="224">
        <f>SUM(P33:W33)</f>
        <v>0.05</v>
      </c>
      <c r="Y33" s="307">
        <f>+X33/N33</f>
        <v>0.16666666666666669</v>
      </c>
      <c r="Z33" s="225">
        <v>45673</v>
      </c>
      <c r="AA33" s="226">
        <v>46022</v>
      </c>
      <c r="AB33" s="111">
        <f t="shared" si="6"/>
        <v>349</v>
      </c>
      <c r="AC33" s="746"/>
      <c r="AD33" s="540"/>
      <c r="AE33" s="540"/>
      <c r="AF33" s="540"/>
      <c r="AG33" s="540"/>
      <c r="AH33" s="141" t="s">
        <v>628</v>
      </c>
      <c r="AI33" s="289" t="s">
        <v>659</v>
      </c>
      <c r="AJ33" s="282" t="s">
        <v>669</v>
      </c>
      <c r="AK33" s="269" t="s">
        <v>634</v>
      </c>
      <c r="AL33" s="272" t="s">
        <v>676</v>
      </c>
      <c r="AM33" s="269"/>
      <c r="AN33" s="282"/>
      <c r="AO33" s="282"/>
      <c r="AP33" s="282"/>
      <c r="AQ33" s="839"/>
      <c r="AR33" s="282"/>
      <c r="AS33" s="272" t="s">
        <v>676</v>
      </c>
      <c r="AT33" s="540"/>
      <c r="AU33" s="109"/>
      <c r="AV33" s="109"/>
      <c r="AW33" s="109"/>
      <c r="AX33" s="109"/>
      <c r="AY33" s="282"/>
      <c r="AZ33" s="282"/>
      <c r="BA33" s="282"/>
      <c r="BB33" s="291"/>
      <c r="BC33" s="282"/>
      <c r="BD33" s="158"/>
      <c r="BE33" s="158"/>
      <c r="BF33" s="232"/>
      <c r="BG33" s="282"/>
      <c r="BH33" s="232"/>
      <c r="BI33" s="232"/>
      <c r="BJ33" s="282"/>
      <c r="BK33" s="232"/>
      <c r="BL33" s="232"/>
      <c r="BM33" s="160"/>
      <c r="BN33" s="160"/>
      <c r="BO33" s="160"/>
      <c r="BP33" s="160"/>
    </row>
    <row r="34" spans="1:68" ht="45" customHeight="1">
      <c r="A34" s="217" t="s">
        <v>238</v>
      </c>
      <c r="B34" s="217" t="s">
        <v>239</v>
      </c>
      <c r="C34" s="218" t="s">
        <v>250</v>
      </c>
      <c r="D34" s="217" t="s">
        <v>292</v>
      </c>
      <c r="E34" s="219" t="s">
        <v>461</v>
      </c>
      <c r="F34" s="220">
        <v>2024130010107</v>
      </c>
      <c r="G34" s="219" t="s">
        <v>462</v>
      </c>
      <c r="H34" s="264" t="s">
        <v>466</v>
      </c>
      <c r="I34" s="540"/>
      <c r="J34" s="789"/>
      <c r="K34" s="764" t="s">
        <v>477</v>
      </c>
      <c r="L34" s="265"/>
      <c r="M34" s="767"/>
      <c r="N34" s="783">
        <v>5000</v>
      </c>
      <c r="O34" s="774"/>
      <c r="P34" s="783">
        <v>0</v>
      </c>
      <c r="Q34" s="224"/>
      <c r="R34" s="224"/>
      <c r="S34" s="301"/>
      <c r="T34" s="301"/>
      <c r="U34" s="783">
        <v>416</v>
      </c>
      <c r="V34" s="787">
        <f>2877+1621+6224+2812+2351+3575+2089+1165+5686+3637+3806+5904+4107+2296</f>
        <v>48150</v>
      </c>
      <c r="W34" s="783">
        <v>0</v>
      </c>
      <c r="X34" s="783">
        <f>SUM(P34:W35)</f>
        <v>48566</v>
      </c>
      <c r="Y34" s="736">
        <v>1</v>
      </c>
      <c r="Z34" s="748">
        <v>45673</v>
      </c>
      <c r="AA34" s="748">
        <v>46022</v>
      </c>
      <c r="AB34" s="742">
        <f t="shared" si="6"/>
        <v>349</v>
      </c>
      <c r="AC34" s="746"/>
      <c r="AD34" s="540"/>
      <c r="AE34" s="540"/>
      <c r="AF34" s="540"/>
      <c r="AG34" s="540"/>
      <c r="AH34" s="141" t="s">
        <v>628</v>
      </c>
      <c r="AI34" s="289" t="s">
        <v>659</v>
      </c>
      <c r="AJ34" s="282" t="s">
        <v>669</v>
      </c>
      <c r="AK34" s="269" t="s">
        <v>634</v>
      </c>
      <c r="AL34" s="272" t="s">
        <v>676</v>
      </c>
      <c r="AM34" s="269"/>
      <c r="AN34" s="282"/>
      <c r="AO34" s="282"/>
      <c r="AP34" s="282"/>
      <c r="AQ34" s="308">
        <v>563207742</v>
      </c>
      <c r="AR34" s="486">
        <v>563207742</v>
      </c>
      <c r="AS34" s="272" t="s">
        <v>751</v>
      </c>
      <c r="AT34" s="540"/>
      <c r="AU34" s="109"/>
      <c r="AV34" s="109"/>
      <c r="AW34" s="109"/>
      <c r="AX34" s="109"/>
      <c r="AY34" s="282"/>
      <c r="AZ34" s="282"/>
      <c r="BA34" s="282"/>
      <c r="BB34" s="291"/>
      <c r="BC34" s="284">
        <v>320900000</v>
      </c>
      <c r="BD34" s="237">
        <f>+BC34/AQ34</f>
        <v>0.56977199720383109</v>
      </c>
      <c r="BE34" s="284">
        <v>320900000</v>
      </c>
      <c r="BF34" s="237">
        <f>+BE34/AQ34</f>
        <v>0.56977199720383109</v>
      </c>
      <c r="BG34" s="486">
        <v>563207742</v>
      </c>
      <c r="BH34" s="158"/>
      <c r="BI34" s="488">
        <f t="shared" ref="BI34:BI37" si="7">+BG34/AR34</f>
        <v>1</v>
      </c>
      <c r="BJ34" s="491">
        <v>563207742</v>
      </c>
      <c r="BK34" s="488">
        <f>+BJ34/AR34</f>
        <v>1</v>
      </c>
      <c r="BL34" s="158"/>
    </row>
    <row r="35" spans="1:68" ht="45" customHeight="1">
      <c r="A35" s="217" t="s">
        <v>238</v>
      </c>
      <c r="B35" s="217" t="s">
        <v>239</v>
      </c>
      <c r="C35" s="218" t="s">
        <v>250</v>
      </c>
      <c r="D35" s="217" t="s">
        <v>292</v>
      </c>
      <c r="E35" s="219" t="s">
        <v>461</v>
      </c>
      <c r="F35" s="220">
        <v>2024130010107</v>
      </c>
      <c r="G35" s="219" t="s">
        <v>462</v>
      </c>
      <c r="H35" s="264" t="s">
        <v>466</v>
      </c>
      <c r="I35" s="540"/>
      <c r="J35" s="789"/>
      <c r="K35" s="765"/>
      <c r="L35" s="265"/>
      <c r="M35" s="767"/>
      <c r="N35" s="784"/>
      <c r="O35" s="774"/>
      <c r="P35" s="784"/>
      <c r="Q35" s="224"/>
      <c r="R35" s="224"/>
      <c r="S35" s="301"/>
      <c r="T35" s="301"/>
      <c r="U35" s="784"/>
      <c r="V35" s="788"/>
      <c r="W35" s="784"/>
      <c r="X35" s="784"/>
      <c r="Y35" s="737"/>
      <c r="Z35" s="750"/>
      <c r="AA35" s="750"/>
      <c r="AB35" s="744"/>
      <c r="AC35" s="746"/>
      <c r="AD35" s="540"/>
      <c r="AE35" s="540"/>
      <c r="AF35" s="540"/>
      <c r="AG35" s="540"/>
      <c r="AH35" s="141"/>
      <c r="AI35" s="289" t="s">
        <v>659</v>
      </c>
      <c r="AJ35" s="282" t="s">
        <v>672</v>
      </c>
      <c r="AK35" s="269" t="s">
        <v>634</v>
      </c>
      <c r="AL35" s="272" t="s">
        <v>676</v>
      </c>
      <c r="AM35" s="269"/>
      <c r="AN35" s="282"/>
      <c r="AO35" s="282"/>
      <c r="AP35" s="282"/>
      <c r="AQ35" s="284">
        <v>1394951671.6800001</v>
      </c>
      <c r="AR35" s="485">
        <v>1394951671.6800001</v>
      </c>
      <c r="AS35" s="309" t="s">
        <v>692</v>
      </c>
      <c r="AT35" s="540"/>
      <c r="AU35" s="109"/>
      <c r="AV35" s="109"/>
      <c r="AW35" s="109"/>
      <c r="AX35" s="109"/>
      <c r="AY35" s="282"/>
      <c r="AZ35" s="282"/>
      <c r="BA35" s="282"/>
      <c r="BB35" s="291"/>
      <c r="BC35" s="284">
        <v>1394951671.6800001</v>
      </c>
      <c r="BD35" s="237">
        <f>+BC35/AQ35</f>
        <v>1</v>
      </c>
      <c r="BE35" s="284">
        <v>1394951671.6800001</v>
      </c>
      <c r="BF35" s="237">
        <f>+BE35/AQ35</f>
        <v>1</v>
      </c>
      <c r="BG35" s="485">
        <v>1394951671.6800001</v>
      </c>
      <c r="BH35" s="158"/>
      <c r="BI35" s="488">
        <f t="shared" si="7"/>
        <v>1</v>
      </c>
      <c r="BJ35" s="492">
        <v>1394951671.6800001</v>
      </c>
      <c r="BK35" s="488">
        <f t="shared" ref="BK35:BK37" si="8">+BJ35/AR35</f>
        <v>1</v>
      </c>
      <c r="BL35" s="158"/>
    </row>
    <row r="36" spans="1:68" ht="45" customHeight="1">
      <c r="A36" s="217" t="s">
        <v>238</v>
      </c>
      <c r="B36" s="217" t="s">
        <v>239</v>
      </c>
      <c r="C36" s="218" t="s">
        <v>250</v>
      </c>
      <c r="D36" s="217" t="s">
        <v>292</v>
      </c>
      <c r="E36" s="219" t="s">
        <v>461</v>
      </c>
      <c r="F36" s="220">
        <v>2024130010107</v>
      </c>
      <c r="G36" s="219" t="s">
        <v>462</v>
      </c>
      <c r="H36" s="264" t="s">
        <v>466</v>
      </c>
      <c r="I36" s="541"/>
      <c r="J36" s="739"/>
      <c r="K36" s="295" t="s">
        <v>478</v>
      </c>
      <c r="L36" s="296"/>
      <c r="M36" s="768"/>
      <c r="N36" s="116">
        <v>200</v>
      </c>
      <c r="O36" s="774"/>
      <c r="P36" s="224">
        <v>1</v>
      </c>
      <c r="Q36" s="224"/>
      <c r="R36" s="224"/>
      <c r="S36" s="301"/>
      <c r="T36" s="301"/>
      <c r="U36" s="224">
        <v>186</v>
      </c>
      <c r="V36" s="223">
        <v>5</v>
      </c>
      <c r="W36" s="224">
        <v>1</v>
      </c>
      <c r="X36" s="224">
        <f>SUM(P36:W36)</f>
        <v>193</v>
      </c>
      <c r="Y36" s="170">
        <f>+X36/N36</f>
        <v>0.96499999999999997</v>
      </c>
      <c r="Z36" s="225">
        <v>45673</v>
      </c>
      <c r="AA36" s="226">
        <v>46022</v>
      </c>
      <c r="AB36" s="111">
        <f t="shared" si="6"/>
        <v>349</v>
      </c>
      <c r="AC36" s="746"/>
      <c r="AD36" s="540"/>
      <c r="AE36" s="540"/>
      <c r="AF36" s="540"/>
      <c r="AG36" s="540"/>
      <c r="AH36" s="141" t="s">
        <v>628</v>
      </c>
      <c r="AI36" s="289" t="s">
        <v>659</v>
      </c>
      <c r="AJ36" s="282" t="s">
        <v>669</v>
      </c>
      <c r="AK36" s="269" t="s">
        <v>634</v>
      </c>
      <c r="AL36" s="272" t="s">
        <v>676</v>
      </c>
      <c r="AM36" s="269"/>
      <c r="AN36" s="282"/>
      <c r="AO36" s="282"/>
      <c r="AP36" s="282"/>
      <c r="AQ36" s="284">
        <v>198442215.05000001</v>
      </c>
      <c r="AR36" s="485">
        <v>198442215.05000001</v>
      </c>
      <c r="AS36" s="310" t="s">
        <v>691</v>
      </c>
      <c r="AT36" s="540"/>
      <c r="AU36" s="109"/>
      <c r="AV36" s="109"/>
      <c r="AW36" s="109"/>
      <c r="AX36" s="109"/>
      <c r="AY36" s="282"/>
      <c r="AZ36" s="282"/>
      <c r="BA36" s="282"/>
      <c r="BB36" s="291"/>
      <c r="BC36" s="305">
        <v>0</v>
      </c>
      <c r="BD36" s="276">
        <v>0</v>
      </c>
      <c r="BE36" s="305">
        <v>0</v>
      </c>
      <c r="BF36" s="276">
        <v>0</v>
      </c>
      <c r="BG36" s="485"/>
      <c r="BH36" s="158"/>
      <c r="BI36" s="158"/>
      <c r="BJ36" s="492"/>
      <c r="BK36" s="488">
        <f t="shared" si="8"/>
        <v>0</v>
      </c>
      <c r="BL36" s="158"/>
    </row>
    <row r="37" spans="1:68" ht="45" customHeight="1">
      <c r="A37" s="217" t="s">
        <v>238</v>
      </c>
      <c r="B37" s="217" t="s">
        <v>239</v>
      </c>
      <c r="C37" s="218" t="s">
        <v>250</v>
      </c>
      <c r="D37" s="217" t="s">
        <v>296</v>
      </c>
      <c r="E37" s="219" t="s">
        <v>461</v>
      </c>
      <c r="F37" s="220">
        <v>2024130010107</v>
      </c>
      <c r="G37" s="219" t="s">
        <v>462</v>
      </c>
      <c r="H37" s="311" t="s">
        <v>468</v>
      </c>
      <c r="I37" s="539" t="s">
        <v>469</v>
      </c>
      <c r="J37" s="738">
        <v>0.2</v>
      </c>
      <c r="K37" s="295" t="s">
        <v>479</v>
      </c>
      <c r="L37" s="296"/>
      <c r="M37" s="766" t="s">
        <v>323</v>
      </c>
      <c r="N37" s="116">
        <v>1</v>
      </c>
      <c r="O37" s="774"/>
      <c r="P37" s="224">
        <v>0</v>
      </c>
      <c r="Q37" s="224"/>
      <c r="R37" s="224"/>
      <c r="S37" s="301"/>
      <c r="T37" s="301"/>
      <c r="U37" s="224">
        <v>0.05</v>
      </c>
      <c r="V37" s="223">
        <v>0.2</v>
      </c>
      <c r="W37" s="224">
        <v>0</v>
      </c>
      <c r="X37" s="224">
        <f t="shared" ref="X37:X38" si="9">SUM(P37:W37)</f>
        <v>0.25</v>
      </c>
      <c r="Y37" s="307">
        <f>+X37/N37</f>
        <v>0.25</v>
      </c>
      <c r="Z37" s="225">
        <v>45673</v>
      </c>
      <c r="AA37" s="226">
        <v>46022</v>
      </c>
      <c r="AB37" s="111">
        <f>_xlfn.DAYS(AA37,Z37)</f>
        <v>349</v>
      </c>
      <c r="AC37" s="746"/>
      <c r="AD37" s="540"/>
      <c r="AE37" s="540"/>
      <c r="AF37" s="540"/>
      <c r="AG37" s="540"/>
      <c r="AH37" s="141" t="s">
        <v>628</v>
      </c>
      <c r="AI37" s="289" t="s">
        <v>660</v>
      </c>
      <c r="AJ37" s="282" t="s">
        <v>673</v>
      </c>
      <c r="AK37" s="269" t="s">
        <v>634</v>
      </c>
      <c r="AL37" s="272" t="s">
        <v>676</v>
      </c>
      <c r="AM37" s="269"/>
      <c r="AN37" s="282"/>
      <c r="AO37" s="282"/>
      <c r="AP37" s="282"/>
      <c r="AQ37" s="834">
        <v>877135971</v>
      </c>
      <c r="AR37" s="485">
        <v>877135971</v>
      </c>
      <c r="AS37" s="310" t="s">
        <v>691</v>
      </c>
      <c r="AT37" s="540"/>
      <c r="AU37" s="109"/>
      <c r="AV37" s="109"/>
      <c r="AW37" s="109"/>
      <c r="AX37" s="109"/>
      <c r="AY37" s="282"/>
      <c r="AZ37" s="282"/>
      <c r="BA37" s="282"/>
      <c r="BB37" s="291"/>
      <c r="BC37" s="312">
        <v>877135971</v>
      </c>
      <c r="BD37" s="237">
        <f>+BC37/AQ37</f>
        <v>1</v>
      </c>
      <c r="BE37" s="313">
        <v>877135971</v>
      </c>
      <c r="BF37" s="237">
        <f>+BE37/AQ37</f>
        <v>1</v>
      </c>
      <c r="BG37" s="485">
        <v>877135971</v>
      </c>
      <c r="BH37" s="158"/>
      <c r="BI37" s="488">
        <f t="shared" si="7"/>
        <v>1</v>
      </c>
      <c r="BJ37" s="492">
        <v>877135971</v>
      </c>
      <c r="BK37" s="488">
        <f t="shared" si="8"/>
        <v>1</v>
      </c>
      <c r="BL37" s="158"/>
    </row>
    <row r="38" spans="1:68" ht="45" customHeight="1">
      <c r="A38" s="217" t="s">
        <v>238</v>
      </c>
      <c r="B38" s="217" t="s">
        <v>239</v>
      </c>
      <c r="C38" s="218" t="s">
        <v>250</v>
      </c>
      <c r="D38" s="217" t="s">
        <v>296</v>
      </c>
      <c r="E38" s="219" t="s">
        <v>461</v>
      </c>
      <c r="F38" s="220">
        <v>2024130010107</v>
      </c>
      <c r="G38" s="219" t="s">
        <v>462</v>
      </c>
      <c r="H38" s="311" t="s">
        <v>468</v>
      </c>
      <c r="I38" s="541"/>
      <c r="J38" s="739"/>
      <c r="K38" s="295" t="s">
        <v>480</v>
      </c>
      <c r="L38" s="296"/>
      <c r="M38" s="768"/>
      <c r="N38" s="116">
        <v>12</v>
      </c>
      <c r="O38" s="775"/>
      <c r="P38" s="224">
        <v>2</v>
      </c>
      <c r="Q38" s="224"/>
      <c r="R38" s="224"/>
      <c r="S38" s="301"/>
      <c r="T38" s="301"/>
      <c r="U38" s="224">
        <v>2</v>
      </c>
      <c r="V38" s="223">
        <v>5</v>
      </c>
      <c r="W38" s="224">
        <v>2</v>
      </c>
      <c r="X38" s="224">
        <f t="shared" si="9"/>
        <v>11</v>
      </c>
      <c r="Y38" s="171">
        <f>+X38/N38</f>
        <v>0.91666666666666663</v>
      </c>
      <c r="Z38" s="225">
        <v>45673</v>
      </c>
      <c r="AA38" s="226">
        <v>46022</v>
      </c>
      <c r="AB38" s="111">
        <f>_xlfn.DAYS(AA38,Z38)</f>
        <v>349</v>
      </c>
      <c r="AC38" s="747"/>
      <c r="AD38" s="541"/>
      <c r="AE38" s="541"/>
      <c r="AF38" s="541"/>
      <c r="AG38" s="541"/>
      <c r="AH38" s="141" t="s">
        <v>628</v>
      </c>
      <c r="AI38" s="289" t="s">
        <v>660</v>
      </c>
      <c r="AJ38" s="282" t="s">
        <v>673</v>
      </c>
      <c r="AK38" s="269" t="s">
        <v>634</v>
      </c>
      <c r="AL38" s="272" t="s">
        <v>676</v>
      </c>
      <c r="AM38" s="269"/>
      <c r="AN38" s="282"/>
      <c r="AO38" s="282"/>
      <c r="AP38" s="282"/>
      <c r="AQ38" s="839"/>
      <c r="AR38" s="485">
        <v>150000000</v>
      </c>
      <c r="AS38" s="310" t="s">
        <v>796</v>
      </c>
      <c r="AT38" s="541"/>
      <c r="AU38" s="109"/>
      <c r="AV38" s="109"/>
      <c r="AW38" s="109"/>
      <c r="AX38" s="109"/>
      <c r="AY38" s="282"/>
      <c r="AZ38" s="282"/>
      <c r="BA38" s="282"/>
      <c r="BB38" s="291"/>
      <c r="BC38" s="282"/>
      <c r="BD38" s="158"/>
      <c r="BE38" s="158"/>
      <c r="BF38" s="158"/>
      <c r="BG38" s="485"/>
      <c r="BH38" s="158"/>
      <c r="BI38" s="158"/>
      <c r="BJ38" s="158"/>
      <c r="BK38" s="158"/>
      <c r="BL38" s="158"/>
    </row>
    <row r="39" spans="1:68" s="263" customFormat="1" ht="45" customHeight="1">
      <c r="A39" s="245"/>
      <c r="B39" s="315"/>
      <c r="C39" s="316"/>
      <c r="D39" s="217"/>
      <c r="E39" s="761" t="s">
        <v>523</v>
      </c>
      <c r="F39" s="762"/>
      <c r="G39" s="762"/>
      <c r="H39" s="762"/>
      <c r="I39" s="762"/>
      <c r="J39" s="762"/>
      <c r="K39" s="762"/>
      <c r="L39" s="762"/>
      <c r="M39" s="762"/>
      <c r="N39" s="762"/>
      <c r="O39" s="762"/>
      <c r="P39" s="762"/>
      <c r="Q39" s="762"/>
      <c r="R39" s="762"/>
      <c r="S39" s="763"/>
      <c r="T39" s="248"/>
      <c r="U39" s="317"/>
      <c r="V39" s="317"/>
      <c r="W39" s="317"/>
      <c r="X39" s="317"/>
      <c r="Y39" s="318">
        <f>AVERAGE(Y17:Y38)</f>
        <v>0.73597222222222225</v>
      </c>
      <c r="Z39" s="319"/>
      <c r="AA39" s="319"/>
      <c r="AB39" s="320"/>
      <c r="AC39" s="321"/>
      <c r="AD39" s="205"/>
      <c r="AE39" s="205"/>
      <c r="AF39" s="205"/>
      <c r="AG39" s="322"/>
      <c r="AH39" s="117"/>
      <c r="AI39" s="323"/>
      <c r="AJ39" s="324"/>
      <c r="AK39" s="323"/>
      <c r="AL39" s="323"/>
      <c r="AM39" s="325"/>
      <c r="AN39" s="326">
        <f>SUM(AN17:AN38)</f>
        <v>1787747299</v>
      </c>
      <c r="AO39" s="326">
        <f>SUM(AO17:AO38)</f>
        <v>4059834941.6800003</v>
      </c>
      <c r="AP39" s="326">
        <f>SUM(AP17:AP38)</f>
        <v>4560563075.4599991</v>
      </c>
      <c r="AQ39" s="326">
        <f>SUM(AQ17:AQ38)</f>
        <v>4560563075.46</v>
      </c>
      <c r="AR39" s="326">
        <f>SUM(AR17:AR38)</f>
        <v>4710563075.46</v>
      </c>
      <c r="AS39" s="326"/>
      <c r="AT39" s="326"/>
      <c r="AU39" s="326">
        <f>SUM(AU17:AU38)</f>
        <v>257900000</v>
      </c>
      <c r="AV39" s="327">
        <f>+AU39/AO39</f>
        <v>6.3524750071065297E-2</v>
      </c>
      <c r="AW39" s="326">
        <f>SUM(AW17:AW38)</f>
        <v>165500000</v>
      </c>
      <c r="AX39" s="327">
        <f>+AW39/AO39</f>
        <v>4.0765204097562263E-2</v>
      </c>
      <c r="AY39" s="326">
        <f>SUM(AY17:AY38)</f>
        <v>535100000</v>
      </c>
      <c r="AZ39" s="327">
        <f>+AY39/AP39</f>
        <v>0.11733200290098551</v>
      </c>
      <c r="BA39" s="326">
        <f t="shared" ref="BA39" si="10">SUM(BA17:BA38)</f>
        <v>442700000</v>
      </c>
      <c r="BB39" s="190">
        <f>+BA39/AP39</f>
        <v>9.7071346821652554E-2</v>
      </c>
      <c r="BC39" s="326">
        <f>SUM(BC17:BC38)</f>
        <v>2943387642.6800003</v>
      </c>
      <c r="BD39" s="190">
        <f>+BC39/AQ39</f>
        <v>0.64540005126080102</v>
      </c>
      <c r="BE39" s="326">
        <f>SUM(BE17:BE38)</f>
        <v>2943387642.6800003</v>
      </c>
      <c r="BF39" s="190">
        <f>+BE39/AQ39</f>
        <v>0.64540005126080102</v>
      </c>
      <c r="BG39" s="326">
        <f>SUM(BG17:BG38)</f>
        <v>3359834941.6800003</v>
      </c>
      <c r="BH39" s="328"/>
      <c r="BI39" s="490">
        <f>+BG39/AR39</f>
        <v>0.71325548301927844</v>
      </c>
      <c r="BJ39" s="326">
        <f>SUM(BJ17:BJ38)</f>
        <v>3359834941.6800003</v>
      </c>
      <c r="BK39" s="490">
        <f>+BJ39/AR39</f>
        <v>0.71325548301927844</v>
      </c>
      <c r="BL39" s="328"/>
    </row>
    <row r="40" spans="1:68" ht="45" customHeight="1">
      <c r="A40" s="329"/>
      <c r="B40" s="247"/>
      <c r="C40" s="330"/>
      <c r="D40" s="331"/>
      <c r="E40" s="109"/>
      <c r="F40" s="109"/>
      <c r="G40" s="109"/>
      <c r="H40" s="109"/>
      <c r="I40" s="109"/>
      <c r="J40" s="115"/>
      <c r="K40" s="172"/>
      <c r="L40" s="115"/>
      <c r="M40" s="173"/>
      <c r="N40" s="115"/>
      <c r="O40" s="158"/>
      <c r="P40" s="332"/>
      <c r="Q40" s="332"/>
      <c r="R40" s="332"/>
      <c r="S40" s="332"/>
      <c r="T40" s="332"/>
      <c r="U40" s="332"/>
      <c r="V40" s="332"/>
      <c r="W40" s="332"/>
      <c r="X40" s="332"/>
      <c r="Y40" s="332"/>
      <c r="Z40" s="333"/>
      <c r="AA40" s="333"/>
      <c r="AB40" s="333"/>
      <c r="AC40" s="111"/>
      <c r="AD40" s="109"/>
      <c r="AE40" s="109"/>
      <c r="AF40" s="111"/>
      <c r="AG40" s="141"/>
      <c r="AH40" s="111"/>
      <c r="AI40" s="158"/>
      <c r="AJ40" s="158"/>
      <c r="AK40" s="232"/>
      <c r="AL40" s="158"/>
      <c r="AM40" s="158"/>
      <c r="AN40" s="334"/>
      <c r="AO40" s="334"/>
      <c r="AP40" s="334"/>
      <c r="AQ40" s="334"/>
      <c r="AR40" s="334"/>
      <c r="AS40" s="334"/>
      <c r="AT40" s="334"/>
      <c r="AU40" s="334"/>
      <c r="AV40" s="334"/>
      <c r="AW40" s="334"/>
      <c r="AX40" s="334"/>
      <c r="AY40" s="334"/>
      <c r="AZ40" s="334"/>
      <c r="BA40" s="334">
        <f>+BA16+BA39</f>
        <v>1344385520</v>
      </c>
      <c r="BB40" s="335"/>
      <c r="BC40" s="336"/>
      <c r="BD40" s="158"/>
      <c r="BE40" s="158"/>
      <c r="BF40" s="158"/>
      <c r="BG40" s="158"/>
      <c r="BH40" s="158"/>
      <c r="BI40" s="158"/>
      <c r="BJ40" s="158"/>
      <c r="BK40" s="158"/>
      <c r="BL40" s="158"/>
    </row>
    <row r="41" spans="1:68" ht="45" customHeight="1">
      <c r="A41" s="217" t="s">
        <v>240</v>
      </c>
      <c r="B41" s="217" t="s">
        <v>241</v>
      </c>
      <c r="C41" s="337" t="s">
        <v>258</v>
      </c>
      <c r="D41" s="338" t="s">
        <v>298</v>
      </c>
      <c r="E41" s="219" t="s">
        <v>481</v>
      </c>
      <c r="F41" s="220">
        <v>2024130010100</v>
      </c>
      <c r="G41" s="219" t="s">
        <v>482</v>
      </c>
      <c r="H41" s="219" t="s">
        <v>483</v>
      </c>
      <c r="I41" s="539" t="s">
        <v>484</v>
      </c>
      <c r="J41" s="758">
        <v>0.5</v>
      </c>
      <c r="K41" s="339" t="s">
        <v>488</v>
      </c>
      <c r="L41" s="340"/>
      <c r="M41" s="766" t="s">
        <v>324</v>
      </c>
      <c r="N41" s="116">
        <v>250</v>
      </c>
      <c r="O41" s="341"/>
      <c r="P41" s="224">
        <v>186</v>
      </c>
      <c r="Q41" s="224"/>
      <c r="R41" s="224"/>
      <c r="S41" s="301"/>
      <c r="T41" s="301"/>
      <c r="U41" s="224">
        <v>97</v>
      </c>
      <c r="V41" s="223">
        <v>259</v>
      </c>
      <c r="W41" s="224">
        <v>30</v>
      </c>
      <c r="X41" s="224">
        <f t="shared" ref="X41:X48" si="11">SUM(P41:W41)</f>
        <v>572</v>
      </c>
      <c r="Y41" s="169">
        <v>1</v>
      </c>
      <c r="Z41" s="225">
        <v>45673</v>
      </c>
      <c r="AA41" s="226">
        <v>46022</v>
      </c>
      <c r="AB41" s="111">
        <f t="shared" ref="AB41:AB44" si="12">_xlfn.DAYS(AA41,Z41)</f>
        <v>349</v>
      </c>
      <c r="AC41" s="745">
        <v>46000</v>
      </c>
      <c r="AD41" s="539" t="s">
        <v>345</v>
      </c>
      <c r="AE41" s="539" t="s">
        <v>346</v>
      </c>
      <c r="AF41" s="539" t="s">
        <v>524</v>
      </c>
      <c r="AG41" s="539" t="s">
        <v>525</v>
      </c>
      <c r="AH41" s="111" t="s">
        <v>628</v>
      </c>
      <c r="AI41" s="109" t="s">
        <v>632</v>
      </c>
      <c r="AJ41" s="342">
        <v>60000000</v>
      </c>
      <c r="AK41" s="111" t="s">
        <v>634</v>
      </c>
      <c r="AL41" s="343" t="s">
        <v>693</v>
      </c>
      <c r="AM41" s="226">
        <v>45695</v>
      </c>
      <c r="AN41" s="344">
        <v>698898716</v>
      </c>
      <c r="AO41" s="280">
        <v>698898716</v>
      </c>
      <c r="AP41" s="280">
        <v>698898716</v>
      </c>
      <c r="AQ41" s="831">
        <v>800000000</v>
      </c>
      <c r="AR41" s="344"/>
      <c r="AS41" s="287" t="s">
        <v>701</v>
      </c>
      <c r="AT41" s="829" t="s">
        <v>482</v>
      </c>
      <c r="AU41" s="271">
        <v>500000000</v>
      </c>
      <c r="AV41" s="114"/>
      <c r="AW41" s="271">
        <v>500000000</v>
      </c>
      <c r="AX41" s="114"/>
      <c r="AY41" s="345">
        <v>698898716</v>
      </c>
      <c r="AZ41" s="280"/>
      <c r="BA41" s="280">
        <v>698898716</v>
      </c>
      <c r="BB41" s="344"/>
      <c r="BC41" s="177">
        <v>0</v>
      </c>
      <c r="BD41" s="237">
        <f>+BC41/AQ41</f>
        <v>0</v>
      </c>
      <c r="BE41" s="158">
        <v>0</v>
      </c>
      <c r="BF41" s="237">
        <f>+BE41/AQ41</f>
        <v>0</v>
      </c>
      <c r="BG41" s="158"/>
      <c r="BH41" s="158"/>
      <c r="BI41" s="158"/>
      <c r="BJ41" s="158"/>
      <c r="BK41" s="158"/>
      <c r="BL41" s="158"/>
    </row>
    <row r="42" spans="1:68" ht="45" customHeight="1">
      <c r="A42" s="217" t="s">
        <v>240</v>
      </c>
      <c r="B42" s="217" t="s">
        <v>241</v>
      </c>
      <c r="C42" s="337" t="s">
        <v>258</v>
      </c>
      <c r="D42" s="338" t="s">
        <v>298</v>
      </c>
      <c r="E42" s="219" t="s">
        <v>481</v>
      </c>
      <c r="F42" s="220">
        <v>2024130010100</v>
      </c>
      <c r="G42" s="219" t="s">
        <v>482</v>
      </c>
      <c r="H42" s="219" t="s">
        <v>483</v>
      </c>
      <c r="I42" s="540"/>
      <c r="J42" s="760"/>
      <c r="K42" s="339" t="s">
        <v>489</v>
      </c>
      <c r="L42" s="340"/>
      <c r="M42" s="768"/>
      <c r="N42" s="116">
        <v>4</v>
      </c>
      <c r="O42" s="341"/>
      <c r="P42" s="224">
        <v>10</v>
      </c>
      <c r="Q42" s="224"/>
      <c r="R42" s="224"/>
      <c r="S42" s="301"/>
      <c r="T42" s="301"/>
      <c r="U42" s="224">
        <v>5.2</v>
      </c>
      <c r="V42" s="223">
        <v>8</v>
      </c>
      <c r="W42" s="224">
        <v>2</v>
      </c>
      <c r="X42" s="224">
        <f t="shared" si="11"/>
        <v>25.2</v>
      </c>
      <c r="Y42" s="169">
        <v>1</v>
      </c>
      <c r="Z42" s="225">
        <v>45673</v>
      </c>
      <c r="AA42" s="226">
        <v>46022</v>
      </c>
      <c r="AB42" s="111">
        <f t="shared" si="12"/>
        <v>349</v>
      </c>
      <c r="AC42" s="746"/>
      <c r="AD42" s="540"/>
      <c r="AE42" s="540"/>
      <c r="AF42" s="540"/>
      <c r="AG42" s="540"/>
      <c r="AH42" s="111" t="s">
        <v>628</v>
      </c>
      <c r="AI42" s="109" t="s">
        <v>633</v>
      </c>
      <c r="AJ42" s="342">
        <v>20000000</v>
      </c>
      <c r="AK42" s="111" t="s">
        <v>634</v>
      </c>
      <c r="AL42" s="343" t="s">
        <v>695</v>
      </c>
      <c r="AM42" s="226">
        <v>45720</v>
      </c>
      <c r="AN42" s="280">
        <v>443746360</v>
      </c>
      <c r="AO42" s="280">
        <v>443746360</v>
      </c>
      <c r="AP42" s="280">
        <v>443746360</v>
      </c>
      <c r="AQ42" s="833">
        <v>443746360</v>
      </c>
      <c r="AR42" s="280"/>
      <c r="AS42" s="287" t="s">
        <v>701</v>
      </c>
      <c r="AT42" s="829"/>
      <c r="AU42" s="271">
        <v>0</v>
      </c>
      <c r="AV42" s="114"/>
      <c r="AW42" s="271">
        <v>0</v>
      </c>
      <c r="AX42" s="114"/>
      <c r="AY42" s="345">
        <v>0</v>
      </c>
      <c r="AZ42" s="280"/>
      <c r="BA42" s="234"/>
      <c r="BB42" s="346"/>
      <c r="BC42" s="138"/>
      <c r="BD42" s="158"/>
      <c r="BE42" s="158"/>
      <c r="BF42" s="158"/>
      <c r="BG42" s="158"/>
      <c r="BH42" s="158"/>
      <c r="BI42" s="158"/>
      <c r="BJ42" s="158"/>
      <c r="BK42" s="158"/>
      <c r="BL42" s="158"/>
    </row>
    <row r="43" spans="1:68" ht="45" customHeight="1">
      <c r="A43" s="217" t="s">
        <v>240</v>
      </c>
      <c r="B43" s="217" t="s">
        <v>241</v>
      </c>
      <c r="C43" s="337" t="s">
        <v>258</v>
      </c>
      <c r="D43" s="347" t="s">
        <v>299</v>
      </c>
      <c r="E43" s="219" t="s">
        <v>481</v>
      </c>
      <c r="F43" s="220">
        <v>2024130010100</v>
      </c>
      <c r="G43" s="219" t="s">
        <v>482</v>
      </c>
      <c r="H43" s="219" t="s">
        <v>483</v>
      </c>
      <c r="I43" s="540"/>
      <c r="J43" s="758">
        <v>0.25</v>
      </c>
      <c r="K43" s="339" t="s">
        <v>490</v>
      </c>
      <c r="L43" s="340"/>
      <c r="M43" s="766" t="s">
        <v>324</v>
      </c>
      <c r="N43" s="116">
        <v>25</v>
      </c>
      <c r="O43" s="539" t="s">
        <v>491</v>
      </c>
      <c r="P43" s="224">
        <v>13</v>
      </c>
      <c r="Q43" s="224"/>
      <c r="R43" s="224"/>
      <c r="S43" s="301"/>
      <c r="T43" s="301"/>
      <c r="U43" s="224">
        <v>1</v>
      </c>
      <c r="V43" s="223">
        <v>11</v>
      </c>
      <c r="W43" s="224">
        <v>12</v>
      </c>
      <c r="X43" s="224">
        <f t="shared" si="11"/>
        <v>37</v>
      </c>
      <c r="Y43" s="169">
        <v>1</v>
      </c>
      <c r="Z43" s="225">
        <v>45673</v>
      </c>
      <c r="AA43" s="226">
        <v>46022</v>
      </c>
      <c r="AB43" s="111">
        <f t="shared" si="12"/>
        <v>349</v>
      </c>
      <c r="AC43" s="746"/>
      <c r="AD43" s="540"/>
      <c r="AE43" s="540"/>
      <c r="AF43" s="540"/>
      <c r="AG43" s="540"/>
      <c r="AH43" s="111" t="s">
        <v>628</v>
      </c>
      <c r="AI43" s="111"/>
      <c r="AJ43" s="234"/>
      <c r="AK43" s="111"/>
      <c r="AL43" s="348" t="s">
        <v>676</v>
      </c>
      <c r="AM43" s="226"/>
      <c r="AN43" s="280">
        <v>344325552</v>
      </c>
      <c r="AO43" s="280">
        <v>344325552</v>
      </c>
      <c r="AP43" s="280">
        <v>344325552</v>
      </c>
      <c r="AQ43" s="831">
        <v>698898716</v>
      </c>
      <c r="AR43" s="485">
        <v>698898716</v>
      </c>
      <c r="AS43" s="287" t="s">
        <v>751</v>
      </c>
      <c r="AT43" s="829"/>
      <c r="AU43" s="271">
        <v>44325552</v>
      </c>
      <c r="AV43" s="114"/>
      <c r="AW43" s="271">
        <v>44325552</v>
      </c>
      <c r="AX43" s="114"/>
      <c r="AY43" s="345">
        <v>164325552</v>
      </c>
      <c r="AZ43" s="280"/>
      <c r="BA43" s="280">
        <v>134325552</v>
      </c>
      <c r="BB43" s="349"/>
      <c r="BC43" s="183">
        <v>698898716</v>
      </c>
      <c r="BD43" s="237">
        <f>+BC43/AQ43</f>
        <v>1</v>
      </c>
      <c r="BE43" s="158">
        <v>698898716</v>
      </c>
      <c r="BF43" s="237">
        <f>+BE43/AQ43</f>
        <v>1</v>
      </c>
      <c r="BG43" s="485">
        <v>698898716</v>
      </c>
      <c r="BH43" s="158"/>
      <c r="BI43" s="158"/>
      <c r="BJ43" s="485">
        <v>698898716</v>
      </c>
      <c r="BK43" s="158"/>
      <c r="BL43" s="158"/>
    </row>
    <row r="44" spans="1:68" ht="45" customHeight="1">
      <c r="A44" s="217" t="s">
        <v>240</v>
      </c>
      <c r="B44" s="217" t="s">
        <v>241</v>
      </c>
      <c r="C44" s="337" t="s">
        <v>258</v>
      </c>
      <c r="D44" s="347" t="s">
        <v>299</v>
      </c>
      <c r="E44" s="219" t="s">
        <v>481</v>
      </c>
      <c r="F44" s="220">
        <v>2024130010100</v>
      </c>
      <c r="G44" s="219" t="s">
        <v>482</v>
      </c>
      <c r="H44" s="219" t="s">
        <v>483</v>
      </c>
      <c r="I44" s="541"/>
      <c r="J44" s="760"/>
      <c r="K44" s="339" t="s">
        <v>492</v>
      </c>
      <c r="L44" s="340"/>
      <c r="M44" s="768"/>
      <c r="N44" s="116">
        <v>12</v>
      </c>
      <c r="O44" s="541"/>
      <c r="P44" s="224">
        <v>3</v>
      </c>
      <c r="Q44" s="224"/>
      <c r="R44" s="224"/>
      <c r="S44" s="301"/>
      <c r="T44" s="301"/>
      <c r="U44" s="224">
        <v>1</v>
      </c>
      <c r="V44" s="223">
        <v>5</v>
      </c>
      <c r="W44" s="224">
        <v>2</v>
      </c>
      <c r="X44" s="224">
        <f t="shared" si="11"/>
        <v>11</v>
      </c>
      <c r="Y44" s="169">
        <f>+X44/N44</f>
        <v>0.91666666666666663</v>
      </c>
      <c r="Z44" s="225">
        <v>45673</v>
      </c>
      <c r="AA44" s="226">
        <v>46022</v>
      </c>
      <c r="AB44" s="111">
        <f t="shared" si="12"/>
        <v>349</v>
      </c>
      <c r="AC44" s="746"/>
      <c r="AD44" s="540"/>
      <c r="AE44" s="540"/>
      <c r="AF44" s="541"/>
      <c r="AG44" s="541"/>
      <c r="AH44" s="111" t="s">
        <v>628</v>
      </c>
      <c r="AI44" s="111"/>
      <c r="AJ44" s="234"/>
      <c r="AK44" s="111"/>
      <c r="AL44" s="348" t="s">
        <v>701</v>
      </c>
      <c r="AM44" s="226"/>
      <c r="AN44" s="350"/>
      <c r="AO44" s="350"/>
      <c r="AP44" s="280">
        <v>800000000</v>
      </c>
      <c r="AQ44" s="833"/>
      <c r="AR44" s="485">
        <v>443746360</v>
      </c>
      <c r="AS44" s="287" t="s">
        <v>796</v>
      </c>
      <c r="AT44" s="829"/>
      <c r="AU44" s="114"/>
      <c r="AV44" s="114"/>
      <c r="AW44" s="114"/>
      <c r="AX44" s="114"/>
      <c r="AY44" s="345"/>
      <c r="AZ44" s="280"/>
      <c r="BA44" s="350"/>
      <c r="BB44" s="351"/>
      <c r="BC44" s="138"/>
      <c r="BD44" s="158"/>
      <c r="BE44" s="158"/>
      <c r="BF44" s="158"/>
      <c r="BG44" s="485"/>
      <c r="BH44" s="158"/>
      <c r="BI44" s="158"/>
      <c r="BJ44" s="485"/>
      <c r="BK44" s="158"/>
      <c r="BL44" s="158"/>
    </row>
    <row r="45" spans="1:68" ht="45" customHeight="1">
      <c r="A45" s="217" t="s">
        <v>240</v>
      </c>
      <c r="B45" s="217" t="s">
        <v>241</v>
      </c>
      <c r="C45" s="337" t="s">
        <v>258</v>
      </c>
      <c r="D45" s="347" t="s">
        <v>300</v>
      </c>
      <c r="E45" s="219" t="s">
        <v>481</v>
      </c>
      <c r="F45" s="220">
        <v>2024130010100</v>
      </c>
      <c r="G45" s="219" t="s">
        <v>482</v>
      </c>
      <c r="H45" s="219" t="s">
        <v>485</v>
      </c>
      <c r="I45" s="539" t="s">
        <v>486</v>
      </c>
      <c r="J45" s="758">
        <v>0.15</v>
      </c>
      <c r="K45" s="339" t="s">
        <v>493</v>
      </c>
      <c r="L45" s="340"/>
      <c r="M45" s="766" t="s">
        <v>323</v>
      </c>
      <c r="N45" s="116">
        <v>1</v>
      </c>
      <c r="O45" s="341"/>
      <c r="P45" s="224">
        <v>1</v>
      </c>
      <c r="Q45" s="224"/>
      <c r="R45" s="224"/>
      <c r="S45" s="301"/>
      <c r="T45" s="301"/>
      <c r="U45" s="224">
        <v>1</v>
      </c>
      <c r="V45" s="223">
        <v>0</v>
      </c>
      <c r="W45" s="224">
        <v>1</v>
      </c>
      <c r="X45" s="224">
        <f t="shared" si="11"/>
        <v>3</v>
      </c>
      <c r="Y45" s="169">
        <v>1</v>
      </c>
      <c r="Z45" s="225">
        <v>45673</v>
      </c>
      <c r="AA45" s="226">
        <v>46022</v>
      </c>
      <c r="AB45" s="111">
        <f>_xlfn.DAYS(AA45,Z45)</f>
        <v>349</v>
      </c>
      <c r="AC45" s="746"/>
      <c r="AD45" s="540"/>
      <c r="AE45" s="540"/>
      <c r="AF45" s="539" t="s">
        <v>526</v>
      </c>
      <c r="AG45" s="539" t="s">
        <v>527</v>
      </c>
      <c r="AH45" s="111" t="s">
        <v>628</v>
      </c>
      <c r="AI45" s="111"/>
      <c r="AJ45" s="111"/>
      <c r="AK45" s="111"/>
      <c r="AL45" s="111"/>
      <c r="AM45" s="226"/>
      <c r="AN45" s="350"/>
      <c r="AO45" s="350"/>
      <c r="AP45" s="350"/>
      <c r="AQ45" s="831">
        <v>344325552</v>
      </c>
      <c r="AR45" s="485">
        <v>344325552</v>
      </c>
      <c r="AS45" s="352" t="s">
        <v>676</v>
      </c>
      <c r="AT45" s="829"/>
      <c r="AU45" s="114"/>
      <c r="AV45" s="114"/>
      <c r="AW45" s="114"/>
      <c r="AX45" s="114"/>
      <c r="AY45" s="350"/>
      <c r="AZ45" s="350"/>
      <c r="BA45" s="350"/>
      <c r="BB45" s="351"/>
      <c r="BC45" s="284">
        <v>224325552</v>
      </c>
      <c r="BD45" s="237">
        <f>+BC45/AQ45</f>
        <v>0.65149260836732792</v>
      </c>
      <c r="BE45" s="284">
        <v>224325552</v>
      </c>
      <c r="BF45" s="237">
        <f>+BE45/AQ45</f>
        <v>0.65149260836732792</v>
      </c>
      <c r="BG45" s="485">
        <v>344325552</v>
      </c>
      <c r="BH45" s="158"/>
      <c r="BI45" s="158"/>
      <c r="BJ45" s="485">
        <v>344325552</v>
      </c>
      <c r="BK45" s="158"/>
      <c r="BL45" s="158"/>
    </row>
    <row r="46" spans="1:68" ht="45" customHeight="1">
      <c r="A46" s="217" t="s">
        <v>240</v>
      </c>
      <c r="B46" s="217" t="s">
        <v>241</v>
      </c>
      <c r="C46" s="337" t="s">
        <v>258</v>
      </c>
      <c r="D46" s="347" t="s">
        <v>300</v>
      </c>
      <c r="E46" s="219" t="s">
        <v>481</v>
      </c>
      <c r="F46" s="220">
        <v>2024130010100</v>
      </c>
      <c r="G46" s="219" t="s">
        <v>482</v>
      </c>
      <c r="H46" s="219" t="s">
        <v>485</v>
      </c>
      <c r="I46" s="541"/>
      <c r="J46" s="760"/>
      <c r="K46" s="339" t="s">
        <v>494</v>
      </c>
      <c r="L46" s="340"/>
      <c r="M46" s="768"/>
      <c r="N46" s="116">
        <v>1</v>
      </c>
      <c r="O46" s="341"/>
      <c r="P46" s="224">
        <v>0</v>
      </c>
      <c r="Q46" s="224"/>
      <c r="R46" s="224"/>
      <c r="S46" s="301"/>
      <c r="T46" s="301"/>
      <c r="U46" s="224">
        <v>1</v>
      </c>
      <c r="V46" s="223">
        <v>0</v>
      </c>
      <c r="W46" s="224">
        <v>1</v>
      </c>
      <c r="X46" s="224">
        <f t="shared" si="11"/>
        <v>2</v>
      </c>
      <c r="Y46" s="169">
        <v>1</v>
      </c>
      <c r="Z46" s="225">
        <v>45673</v>
      </c>
      <c r="AA46" s="226">
        <v>46022</v>
      </c>
      <c r="AB46" s="111">
        <f>_xlfn.DAYS(AA46,Z46)</f>
        <v>349</v>
      </c>
      <c r="AC46" s="746"/>
      <c r="AD46" s="540"/>
      <c r="AE46" s="540"/>
      <c r="AF46" s="540"/>
      <c r="AG46" s="540"/>
      <c r="AH46" s="111" t="s">
        <v>628</v>
      </c>
      <c r="AI46" s="111"/>
      <c r="AJ46" s="234"/>
      <c r="AK46" s="111"/>
      <c r="AL46" s="111"/>
      <c r="AM46" s="226"/>
      <c r="AN46" s="350"/>
      <c r="AO46" s="350"/>
      <c r="AP46" s="350"/>
      <c r="AQ46" s="833"/>
      <c r="AR46" s="350"/>
      <c r="AS46" s="350"/>
      <c r="AT46" s="829"/>
      <c r="AU46" s="114"/>
      <c r="AV46" s="114"/>
      <c r="AW46" s="114"/>
      <c r="AX46" s="114"/>
      <c r="AY46" s="350"/>
      <c r="AZ46" s="350"/>
      <c r="BA46" s="350"/>
      <c r="BB46" s="351"/>
      <c r="BC46" s="138"/>
      <c r="BD46" s="158"/>
      <c r="BE46" s="158"/>
      <c r="BF46" s="158"/>
      <c r="BG46" s="350"/>
      <c r="BH46" s="158"/>
      <c r="BI46" s="158"/>
      <c r="BJ46" s="158"/>
      <c r="BK46" s="158"/>
      <c r="BL46" s="158"/>
    </row>
    <row r="47" spans="1:68" ht="75" customHeight="1">
      <c r="A47" s="217" t="s">
        <v>240</v>
      </c>
      <c r="B47" s="217" t="s">
        <v>241</v>
      </c>
      <c r="C47" s="337" t="s">
        <v>258</v>
      </c>
      <c r="D47" s="347" t="s">
        <v>301</v>
      </c>
      <c r="E47" s="219" t="s">
        <v>481</v>
      </c>
      <c r="F47" s="220">
        <v>2024130010100</v>
      </c>
      <c r="G47" s="219" t="s">
        <v>482</v>
      </c>
      <c r="H47" s="219" t="s">
        <v>485</v>
      </c>
      <c r="I47" s="536" t="s">
        <v>487</v>
      </c>
      <c r="J47" s="758">
        <v>0.1</v>
      </c>
      <c r="K47" s="339" t="s">
        <v>495</v>
      </c>
      <c r="L47" s="340"/>
      <c r="M47" s="766" t="s">
        <v>496</v>
      </c>
      <c r="N47" s="117">
        <v>50</v>
      </c>
      <c r="O47" s="341"/>
      <c r="P47" s="353">
        <v>0</v>
      </c>
      <c r="Q47" s="353"/>
      <c r="R47" s="353"/>
      <c r="S47" s="297"/>
      <c r="T47" s="297"/>
      <c r="U47" s="353">
        <v>1</v>
      </c>
      <c r="V47" s="354">
        <v>0</v>
      </c>
      <c r="W47" s="353">
        <v>60</v>
      </c>
      <c r="X47" s="224">
        <f t="shared" si="11"/>
        <v>61</v>
      </c>
      <c r="Y47" s="169">
        <v>1</v>
      </c>
      <c r="Z47" s="225">
        <v>45673</v>
      </c>
      <c r="AA47" s="226">
        <v>46022</v>
      </c>
      <c r="AB47" s="111">
        <f t="shared" ref="AB47:AB48" si="13">_xlfn.DAYS(AA47,Z47)</f>
        <v>349</v>
      </c>
      <c r="AC47" s="746"/>
      <c r="AD47" s="540"/>
      <c r="AE47" s="540"/>
      <c r="AF47" s="540"/>
      <c r="AG47" s="540"/>
      <c r="AH47" s="111" t="s">
        <v>628</v>
      </c>
      <c r="AI47" s="111"/>
      <c r="AJ47" s="111"/>
      <c r="AK47" s="111"/>
      <c r="AL47" s="111"/>
      <c r="AM47" s="226"/>
      <c r="AN47" s="355"/>
      <c r="AO47" s="355"/>
      <c r="AP47" s="355"/>
      <c r="AQ47" s="831">
        <v>2</v>
      </c>
      <c r="AR47" s="485">
        <v>800000000</v>
      </c>
      <c r="AS47" s="355" t="s">
        <v>701</v>
      </c>
      <c r="AT47" s="829"/>
      <c r="AU47" s="114"/>
      <c r="AV47" s="114"/>
      <c r="AW47" s="114"/>
      <c r="AX47" s="114"/>
      <c r="AY47" s="350"/>
      <c r="AZ47" s="350"/>
      <c r="BA47" s="355"/>
      <c r="BB47" s="351"/>
      <c r="BC47" s="174"/>
      <c r="BD47" s="158"/>
      <c r="BE47" s="158"/>
      <c r="BF47" s="158"/>
      <c r="BG47" s="485"/>
      <c r="BH47" s="158"/>
      <c r="BI47" s="158"/>
      <c r="BJ47" s="158"/>
      <c r="BK47" s="158"/>
      <c r="BL47" s="158"/>
    </row>
    <row r="48" spans="1:68" ht="75" customHeight="1">
      <c r="A48" s="217" t="s">
        <v>240</v>
      </c>
      <c r="B48" s="217" t="s">
        <v>241</v>
      </c>
      <c r="C48" s="337" t="s">
        <v>258</v>
      </c>
      <c r="D48" s="347" t="s">
        <v>301</v>
      </c>
      <c r="E48" s="219" t="s">
        <v>481</v>
      </c>
      <c r="F48" s="220">
        <v>2024130010100</v>
      </c>
      <c r="G48" s="219" t="s">
        <v>482</v>
      </c>
      <c r="H48" s="219" t="s">
        <v>485</v>
      </c>
      <c r="I48" s="538"/>
      <c r="J48" s="760"/>
      <c r="K48" s="339" t="s">
        <v>497</v>
      </c>
      <c r="L48" s="340"/>
      <c r="M48" s="768"/>
      <c r="N48" s="117">
        <v>50</v>
      </c>
      <c r="O48" s="341"/>
      <c r="P48" s="353">
        <v>0</v>
      </c>
      <c r="Q48" s="353"/>
      <c r="R48" s="353"/>
      <c r="S48" s="297"/>
      <c r="T48" s="297"/>
      <c r="U48" s="353">
        <v>1</v>
      </c>
      <c r="V48" s="354">
        <v>0</v>
      </c>
      <c r="W48" s="353">
        <v>60</v>
      </c>
      <c r="X48" s="224">
        <f t="shared" si="11"/>
        <v>61</v>
      </c>
      <c r="Y48" s="169">
        <v>1</v>
      </c>
      <c r="Z48" s="225">
        <v>45673</v>
      </c>
      <c r="AA48" s="226">
        <v>46022</v>
      </c>
      <c r="AB48" s="111">
        <f t="shared" si="13"/>
        <v>349</v>
      </c>
      <c r="AC48" s="747"/>
      <c r="AD48" s="541"/>
      <c r="AE48" s="541"/>
      <c r="AF48" s="541"/>
      <c r="AG48" s="541"/>
      <c r="AH48" s="111" t="s">
        <v>628</v>
      </c>
      <c r="AI48" s="111"/>
      <c r="AJ48" s="234"/>
      <c r="AK48" s="111"/>
      <c r="AL48" s="111"/>
      <c r="AM48" s="226"/>
      <c r="AN48" s="355"/>
      <c r="AO48" s="355"/>
      <c r="AP48" s="355"/>
      <c r="AQ48" s="833"/>
      <c r="AR48" s="355"/>
      <c r="AS48" s="355"/>
      <c r="AT48" s="829"/>
      <c r="AU48" s="114"/>
      <c r="AV48" s="114"/>
      <c r="AW48" s="114"/>
      <c r="AX48" s="114"/>
      <c r="AY48" s="350"/>
      <c r="AZ48" s="350"/>
      <c r="BA48" s="355"/>
      <c r="BB48" s="351"/>
      <c r="BC48" s="174"/>
      <c r="BD48" s="158"/>
      <c r="BE48" s="158"/>
      <c r="BF48" s="158"/>
      <c r="BG48" s="355"/>
      <c r="BH48" s="158"/>
      <c r="BI48" s="158"/>
      <c r="BJ48" s="158"/>
      <c r="BK48" s="158"/>
      <c r="BL48" s="158"/>
    </row>
    <row r="49" spans="1:64" s="263" customFormat="1" ht="45" customHeight="1">
      <c r="A49" s="315"/>
      <c r="B49" s="315"/>
      <c r="C49" s="316"/>
      <c r="D49" s="33"/>
      <c r="E49" s="779" t="s">
        <v>528</v>
      </c>
      <c r="F49" s="779"/>
      <c r="G49" s="779"/>
      <c r="H49" s="779"/>
      <c r="I49" s="779"/>
      <c r="J49" s="779"/>
      <c r="K49" s="779"/>
      <c r="L49" s="779"/>
      <c r="M49" s="779"/>
      <c r="N49" s="779"/>
      <c r="O49" s="779"/>
      <c r="P49" s="779"/>
      <c r="Q49" s="779"/>
      <c r="R49" s="779"/>
      <c r="S49" s="779"/>
      <c r="T49" s="356"/>
      <c r="U49" s="356"/>
      <c r="V49" s="356"/>
      <c r="W49" s="356"/>
      <c r="X49" s="356"/>
      <c r="Y49" s="357">
        <f>AVERAGE(Y41:Y48)</f>
        <v>0.98958333333333326</v>
      </c>
      <c r="Z49" s="251"/>
      <c r="AA49" s="252"/>
      <c r="AB49" s="117"/>
      <c r="AC49" s="321"/>
      <c r="AD49" s="205"/>
      <c r="AE49" s="205"/>
      <c r="AF49" s="117"/>
      <c r="AG49" s="156"/>
      <c r="AH49" s="117"/>
      <c r="AI49" s="117"/>
      <c r="AJ49" s="358"/>
      <c r="AK49" s="117"/>
      <c r="AL49" s="117"/>
      <c r="AM49" s="252"/>
      <c r="AN49" s="359">
        <f>SUM(AN41:AN48)</f>
        <v>1486970628</v>
      </c>
      <c r="AO49" s="359">
        <f>SUM(AO41:AO48)</f>
        <v>1486970628</v>
      </c>
      <c r="AP49" s="359">
        <f>SUM(AP41:AP48)</f>
        <v>2286970628</v>
      </c>
      <c r="AQ49" s="359">
        <f>SUM(AQ41:AQ48)</f>
        <v>2286970630</v>
      </c>
      <c r="AR49" s="359">
        <f>SUM(AR41:AR48)</f>
        <v>2286970628</v>
      </c>
      <c r="AS49" s="359"/>
      <c r="AT49" s="359"/>
      <c r="AU49" s="359">
        <f>SUM(AU40:AU48)</f>
        <v>544325552</v>
      </c>
      <c r="AV49" s="360">
        <f>+AU49/AO49</f>
        <v>0.36606341897427175</v>
      </c>
      <c r="AW49" s="359">
        <f>SUM(AW40:AW48)</f>
        <v>544325552</v>
      </c>
      <c r="AX49" s="360">
        <f>+AW49/AP49</f>
        <v>0.23801160598027585</v>
      </c>
      <c r="AY49" s="359">
        <f>SUM(AY40:AY48)</f>
        <v>863224268</v>
      </c>
      <c r="AZ49" s="191">
        <f>+AY49/AP49</f>
        <v>0.3774531502203447</v>
      </c>
      <c r="BA49" s="359">
        <f t="shared" ref="BA49" si="14">SUM(BA41:BA48)</f>
        <v>833224268</v>
      </c>
      <c r="BB49" s="191">
        <f>+BA49/AP49</f>
        <v>0.36433536041023434</v>
      </c>
      <c r="BC49" s="359">
        <f>SUM(BC41:BC48)</f>
        <v>923224268</v>
      </c>
      <c r="BD49" s="237">
        <f>+BC49/AQ49</f>
        <v>0.40368872948753171</v>
      </c>
      <c r="BE49" s="359">
        <f>SUM(BE41:BE48)</f>
        <v>923224268</v>
      </c>
      <c r="BF49" s="237">
        <f>+BE49/AQ49</f>
        <v>0.40368872948753171</v>
      </c>
      <c r="BG49" s="359">
        <f>SUM(BG41:BG48)</f>
        <v>1043224268</v>
      </c>
      <c r="BH49" s="328"/>
      <c r="BI49" s="494">
        <f>+BG49/AR49</f>
        <v>0.45615988908100658</v>
      </c>
      <c r="BJ49" s="359">
        <f>SUM(BJ41:BJ48)</f>
        <v>1043224268</v>
      </c>
      <c r="BK49" s="494">
        <v>0.45615988908100658</v>
      </c>
      <c r="BL49" s="328"/>
    </row>
    <row r="50" spans="1:64" ht="45" customHeight="1">
      <c r="A50" s="315"/>
      <c r="B50" s="315"/>
      <c r="C50" s="316"/>
      <c r="D50" s="206"/>
      <c r="E50" s="128"/>
      <c r="F50" s="361"/>
      <c r="G50" s="128"/>
      <c r="H50" s="128"/>
      <c r="I50" s="205"/>
      <c r="J50" s="115"/>
      <c r="K50" s="172"/>
      <c r="L50" s="115"/>
      <c r="M50" s="173"/>
      <c r="N50" s="115"/>
      <c r="O50" s="158"/>
      <c r="P50" s="301"/>
      <c r="Q50" s="301"/>
      <c r="R50" s="301"/>
      <c r="S50" s="301"/>
      <c r="T50" s="301"/>
      <c r="U50" s="301"/>
      <c r="V50" s="301"/>
      <c r="W50" s="301"/>
      <c r="X50" s="301"/>
      <c r="Y50" s="301"/>
      <c r="Z50" s="297"/>
      <c r="AA50" s="111"/>
      <c r="AB50" s="158"/>
      <c r="AC50" s="314"/>
      <c r="AD50" s="109"/>
      <c r="AE50" s="109"/>
      <c r="AF50" s="111"/>
      <c r="AG50" s="141"/>
      <c r="AH50" s="111"/>
      <c r="AI50" s="158"/>
      <c r="AJ50" s="158"/>
      <c r="AK50" s="232"/>
      <c r="AL50" s="158"/>
      <c r="AM50" s="158"/>
      <c r="AN50" s="243"/>
      <c r="AO50" s="243"/>
      <c r="AP50" s="111"/>
      <c r="AQ50" s="111"/>
      <c r="AR50" s="111"/>
      <c r="AS50" s="111"/>
      <c r="AT50" s="111"/>
      <c r="AU50" s="111"/>
      <c r="AV50" s="111"/>
      <c r="AW50" s="111"/>
      <c r="AX50" s="111"/>
      <c r="AY50" s="111"/>
      <c r="AZ50" s="111"/>
      <c r="BA50" s="111"/>
      <c r="BB50" s="141"/>
      <c r="BC50" s="111"/>
      <c r="BD50" s="158"/>
      <c r="BE50" s="158"/>
      <c r="BF50" s="158"/>
      <c r="BG50" s="158"/>
      <c r="BH50" s="158"/>
      <c r="BI50" s="158"/>
      <c r="BJ50" s="158"/>
      <c r="BK50" s="158"/>
      <c r="BL50" s="158"/>
    </row>
    <row r="51" spans="1:64" ht="45" customHeight="1">
      <c r="A51" s="217" t="s">
        <v>240</v>
      </c>
      <c r="B51" s="217" t="s">
        <v>242</v>
      </c>
      <c r="C51" s="218" t="s">
        <v>263</v>
      </c>
      <c r="D51" s="217" t="s">
        <v>303</v>
      </c>
      <c r="E51" s="219" t="s">
        <v>347</v>
      </c>
      <c r="F51" s="220">
        <v>2024130010113</v>
      </c>
      <c r="G51" s="219" t="s">
        <v>529</v>
      </c>
      <c r="H51" s="219" t="s">
        <v>530</v>
      </c>
      <c r="I51" s="539" t="s">
        <v>531</v>
      </c>
      <c r="J51" s="758">
        <v>0.19019644256936799</v>
      </c>
      <c r="K51" s="295" t="s">
        <v>532</v>
      </c>
      <c r="L51" s="296"/>
      <c r="M51" s="766" t="s">
        <v>326</v>
      </c>
      <c r="N51" s="117">
        <v>1</v>
      </c>
      <c r="O51" s="341"/>
      <c r="P51" s="353">
        <v>1</v>
      </c>
      <c r="Q51" s="353"/>
      <c r="R51" s="353"/>
      <c r="S51" s="297"/>
      <c r="T51" s="297"/>
      <c r="U51" s="353">
        <v>1</v>
      </c>
      <c r="V51" s="354">
        <v>1</v>
      </c>
      <c r="W51" s="353">
        <v>0</v>
      </c>
      <c r="X51" s="224">
        <f t="shared" ref="X51:X66" si="15">SUM(P51:W51)</f>
        <v>3</v>
      </c>
      <c r="Y51" s="175">
        <v>1</v>
      </c>
      <c r="Z51" s="225">
        <v>45673</v>
      </c>
      <c r="AA51" s="226">
        <v>46022</v>
      </c>
      <c r="AB51" s="111">
        <f t="shared" ref="AB51:AB57" si="16">_xlfn.DAYS(AA51,Z51)</f>
        <v>349</v>
      </c>
      <c r="AC51" s="745">
        <v>1800</v>
      </c>
      <c r="AD51" s="539" t="s">
        <v>345</v>
      </c>
      <c r="AE51" s="539" t="s">
        <v>346</v>
      </c>
      <c r="AF51" s="539" t="s">
        <v>533</v>
      </c>
      <c r="AG51" s="539" t="s">
        <v>534</v>
      </c>
      <c r="AH51" s="111" t="s">
        <v>628</v>
      </c>
      <c r="AI51" s="109" t="s">
        <v>635</v>
      </c>
      <c r="AJ51" s="176">
        <v>72000000</v>
      </c>
      <c r="AK51" s="111" t="s">
        <v>634</v>
      </c>
      <c r="AL51" s="343" t="s">
        <v>693</v>
      </c>
      <c r="AM51" s="226">
        <v>45701</v>
      </c>
      <c r="AN51" s="280">
        <v>552321586</v>
      </c>
      <c r="AO51" s="280">
        <v>552321586</v>
      </c>
      <c r="AP51" s="280">
        <v>552321586</v>
      </c>
      <c r="AQ51" s="362">
        <v>1204295858.47</v>
      </c>
      <c r="AR51" s="485">
        <v>1204295858.47</v>
      </c>
      <c r="AS51" s="272" t="s">
        <v>754</v>
      </c>
      <c r="AT51" s="539" t="s">
        <v>347</v>
      </c>
      <c r="AU51" s="271">
        <v>368400000</v>
      </c>
      <c r="AV51" s="109"/>
      <c r="AW51" s="279">
        <v>184200000</v>
      </c>
      <c r="AX51" s="109"/>
      <c r="AY51" s="363">
        <v>552321586</v>
      </c>
      <c r="AZ51" s="280"/>
      <c r="BA51" s="280">
        <v>552321586</v>
      </c>
      <c r="BB51" s="363"/>
      <c r="BC51" s="305">
        <v>0</v>
      </c>
      <c r="BD51" s="237">
        <f>+BC51/AQ51</f>
        <v>0</v>
      </c>
      <c r="BE51" s="305">
        <v>0</v>
      </c>
      <c r="BF51" s="237">
        <f>+BE51/AQ51</f>
        <v>0</v>
      </c>
      <c r="BG51" s="492"/>
      <c r="BH51" s="158"/>
      <c r="BI51" s="158"/>
      <c r="BJ51" s="492"/>
      <c r="BK51" s="158"/>
      <c r="BL51" s="158"/>
    </row>
    <row r="52" spans="1:64" ht="45" customHeight="1">
      <c r="A52" s="217" t="s">
        <v>240</v>
      </c>
      <c r="B52" s="217" t="s">
        <v>242</v>
      </c>
      <c r="C52" s="218" t="s">
        <v>263</v>
      </c>
      <c r="D52" s="217" t="s">
        <v>303</v>
      </c>
      <c r="E52" s="219" t="s">
        <v>347</v>
      </c>
      <c r="F52" s="220">
        <v>2024130010113</v>
      </c>
      <c r="G52" s="219" t="s">
        <v>529</v>
      </c>
      <c r="H52" s="219" t="s">
        <v>530</v>
      </c>
      <c r="I52" s="540"/>
      <c r="J52" s="759"/>
      <c r="K52" s="295" t="s">
        <v>535</v>
      </c>
      <c r="L52" s="296"/>
      <c r="M52" s="767"/>
      <c r="N52" s="364">
        <v>1800</v>
      </c>
      <c r="O52" s="341"/>
      <c r="P52" s="353">
        <v>0</v>
      </c>
      <c r="Q52" s="353"/>
      <c r="R52" s="353"/>
      <c r="S52" s="297"/>
      <c r="T52" s="297"/>
      <c r="U52" s="353">
        <v>0</v>
      </c>
      <c r="V52" s="354">
        <v>0</v>
      </c>
      <c r="W52" s="353">
        <v>0</v>
      </c>
      <c r="X52" s="224">
        <f t="shared" si="15"/>
        <v>0</v>
      </c>
      <c r="Y52" s="169">
        <f t="shared" ref="Y52:Y57" si="17">+X52/N52</f>
        <v>0</v>
      </c>
      <c r="Z52" s="225">
        <v>45673</v>
      </c>
      <c r="AA52" s="226">
        <v>46022</v>
      </c>
      <c r="AB52" s="111">
        <f t="shared" si="16"/>
        <v>349</v>
      </c>
      <c r="AC52" s="746"/>
      <c r="AD52" s="540"/>
      <c r="AE52" s="540"/>
      <c r="AF52" s="540"/>
      <c r="AG52" s="540"/>
      <c r="AH52" s="111" t="s">
        <v>628</v>
      </c>
      <c r="AI52" s="111"/>
      <c r="AJ52" s="234"/>
      <c r="AK52" s="111"/>
      <c r="AL52" s="343" t="s">
        <v>695</v>
      </c>
      <c r="AM52" s="226"/>
      <c r="AN52" s="280">
        <v>178606893</v>
      </c>
      <c r="AO52" s="280">
        <v>178606893</v>
      </c>
      <c r="AP52" s="280">
        <v>178606893</v>
      </c>
      <c r="AQ52" s="362">
        <v>108572752.77</v>
      </c>
      <c r="AR52" s="485">
        <v>108572752.77</v>
      </c>
      <c r="AS52" s="271" t="s">
        <v>751</v>
      </c>
      <c r="AT52" s="540"/>
      <c r="AU52" s="271">
        <v>0</v>
      </c>
      <c r="AV52" s="109"/>
      <c r="AW52" s="279">
        <v>0</v>
      </c>
      <c r="AX52" s="109"/>
      <c r="AY52" s="363"/>
      <c r="AZ52" s="280"/>
      <c r="BA52" s="365"/>
      <c r="BB52" s="366"/>
      <c r="BC52" s="305">
        <v>0</v>
      </c>
      <c r="BD52" s="237">
        <f>+BC52/AQ52</f>
        <v>0</v>
      </c>
      <c r="BE52" s="305">
        <v>0</v>
      </c>
      <c r="BF52" s="237">
        <f>+BE52/AQ52</f>
        <v>0</v>
      </c>
      <c r="BG52" s="492"/>
      <c r="BH52" s="158"/>
      <c r="BI52" s="158"/>
      <c r="BJ52" s="492"/>
      <c r="BK52" s="158"/>
      <c r="BL52" s="158"/>
    </row>
    <row r="53" spans="1:64" ht="45" customHeight="1">
      <c r="A53" s="217" t="s">
        <v>240</v>
      </c>
      <c r="B53" s="217" t="s">
        <v>242</v>
      </c>
      <c r="C53" s="218" t="s">
        <v>263</v>
      </c>
      <c r="D53" s="217" t="s">
        <v>303</v>
      </c>
      <c r="E53" s="219" t="s">
        <v>347</v>
      </c>
      <c r="F53" s="220">
        <v>2024130010113</v>
      </c>
      <c r="G53" s="219" t="s">
        <v>529</v>
      </c>
      <c r="H53" s="219" t="s">
        <v>530</v>
      </c>
      <c r="I53" s="540"/>
      <c r="J53" s="759"/>
      <c r="K53" s="295" t="s">
        <v>536</v>
      </c>
      <c r="L53" s="296"/>
      <c r="M53" s="767"/>
      <c r="N53" s="117">
        <v>1</v>
      </c>
      <c r="O53" s="341"/>
      <c r="P53" s="353">
        <v>0</v>
      </c>
      <c r="Q53" s="353"/>
      <c r="R53" s="353"/>
      <c r="S53" s="297"/>
      <c r="T53" s="297"/>
      <c r="U53" s="353">
        <v>1</v>
      </c>
      <c r="V53" s="354">
        <v>0.4</v>
      </c>
      <c r="W53" s="353">
        <v>0.2</v>
      </c>
      <c r="X53" s="224">
        <f t="shared" si="15"/>
        <v>1.5999999999999999</v>
      </c>
      <c r="Y53" s="169">
        <v>1</v>
      </c>
      <c r="Z53" s="225">
        <v>45673</v>
      </c>
      <c r="AA53" s="226">
        <v>46022</v>
      </c>
      <c r="AB53" s="111">
        <f t="shared" si="16"/>
        <v>349</v>
      </c>
      <c r="AC53" s="746"/>
      <c r="AD53" s="540"/>
      <c r="AE53" s="540"/>
      <c r="AF53" s="540"/>
      <c r="AG53" s="540"/>
      <c r="AH53" s="111" t="s">
        <v>628</v>
      </c>
      <c r="AI53" s="111"/>
      <c r="AJ53" s="111"/>
      <c r="AK53" s="111"/>
      <c r="AL53" s="348" t="s">
        <v>676</v>
      </c>
      <c r="AM53" s="158"/>
      <c r="AN53" s="271">
        <v>104907911</v>
      </c>
      <c r="AO53" s="271">
        <v>104907911</v>
      </c>
      <c r="AP53" s="271">
        <v>104907911</v>
      </c>
      <c r="AQ53" s="362">
        <v>552321586</v>
      </c>
      <c r="AR53" s="485">
        <v>552321586</v>
      </c>
      <c r="AS53" s="271" t="s">
        <v>751</v>
      </c>
      <c r="AT53" s="540"/>
      <c r="AU53" s="271">
        <v>26400000</v>
      </c>
      <c r="AV53" s="109"/>
      <c r="AW53" s="279">
        <v>17600000</v>
      </c>
      <c r="AX53" s="109"/>
      <c r="AY53" s="279">
        <v>52800000</v>
      </c>
      <c r="AZ53" s="271"/>
      <c r="BA53" s="194">
        <v>44000000</v>
      </c>
      <c r="BB53" s="178"/>
      <c r="BC53" s="362">
        <v>552321586</v>
      </c>
      <c r="BD53" s="237">
        <f t="shared" ref="BD53:BD67" si="18">+BC53/AQ53</f>
        <v>1</v>
      </c>
      <c r="BE53" s="362">
        <v>552321586</v>
      </c>
      <c r="BF53" s="237">
        <f t="shared" ref="BF53:BF67" si="19">+BE53/AQ53</f>
        <v>1</v>
      </c>
      <c r="BG53" s="492">
        <v>552321586</v>
      </c>
      <c r="BH53" s="158"/>
      <c r="BI53" s="158"/>
      <c r="BJ53" s="492">
        <v>552321586</v>
      </c>
      <c r="BK53" s="158"/>
      <c r="BL53" s="158"/>
    </row>
    <row r="54" spans="1:64" ht="45" customHeight="1">
      <c r="A54" s="217" t="s">
        <v>240</v>
      </c>
      <c r="B54" s="217" t="s">
        <v>242</v>
      </c>
      <c r="C54" s="218" t="s">
        <v>263</v>
      </c>
      <c r="D54" s="217" t="s">
        <v>303</v>
      </c>
      <c r="E54" s="219" t="s">
        <v>347</v>
      </c>
      <c r="F54" s="220">
        <v>2024130010113</v>
      </c>
      <c r="G54" s="219" t="s">
        <v>529</v>
      </c>
      <c r="H54" s="219" t="s">
        <v>530</v>
      </c>
      <c r="I54" s="541"/>
      <c r="J54" s="760"/>
      <c r="K54" s="295" t="s">
        <v>537</v>
      </c>
      <c r="L54" s="296"/>
      <c r="M54" s="768"/>
      <c r="N54" s="367">
        <v>1800</v>
      </c>
      <c r="O54" s="341"/>
      <c r="P54" s="353">
        <v>0</v>
      </c>
      <c r="Q54" s="353"/>
      <c r="R54" s="368"/>
      <c r="S54" s="297"/>
      <c r="T54" s="297"/>
      <c r="U54" s="353">
        <v>800</v>
      </c>
      <c r="V54" s="354">
        <v>2756</v>
      </c>
      <c r="W54" s="353">
        <v>0</v>
      </c>
      <c r="X54" s="224">
        <f t="shared" si="15"/>
        <v>3556</v>
      </c>
      <c r="Y54" s="169">
        <v>1</v>
      </c>
      <c r="Z54" s="225">
        <v>45673</v>
      </c>
      <c r="AA54" s="226">
        <v>46022</v>
      </c>
      <c r="AB54" s="111">
        <f t="shared" si="16"/>
        <v>349</v>
      </c>
      <c r="AC54" s="746"/>
      <c r="AD54" s="540"/>
      <c r="AE54" s="540"/>
      <c r="AF54" s="540"/>
      <c r="AG54" s="540"/>
      <c r="AH54" s="111" t="s">
        <v>628</v>
      </c>
      <c r="AI54" s="111"/>
      <c r="AJ54" s="111"/>
      <c r="AK54" s="111"/>
      <c r="AL54" s="348" t="s">
        <v>701</v>
      </c>
      <c r="AM54" s="158"/>
      <c r="AN54" s="355"/>
      <c r="AO54" s="355"/>
      <c r="AP54" s="271">
        <v>1204295858.47</v>
      </c>
      <c r="AQ54" s="362">
        <v>104907911</v>
      </c>
      <c r="AR54" s="485">
        <v>104907911</v>
      </c>
      <c r="AS54" s="271" t="s">
        <v>676</v>
      </c>
      <c r="AT54" s="540"/>
      <c r="AU54" s="109"/>
      <c r="AV54" s="109"/>
      <c r="AW54" s="109"/>
      <c r="AX54" s="109"/>
      <c r="AY54" s="369"/>
      <c r="AZ54" s="369"/>
      <c r="BA54" s="370"/>
      <c r="BB54" s="371"/>
      <c r="BC54" s="372">
        <v>70400000</v>
      </c>
      <c r="BD54" s="237">
        <f t="shared" si="18"/>
        <v>0.67106473981738135</v>
      </c>
      <c r="BE54" s="284">
        <v>70400000</v>
      </c>
      <c r="BF54" s="237">
        <f t="shared" si="19"/>
        <v>0.67106473981738135</v>
      </c>
      <c r="BG54" s="492">
        <v>104907911</v>
      </c>
      <c r="BH54" s="158"/>
      <c r="BI54" s="158"/>
      <c r="BJ54" s="492">
        <v>104907911</v>
      </c>
      <c r="BK54" s="158"/>
      <c r="BL54" s="158"/>
    </row>
    <row r="55" spans="1:64" ht="45" customHeight="1">
      <c r="A55" s="217" t="s">
        <v>240</v>
      </c>
      <c r="B55" s="217" t="s">
        <v>242</v>
      </c>
      <c r="C55" s="218" t="s">
        <v>263</v>
      </c>
      <c r="D55" s="217" t="s">
        <v>746</v>
      </c>
      <c r="E55" s="219" t="s">
        <v>347</v>
      </c>
      <c r="F55" s="220">
        <v>2024130010113</v>
      </c>
      <c r="G55" s="219" t="s">
        <v>529</v>
      </c>
      <c r="H55" s="219" t="s">
        <v>538</v>
      </c>
      <c r="I55" s="536" t="s">
        <v>539</v>
      </c>
      <c r="J55" s="758">
        <v>0.80980355743063204</v>
      </c>
      <c r="K55" s="295" t="s">
        <v>540</v>
      </c>
      <c r="L55" s="296"/>
      <c r="M55" s="766" t="s">
        <v>327</v>
      </c>
      <c r="N55" s="117">
        <v>1</v>
      </c>
      <c r="O55" s="341"/>
      <c r="P55" s="353">
        <v>0.4</v>
      </c>
      <c r="Q55" s="353"/>
      <c r="R55" s="353"/>
      <c r="S55" s="297"/>
      <c r="T55" s="297"/>
      <c r="U55" s="353">
        <v>0.6</v>
      </c>
      <c r="V55" s="354">
        <v>0.09</v>
      </c>
      <c r="W55" s="353">
        <v>0</v>
      </c>
      <c r="X55" s="224">
        <f>+P55+U55+V55+W55</f>
        <v>1.0900000000000001</v>
      </c>
      <c r="Y55" s="169">
        <v>1</v>
      </c>
      <c r="Z55" s="225">
        <v>45673</v>
      </c>
      <c r="AA55" s="226">
        <v>46022</v>
      </c>
      <c r="AB55" s="111">
        <f t="shared" si="16"/>
        <v>349</v>
      </c>
      <c r="AC55" s="746"/>
      <c r="AD55" s="540"/>
      <c r="AE55" s="540"/>
      <c r="AF55" s="540"/>
      <c r="AG55" s="540"/>
      <c r="AH55" s="111" t="s">
        <v>628</v>
      </c>
      <c r="AI55" s="111"/>
      <c r="AJ55" s="234"/>
      <c r="AK55" s="111"/>
      <c r="AL55" s="348" t="s">
        <v>702</v>
      </c>
      <c r="AM55" s="226"/>
      <c r="AN55" s="355"/>
      <c r="AO55" s="355"/>
      <c r="AP55" s="271">
        <v>153359252.93000001</v>
      </c>
      <c r="AQ55" s="362">
        <v>178606893</v>
      </c>
      <c r="AR55" s="485">
        <v>178606893</v>
      </c>
      <c r="AS55" s="271" t="s">
        <v>695</v>
      </c>
      <c r="AT55" s="540"/>
      <c r="AU55" s="109"/>
      <c r="AV55" s="109"/>
      <c r="AW55" s="109"/>
      <c r="AX55" s="109"/>
      <c r="AY55" s="369"/>
      <c r="AZ55" s="369"/>
      <c r="BA55" s="373"/>
      <c r="BB55" s="374"/>
      <c r="BC55" s="305">
        <v>0</v>
      </c>
      <c r="BD55" s="237">
        <f t="shared" si="18"/>
        <v>0</v>
      </c>
      <c r="BE55" s="305">
        <v>0</v>
      </c>
      <c r="BF55" s="237">
        <f t="shared" si="19"/>
        <v>0</v>
      </c>
      <c r="BG55" s="492"/>
      <c r="BH55" s="158"/>
      <c r="BI55" s="158"/>
      <c r="BJ55" s="492"/>
      <c r="BK55" s="158"/>
      <c r="BL55" s="158"/>
    </row>
    <row r="56" spans="1:64" ht="45" customHeight="1">
      <c r="A56" s="217" t="s">
        <v>240</v>
      </c>
      <c r="B56" s="217" t="s">
        <v>242</v>
      </c>
      <c r="C56" s="218" t="s">
        <v>263</v>
      </c>
      <c r="D56" s="217" t="s">
        <v>746</v>
      </c>
      <c r="E56" s="219" t="s">
        <v>347</v>
      </c>
      <c r="F56" s="220">
        <v>2024130010113</v>
      </c>
      <c r="G56" s="219" t="s">
        <v>529</v>
      </c>
      <c r="H56" s="219" t="s">
        <v>538</v>
      </c>
      <c r="I56" s="537"/>
      <c r="J56" s="759"/>
      <c r="K56" s="295" t="s">
        <v>541</v>
      </c>
      <c r="L56" s="296"/>
      <c r="M56" s="767"/>
      <c r="N56" s="117">
        <v>1</v>
      </c>
      <c r="O56" s="341"/>
      <c r="P56" s="353">
        <v>0</v>
      </c>
      <c r="Q56" s="353"/>
      <c r="R56" s="353"/>
      <c r="S56" s="297"/>
      <c r="T56" s="297"/>
      <c r="U56" s="353">
        <v>1</v>
      </c>
      <c r="V56" s="354">
        <v>0</v>
      </c>
      <c r="W56" s="353">
        <v>0</v>
      </c>
      <c r="X56" s="224">
        <f t="shared" si="15"/>
        <v>1</v>
      </c>
      <c r="Y56" s="169">
        <f t="shared" si="17"/>
        <v>1</v>
      </c>
      <c r="Z56" s="225">
        <v>45673</v>
      </c>
      <c r="AA56" s="226">
        <v>46022</v>
      </c>
      <c r="AB56" s="111">
        <f t="shared" si="16"/>
        <v>349</v>
      </c>
      <c r="AC56" s="746"/>
      <c r="AD56" s="540"/>
      <c r="AE56" s="540"/>
      <c r="AF56" s="540"/>
      <c r="AG56" s="540"/>
      <c r="AH56" s="111" t="s">
        <v>628</v>
      </c>
      <c r="AI56" s="111"/>
      <c r="AJ56" s="234"/>
      <c r="AK56" s="111"/>
      <c r="AL56" s="348" t="s">
        <v>703</v>
      </c>
      <c r="AM56" s="226"/>
      <c r="AN56" s="271"/>
      <c r="AO56" s="271">
        <v>153359252.93000001</v>
      </c>
      <c r="AP56" s="271">
        <v>108572752.77</v>
      </c>
      <c r="AQ56" s="362">
        <v>274131254</v>
      </c>
      <c r="AR56" s="485">
        <v>274131254</v>
      </c>
      <c r="AS56" s="271" t="s">
        <v>751</v>
      </c>
      <c r="AT56" s="540"/>
      <c r="AU56" s="109"/>
      <c r="AV56" s="109"/>
      <c r="AW56" s="109"/>
      <c r="AX56" s="109"/>
      <c r="AY56" s="369"/>
      <c r="AZ56" s="369"/>
      <c r="BA56" s="373"/>
      <c r="BB56" s="374"/>
      <c r="BC56" s="362">
        <v>274131254</v>
      </c>
      <c r="BD56" s="237">
        <f t="shared" si="18"/>
        <v>1</v>
      </c>
      <c r="BE56" s="362">
        <v>274131254</v>
      </c>
      <c r="BF56" s="237">
        <f t="shared" si="19"/>
        <v>1</v>
      </c>
      <c r="BG56" s="492">
        <v>274131254</v>
      </c>
      <c r="BH56" s="158"/>
      <c r="BI56" s="158"/>
      <c r="BJ56" s="492">
        <v>274131254</v>
      </c>
      <c r="BK56" s="158"/>
      <c r="BL56" s="158"/>
    </row>
    <row r="57" spans="1:64" ht="45" customHeight="1">
      <c r="A57" s="217" t="s">
        <v>240</v>
      </c>
      <c r="B57" s="217" t="s">
        <v>242</v>
      </c>
      <c r="C57" s="218" t="s">
        <v>263</v>
      </c>
      <c r="D57" s="217" t="s">
        <v>746</v>
      </c>
      <c r="E57" s="219" t="s">
        <v>347</v>
      </c>
      <c r="F57" s="220">
        <v>2024130010113</v>
      </c>
      <c r="G57" s="219" t="s">
        <v>529</v>
      </c>
      <c r="H57" s="219" t="s">
        <v>538</v>
      </c>
      <c r="I57" s="538"/>
      <c r="J57" s="760"/>
      <c r="K57" s="295" t="s">
        <v>542</v>
      </c>
      <c r="L57" s="296"/>
      <c r="M57" s="768"/>
      <c r="N57" s="117">
        <v>12</v>
      </c>
      <c r="O57" s="341"/>
      <c r="P57" s="353">
        <v>3</v>
      </c>
      <c r="Q57" s="353"/>
      <c r="R57" s="353"/>
      <c r="S57" s="297"/>
      <c r="T57" s="297"/>
      <c r="U57" s="353">
        <v>3</v>
      </c>
      <c r="V57" s="354">
        <v>3</v>
      </c>
      <c r="W57" s="353">
        <v>2</v>
      </c>
      <c r="X57" s="224">
        <f t="shared" si="15"/>
        <v>11</v>
      </c>
      <c r="Y57" s="169">
        <f t="shared" si="17"/>
        <v>0.91666666666666663</v>
      </c>
      <c r="Z57" s="225">
        <v>45673</v>
      </c>
      <c r="AA57" s="226">
        <v>46022</v>
      </c>
      <c r="AB57" s="111">
        <f t="shared" si="16"/>
        <v>349</v>
      </c>
      <c r="AC57" s="747"/>
      <c r="AD57" s="541"/>
      <c r="AE57" s="541"/>
      <c r="AF57" s="541"/>
      <c r="AG57" s="541"/>
      <c r="AH57" s="111" t="s">
        <v>628</v>
      </c>
      <c r="AI57" s="111"/>
      <c r="AJ57" s="234"/>
      <c r="AK57" s="111"/>
      <c r="AL57" s="348" t="s">
        <v>704</v>
      </c>
      <c r="AM57" s="226"/>
      <c r="AN57" s="271"/>
      <c r="AO57" s="271">
        <v>274131254</v>
      </c>
      <c r="AP57" s="271">
        <v>274131254</v>
      </c>
      <c r="AQ57" s="362">
        <v>153359252.93000001</v>
      </c>
      <c r="AR57" s="485">
        <v>153359252.93000001</v>
      </c>
      <c r="AS57" s="271" t="s">
        <v>751</v>
      </c>
      <c r="AT57" s="541"/>
      <c r="AU57" s="109"/>
      <c r="AV57" s="109"/>
      <c r="AW57" s="109"/>
      <c r="AX57" s="109"/>
      <c r="AY57" s="369"/>
      <c r="AZ57" s="369"/>
      <c r="BA57" s="350"/>
      <c r="BB57" s="351"/>
      <c r="BC57" s="362">
        <v>153359252.93000001</v>
      </c>
      <c r="BD57" s="237">
        <f t="shared" si="18"/>
        <v>1</v>
      </c>
      <c r="BE57" s="362">
        <v>153359252.93000001</v>
      </c>
      <c r="BF57" s="237">
        <f t="shared" si="19"/>
        <v>1</v>
      </c>
      <c r="BG57" s="485">
        <v>153359252.93000001</v>
      </c>
      <c r="BH57" s="158"/>
      <c r="BI57" s="158"/>
      <c r="BJ57" s="485">
        <v>153359252.93000001</v>
      </c>
      <c r="BK57" s="158"/>
      <c r="BL57" s="158"/>
    </row>
    <row r="58" spans="1:64" s="263" customFormat="1" ht="22.5" customHeight="1">
      <c r="A58" s="315"/>
      <c r="B58" s="315"/>
      <c r="C58" s="375"/>
      <c r="D58" s="376"/>
      <c r="E58" s="779" t="s">
        <v>543</v>
      </c>
      <c r="F58" s="779"/>
      <c r="G58" s="779"/>
      <c r="H58" s="779"/>
      <c r="I58" s="779"/>
      <c r="J58" s="779"/>
      <c r="K58" s="779"/>
      <c r="L58" s="779"/>
      <c r="M58" s="779"/>
      <c r="N58" s="779"/>
      <c r="O58" s="779"/>
      <c r="P58" s="779"/>
      <c r="Q58" s="779"/>
      <c r="R58" s="779"/>
      <c r="S58" s="779"/>
      <c r="T58" s="356"/>
      <c r="U58" s="356"/>
      <c r="V58" s="356"/>
      <c r="W58" s="356"/>
      <c r="X58" s="356"/>
      <c r="Y58" s="357">
        <f>AVERAGE(Y51:Y57)</f>
        <v>0.84523809523809523</v>
      </c>
      <c r="Z58" s="251"/>
      <c r="AA58" s="252"/>
      <c r="AB58" s="117"/>
      <c r="AC58" s="117"/>
      <c r="AD58" s="205"/>
      <c r="AE58" s="205"/>
      <c r="AF58" s="117"/>
      <c r="AG58" s="156"/>
      <c r="AH58" s="117"/>
      <c r="AI58" s="117"/>
      <c r="AJ58" s="358"/>
      <c r="AK58" s="117"/>
      <c r="AL58" s="117"/>
      <c r="AM58" s="252"/>
      <c r="AN58" s="359">
        <f>SUM(AN51:AN57)</f>
        <v>835836390</v>
      </c>
      <c r="AO58" s="359">
        <f>SUM(AO51:AO57)</f>
        <v>1263326896.9300001</v>
      </c>
      <c r="AP58" s="359">
        <f t="shared" ref="AP58:BG58" si="20">SUM(AP51:AP57)</f>
        <v>2576195508.1700001</v>
      </c>
      <c r="AQ58" s="359">
        <f t="shared" si="20"/>
        <v>2576195508.1699996</v>
      </c>
      <c r="AR58" s="359">
        <f t="shared" si="20"/>
        <v>2576195508.1699996</v>
      </c>
      <c r="AS58" s="359"/>
      <c r="AT58" s="359"/>
      <c r="AU58" s="359">
        <f t="shared" si="20"/>
        <v>394800000</v>
      </c>
      <c r="AV58" s="360">
        <f>+AU58/AO58</f>
        <v>0.31250818846602579</v>
      </c>
      <c r="AW58" s="359">
        <f t="shared" si="20"/>
        <v>201800000</v>
      </c>
      <c r="AX58" s="360">
        <f>+AW58/AO58</f>
        <v>0.15973696158167175</v>
      </c>
      <c r="AY58" s="359">
        <f t="shared" si="20"/>
        <v>605121586</v>
      </c>
      <c r="AZ58" s="360">
        <f>+AY58/AP58</f>
        <v>0.23488962079195921</v>
      </c>
      <c r="BA58" s="359">
        <f t="shared" si="20"/>
        <v>596321586</v>
      </c>
      <c r="BB58" s="191">
        <f>+BA58/AP58</f>
        <v>0.23147373097610782</v>
      </c>
      <c r="BC58" s="359">
        <f t="shared" si="20"/>
        <v>1050212092.9300001</v>
      </c>
      <c r="BD58" s="237">
        <f t="shared" si="18"/>
        <v>0.40766009008222293</v>
      </c>
      <c r="BE58" s="359">
        <f t="shared" si="20"/>
        <v>1050212092.9300001</v>
      </c>
      <c r="BF58" s="496">
        <f t="shared" si="19"/>
        <v>0.40766009008222293</v>
      </c>
      <c r="BG58" s="359">
        <f t="shared" si="20"/>
        <v>1084720003.9300001</v>
      </c>
      <c r="BH58" s="328"/>
      <c r="BI58" s="495">
        <f>+BG58/AR58</f>
        <v>0.42105500164485998</v>
      </c>
      <c r="BJ58" s="359">
        <f t="shared" ref="BJ58" si="21">SUM(BJ51:BJ57)</f>
        <v>1084720003.9300001</v>
      </c>
      <c r="BK58" s="495">
        <f>+BJ58/AQ58</f>
        <v>0.42105500164485998</v>
      </c>
      <c r="BL58" s="328"/>
    </row>
    <row r="59" spans="1:64" ht="45" customHeight="1">
      <c r="A59" s="247"/>
      <c r="B59" s="247"/>
      <c r="C59" s="330"/>
      <c r="D59" s="377"/>
      <c r="E59" s="109"/>
      <c r="F59" s="378"/>
      <c r="G59" s="109"/>
      <c r="H59" s="379"/>
      <c r="I59" s="116"/>
      <c r="J59" s="115"/>
      <c r="K59" s="172"/>
      <c r="L59" s="115"/>
      <c r="M59" s="173"/>
      <c r="N59" s="115"/>
      <c r="O59" s="158"/>
      <c r="P59" s="297"/>
      <c r="Q59" s="297"/>
      <c r="R59" s="297"/>
      <c r="S59" s="297"/>
      <c r="T59" s="297"/>
      <c r="U59" s="297"/>
      <c r="V59" s="297"/>
      <c r="W59" s="297"/>
      <c r="X59" s="224"/>
      <c r="Y59" s="297"/>
      <c r="Z59" s="380"/>
      <c r="AA59" s="111"/>
      <c r="AB59" s="158"/>
      <c r="AC59" s="111"/>
      <c r="AD59" s="109"/>
      <c r="AE59" s="109"/>
      <c r="AF59" s="232"/>
      <c r="AG59" s="381"/>
      <c r="AH59" s="111"/>
      <c r="AI59" s="158"/>
      <c r="AJ59" s="158"/>
      <c r="AK59" s="232"/>
      <c r="AL59" s="158"/>
      <c r="AM59" s="158"/>
      <c r="AN59" s="111"/>
      <c r="AO59" s="111"/>
      <c r="AP59" s="111"/>
      <c r="AQ59" s="111"/>
      <c r="AR59" s="111"/>
      <c r="AS59" s="111"/>
      <c r="AT59" s="111"/>
      <c r="AU59" s="111"/>
      <c r="AV59" s="111"/>
      <c r="AW59" s="111"/>
      <c r="AX59" s="111"/>
      <c r="AY59" s="111"/>
      <c r="AZ59" s="111"/>
      <c r="BA59" s="111"/>
      <c r="BB59" s="141"/>
      <c r="BC59" s="111"/>
      <c r="BD59" s="158"/>
      <c r="BE59" s="158"/>
      <c r="BF59" s="158"/>
      <c r="BG59" s="158"/>
      <c r="BH59" s="158"/>
      <c r="BI59" s="158"/>
      <c r="BJ59" s="158"/>
      <c r="BK59" s="158"/>
      <c r="BL59" s="158"/>
    </row>
    <row r="60" spans="1:64" ht="45" customHeight="1">
      <c r="A60" s="217" t="s">
        <v>243</v>
      </c>
      <c r="B60" s="217" t="s">
        <v>244</v>
      </c>
      <c r="C60" s="217" t="s">
        <v>266</v>
      </c>
      <c r="D60" s="217" t="s">
        <v>305</v>
      </c>
      <c r="E60" s="219" t="s">
        <v>544</v>
      </c>
      <c r="F60" s="220">
        <v>2024130010105</v>
      </c>
      <c r="G60" s="219" t="s">
        <v>545</v>
      </c>
      <c r="H60" s="219" t="s">
        <v>546</v>
      </c>
      <c r="I60" s="539" t="s">
        <v>547</v>
      </c>
      <c r="J60" s="758">
        <v>0.25</v>
      </c>
      <c r="K60" s="295" t="s">
        <v>548</v>
      </c>
      <c r="L60" s="296"/>
      <c r="M60" s="766" t="s">
        <v>322</v>
      </c>
      <c r="N60" s="117">
        <v>12</v>
      </c>
      <c r="O60" s="539" t="s">
        <v>549</v>
      </c>
      <c r="P60" s="353">
        <v>2</v>
      </c>
      <c r="Q60" s="353"/>
      <c r="R60" s="353"/>
      <c r="S60" s="297"/>
      <c r="T60" s="297"/>
      <c r="U60" s="353">
        <v>5</v>
      </c>
      <c r="V60" s="354">
        <v>3</v>
      </c>
      <c r="W60" s="353">
        <v>2</v>
      </c>
      <c r="X60" s="224">
        <f t="shared" si="15"/>
        <v>12</v>
      </c>
      <c r="Y60" s="169">
        <f t="shared" ref="Y60:Y66" si="22">+X60/N60</f>
        <v>1</v>
      </c>
      <c r="Z60" s="225">
        <v>45673</v>
      </c>
      <c r="AA60" s="226">
        <v>46022</v>
      </c>
      <c r="AB60" s="111">
        <f t="shared" ref="AB60:AB66" si="23">_xlfn.DAYS(AA60,Z60)</f>
        <v>349</v>
      </c>
      <c r="AC60" s="745">
        <v>1065570</v>
      </c>
      <c r="AD60" s="539" t="s">
        <v>345</v>
      </c>
      <c r="AE60" s="539" t="s">
        <v>346</v>
      </c>
      <c r="AF60" s="781" t="s">
        <v>550</v>
      </c>
      <c r="AG60" s="742" t="s">
        <v>551</v>
      </c>
      <c r="AH60" s="111" t="s">
        <v>628</v>
      </c>
      <c r="AI60" s="111" t="s">
        <v>677</v>
      </c>
      <c r="AJ60" s="235">
        <v>24000000</v>
      </c>
      <c r="AK60" s="111" t="s">
        <v>634</v>
      </c>
      <c r="AL60" s="348" t="s">
        <v>693</v>
      </c>
      <c r="AM60" s="226">
        <v>45355</v>
      </c>
      <c r="AN60" s="280">
        <v>396699354</v>
      </c>
      <c r="AO60" s="280">
        <v>396699354</v>
      </c>
      <c r="AP60" s="280">
        <v>396699354</v>
      </c>
      <c r="AQ60" s="730">
        <v>280000000</v>
      </c>
      <c r="AR60" s="730">
        <v>280000000</v>
      </c>
      <c r="AS60" s="780" t="s">
        <v>755</v>
      </c>
      <c r="AT60" s="818" t="s">
        <v>544</v>
      </c>
      <c r="AU60" s="271">
        <v>173300000</v>
      </c>
      <c r="AV60" s="231"/>
      <c r="AW60" s="271">
        <v>148400000</v>
      </c>
      <c r="AX60" s="231"/>
      <c r="AY60" s="280">
        <v>248000000</v>
      </c>
      <c r="AZ60" s="280"/>
      <c r="BA60" s="280">
        <v>223100000</v>
      </c>
      <c r="BB60" s="349"/>
      <c r="BC60" s="177">
        <v>0</v>
      </c>
      <c r="BD60" s="237">
        <f t="shared" si="18"/>
        <v>0</v>
      </c>
      <c r="BE60" s="158">
        <v>0</v>
      </c>
      <c r="BF60" s="237">
        <f t="shared" si="19"/>
        <v>0</v>
      </c>
      <c r="BG60" s="730"/>
      <c r="BH60" s="158"/>
      <c r="BI60" s="158"/>
      <c r="BJ60" s="158"/>
      <c r="BK60" s="158"/>
      <c r="BL60" s="158"/>
    </row>
    <row r="61" spans="1:64" ht="45" customHeight="1">
      <c r="A61" s="217" t="s">
        <v>243</v>
      </c>
      <c r="B61" s="217" t="s">
        <v>244</v>
      </c>
      <c r="C61" s="217" t="s">
        <v>266</v>
      </c>
      <c r="D61" s="217" t="s">
        <v>305</v>
      </c>
      <c r="E61" s="219" t="s">
        <v>544</v>
      </c>
      <c r="F61" s="220">
        <v>2024130010105</v>
      </c>
      <c r="G61" s="219" t="s">
        <v>545</v>
      </c>
      <c r="H61" s="219" t="s">
        <v>546</v>
      </c>
      <c r="I61" s="540"/>
      <c r="J61" s="759"/>
      <c r="K61" s="295" t="s">
        <v>552</v>
      </c>
      <c r="L61" s="296"/>
      <c r="M61" s="767"/>
      <c r="N61" s="117">
        <v>1</v>
      </c>
      <c r="O61" s="540"/>
      <c r="P61" s="353">
        <v>0.12</v>
      </c>
      <c r="Q61" s="353"/>
      <c r="R61" s="353"/>
      <c r="S61" s="297"/>
      <c r="T61" s="297"/>
      <c r="U61" s="353">
        <v>0.28000000000000003</v>
      </c>
      <c r="V61" s="354">
        <v>0.2</v>
      </c>
      <c r="W61" s="353">
        <v>0.3</v>
      </c>
      <c r="X61" s="224">
        <f t="shared" si="15"/>
        <v>0.90000000000000013</v>
      </c>
      <c r="Y61" s="169">
        <f t="shared" si="22"/>
        <v>0.90000000000000013</v>
      </c>
      <c r="Z61" s="225">
        <v>45673</v>
      </c>
      <c r="AA61" s="226">
        <v>46022</v>
      </c>
      <c r="AB61" s="111">
        <f t="shared" si="23"/>
        <v>349</v>
      </c>
      <c r="AC61" s="746"/>
      <c r="AD61" s="540"/>
      <c r="AE61" s="540"/>
      <c r="AF61" s="782"/>
      <c r="AG61" s="744"/>
      <c r="AH61" s="111" t="s">
        <v>628</v>
      </c>
      <c r="AI61" s="111"/>
      <c r="AJ61" s="234"/>
      <c r="AK61" s="111"/>
      <c r="AL61" s="348" t="s">
        <v>695</v>
      </c>
      <c r="AM61" s="226"/>
      <c r="AN61" s="280">
        <v>342353640</v>
      </c>
      <c r="AO61" s="280">
        <v>342353640</v>
      </c>
      <c r="AP61" s="280">
        <v>342353640</v>
      </c>
      <c r="AQ61" s="730"/>
      <c r="AR61" s="730"/>
      <c r="AS61" s="780"/>
      <c r="AT61" s="819"/>
      <c r="AU61" s="271">
        <v>0</v>
      </c>
      <c r="AV61" s="114"/>
      <c r="AW61" s="271">
        <v>0</v>
      </c>
      <c r="AX61" s="114"/>
      <c r="AY61" s="280"/>
      <c r="AZ61" s="280"/>
      <c r="BA61" s="180"/>
      <c r="BB61" s="383"/>
      <c r="BC61" s="384"/>
      <c r="BD61" s="158"/>
      <c r="BE61" s="158"/>
      <c r="BF61" s="158"/>
      <c r="BG61" s="730"/>
      <c r="BH61" s="158"/>
      <c r="BI61" s="158"/>
      <c r="BJ61" s="158"/>
      <c r="BK61" s="158"/>
      <c r="BL61" s="158"/>
    </row>
    <row r="62" spans="1:64" ht="45" customHeight="1">
      <c r="A62" s="217" t="s">
        <v>243</v>
      </c>
      <c r="B62" s="217" t="s">
        <v>244</v>
      </c>
      <c r="C62" s="217" t="s">
        <v>266</v>
      </c>
      <c r="D62" s="217" t="s">
        <v>305</v>
      </c>
      <c r="E62" s="219" t="s">
        <v>544</v>
      </c>
      <c r="F62" s="220">
        <v>2024130010105</v>
      </c>
      <c r="G62" s="219" t="s">
        <v>545</v>
      </c>
      <c r="H62" s="219" t="s">
        <v>546</v>
      </c>
      <c r="I62" s="540"/>
      <c r="J62" s="759"/>
      <c r="K62" s="295" t="s">
        <v>553</v>
      </c>
      <c r="L62" s="296"/>
      <c r="M62" s="767"/>
      <c r="N62" s="117">
        <v>2</v>
      </c>
      <c r="O62" s="540"/>
      <c r="P62" s="353">
        <v>1.82</v>
      </c>
      <c r="Q62" s="353"/>
      <c r="R62" s="353"/>
      <c r="S62" s="297"/>
      <c r="T62" s="297"/>
      <c r="U62" s="353">
        <v>0.18</v>
      </c>
      <c r="V62" s="354">
        <v>0</v>
      </c>
      <c r="W62" s="353">
        <v>0</v>
      </c>
      <c r="X62" s="224">
        <f t="shared" si="15"/>
        <v>2</v>
      </c>
      <c r="Y62" s="169">
        <f t="shared" si="22"/>
        <v>1</v>
      </c>
      <c r="Z62" s="225">
        <v>45673</v>
      </c>
      <c r="AA62" s="226">
        <v>46022</v>
      </c>
      <c r="AB62" s="111">
        <f t="shared" si="23"/>
        <v>349</v>
      </c>
      <c r="AC62" s="746"/>
      <c r="AD62" s="540"/>
      <c r="AE62" s="540"/>
      <c r="AF62" s="539" t="s">
        <v>554</v>
      </c>
      <c r="AG62" s="539" t="s">
        <v>555</v>
      </c>
      <c r="AH62" s="111" t="s">
        <v>628</v>
      </c>
      <c r="AI62" s="111"/>
      <c r="AJ62" s="234"/>
      <c r="AK62" s="111"/>
      <c r="AL62" s="348" t="s">
        <v>676</v>
      </c>
      <c r="AM62" s="226"/>
      <c r="AN62" s="280">
        <v>94417120</v>
      </c>
      <c r="AO62" s="280">
        <v>94417120</v>
      </c>
      <c r="AP62" s="280">
        <v>94417120</v>
      </c>
      <c r="AQ62" s="730">
        <v>396699354</v>
      </c>
      <c r="AR62" s="485">
        <v>396699354</v>
      </c>
      <c r="AS62" s="280" t="s">
        <v>751</v>
      </c>
      <c r="AT62" s="819"/>
      <c r="AU62" s="271">
        <v>24000000</v>
      </c>
      <c r="AV62" s="114"/>
      <c r="AW62" s="271">
        <v>16000000</v>
      </c>
      <c r="AX62" s="114"/>
      <c r="AY62" s="280">
        <v>48000000</v>
      </c>
      <c r="AZ62" s="280"/>
      <c r="BA62" s="280">
        <v>40000000</v>
      </c>
      <c r="BB62" s="349"/>
      <c r="BC62" s="284">
        <v>297800000</v>
      </c>
      <c r="BD62" s="237">
        <f t="shared" si="18"/>
        <v>0.75069444151401366</v>
      </c>
      <c r="BE62" s="284">
        <v>297800000</v>
      </c>
      <c r="BF62" s="237">
        <f t="shared" si="19"/>
        <v>0.75069444151401366</v>
      </c>
      <c r="BG62" s="485">
        <v>396699354</v>
      </c>
      <c r="BH62" s="158"/>
      <c r="BI62" s="158"/>
      <c r="BJ62" s="485">
        <v>396699354</v>
      </c>
      <c r="BK62" s="158"/>
      <c r="BL62" s="158"/>
    </row>
    <row r="63" spans="1:64" ht="45" customHeight="1">
      <c r="A63" s="217" t="s">
        <v>243</v>
      </c>
      <c r="B63" s="217" t="s">
        <v>244</v>
      </c>
      <c r="C63" s="217" t="s">
        <v>266</v>
      </c>
      <c r="D63" s="217" t="s">
        <v>305</v>
      </c>
      <c r="E63" s="219" t="s">
        <v>544</v>
      </c>
      <c r="F63" s="220">
        <v>2024130010105</v>
      </c>
      <c r="G63" s="219" t="s">
        <v>545</v>
      </c>
      <c r="H63" s="219" t="s">
        <v>546</v>
      </c>
      <c r="I63" s="541"/>
      <c r="J63" s="760"/>
      <c r="K63" s="295" t="s">
        <v>556</v>
      </c>
      <c r="L63" s="296"/>
      <c r="M63" s="768"/>
      <c r="N63" s="117">
        <v>1</v>
      </c>
      <c r="O63" s="540"/>
      <c r="P63" s="353">
        <v>0.67</v>
      </c>
      <c r="Q63" s="353"/>
      <c r="R63" s="353"/>
      <c r="S63" s="297"/>
      <c r="T63" s="297"/>
      <c r="U63" s="353">
        <v>0.33</v>
      </c>
      <c r="V63" s="354">
        <v>1</v>
      </c>
      <c r="W63" s="353">
        <v>0</v>
      </c>
      <c r="X63" s="224">
        <f t="shared" si="15"/>
        <v>2</v>
      </c>
      <c r="Y63" s="169">
        <v>1</v>
      </c>
      <c r="Z63" s="225">
        <v>45673</v>
      </c>
      <c r="AA63" s="226">
        <v>46022</v>
      </c>
      <c r="AB63" s="111">
        <f t="shared" si="23"/>
        <v>349</v>
      </c>
      <c r="AC63" s="746"/>
      <c r="AD63" s="540"/>
      <c r="AE63" s="540"/>
      <c r="AF63" s="540"/>
      <c r="AG63" s="540"/>
      <c r="AH63" s="111" t="s">
        <v>628</v>
      </c>
      <c r="AI63" s="111"/>
      <c r="AJ63" s="234"/>
      <c r="AK63" s="111"/>
      <c r="AL63" s="348" t="s">
        <v>701</v>
      </c>
      <c r="AM63" s="226"/>
      <c r="AN63" s="355"/>
      <c r="AO63" s="355"/>
      <c r="AP63" s="280">
        <v>280000000</v>
      </c>
      <c r="AQ63" s="730"/>
      <c r="AR63" s="280"/>
      <c r="AS63" s="280" t="s">
        <v>751</v>
      </c>
      <c r="AT63" s="819"/>
      <c r="AU63" s="114"/>
      <c r="AV63" s="114"/>
      <c r="AW63" s="114"/>
      <c r="AX63" s="114"/>
      <c r="AY63" s="280"/>
      <c r="AZ63" s="280"/>
      <c r="BA63" s="355"/>
      <c r="BB63" s="385"/>
      <c r="BC63" s="174"/>
      <c r="BD63" s="158"/>
      <c r="BE63" s="158"/>
      <c r="BF63" s="158"/>
      <c r="BG63" s="280"/>
      <c r="BH63" s="158"/>
      <c r="BI63" s="158"/>
      <c r="BJ63" s="280"/>
      <c r="BK63" s="158"/>
      <c r="BL63" s="158"/>
    </row>
    <row r="64" spans="1:64" ht="45" customHeight="1">
      <c r="A64" s="217" t="s">
        <v>243</v>
      </c>
      <c r="B64" s="217" t="s">
        <v>244</v>
      </c>
      <c r="C64" s="217" t="s">
        <v>266</v>
      </c>
      <c r="D64" s="217" t="s">
        <v>306</v>
      </c>
      <c r="E64" s="219" t="s">
        <v>544</v>
      </c>
      <c r="F64" s="220">
        <v>2024130010105</v>
      </c>
      <c r="G64" s="219" t="s">
        <v>545</v>
      </c>
      <c r="H64" s="219" t="s">
        <v>557</v>
      </c>
      <c r="I64" s="536" t="s">
        <v>558</v>
      </c>
      <c r="J64" s="758">
        <v>0.25</v>
      </c>
      <c r="K64" s="295" t="s">
        <v>559</v>
      </c>
      <c r="L64" s="296"/>
      <c r="M64" s="766" t="s">
        <v>327</v>
      </c>
      <c r="N64" s="117">
        <v>1</v>
      </c>
      <c r="O64" s="540"/>
      <c r="P64" s="353">
        <v>0.82</v>
      </c>
      <c r="Q64" s="353"/>
      <c r="R64" s="353"/>
      <c r="S64" s="297"/>
      <c r="T64" s="297"/>
      <c r="U64" s="353">
        <v>0.18</v>
      </c>
      <c r="V64" s="354">
        <v>0.4</v>
      </c>
      <c r="W64" s="353">
        <v>0.14000000000000001</v>
      </c>
      <c r="X64" s="224">
        <f t="shared" si="15"/>
        <v>1.54</v>
      </c>
      <c r="Y64" s="169">
        <v>1</v>
      </c>
      <c r="Z64" s="225">
        <v>45673</v>
      </c>
      <c r="AA64" s="226">
        <v>46022</v>
      </c>
      <c r="AB64" s="111">
        <f t="shared" si="23"/>
        <v>349</v>
      </c>
      <c r="AC64" s="746"/>
      <c r="AD64" s="540"/>
      <c r="AE64" s="540"/>
      <c r="AF64" s="541"/>
      <c r="AG64" s="541"/>
      <c r="AH64" s="111" t="s">
        <v>628</v>
      </c>
      <c r="AI64" s="111"/>
      <c r="AJ64" s="234"/>
      <c r="AK64" s="111"/>
      <c r="AL64" s="111"/>
      <c r="AM64" s="226"/>
      <c r="AN64" s="355"/>
      <c r="AO64" s="355"/>
      <c r="AP64" s="355"/>
      <c r="AQ64" s="730">
        <v>342353640</v>
      </c>
      <c r="AR64" s="485">
        <v>342353640</v>
      </c>
      <c r="AS64" s="355" t="s">
        <v>695</v>
      </c>
      <c r="AT64" s="819"/>
      <c r="AU64" s="114"/>
      <c r="AV64" s="114"/>
      <c r="AW64" s="114"/>
      <c r="AX64" s="114"/>
      <c r="AY64" s="355"/>
      <c r="AZ64" s="355"/>
      <c r="BA64" s="355"/>
      <c r="BB64" s="385"/>
      <c r="BC64" s="177">
        <v>0</v>
      </c>
      <c r="BD64" s="237">
        <f t="shared" si="18"/>
        <v>0</v>
      </c>
      <c r="BE64" s="158">
        <v>0</v>
      </c>
      <c r="BF64" s="237">
        <f t="shared" si="19"/>
        <v>0</v>
      </c>
      <c r="BG64" s="485"/>
      <c r="BH64" s="158"/>
      <c r="BI64" s="158"/>
      <c r="BJ64" s="485"/>
      <c r="BK64" s="158"/>
      <c r="BL64" s="158"/>
    </row>
    <row r="65" spans="1:64" ht="45" customHeight="1">
      <c r="A65" s="217" t="s">
        <v>243</v>
      </c>
      <c r="B65" s="217" t="s">
        <v>244</v>
      </c>
      <c r="C65" s="217" t="s">
        <v>266</v>
      </c>
      <c r="D65" s="217" t="s">
        <v>306</v>
      </c>
      <c r="E65" s="219" t="s">
        <v>544</v>
      </c>
      <c r="F65" s="220">
        <v>2024130010105</v>
      </c>
      <c r="G65" s="219" t="s">
        <v>545</v>
      </c>
      <c r="H65" s="219" t="s">
        <v>557</v>
      </c>
      <c r="I65" s="537"/>
      <c r="J65" s="759"/>
      <c r="K65" s="295" t="s">
        <v>560</v>
      </c>
      <c r="L65" s="296"/>
      <c r="M65" s="767"/>
      <c r="N65" s="117">
        <v>1</v>
      </c>
      <c r="O65" s="540"/>
      <c r="P65" s="353">
        <v>0.25</v>
      </c>
      <c r="Q65" s="353"/>
      <c r="R65" s="353"/>
      <c r="S65" s="297"/>
      <c r="T65" s="297"/>
      <c r="U65" s="353">
        <v>0.33</v>
      </c>
      <c r="V65" s="354">
        <v>0.2</v>
      </c>
      <c r="W65" s="353">
        <v>0.3</v>
      </c>
      <c r="X65" s="224">
        <f t="shared" si="15"/>
        <v>1.08</v>
      </c>
      <c r="Y65" s="169">
        <v>1</v>
      </c>
      <c r="Z65" s="225">
        <v>45673</v>
      </c>
      <c r="AA65" s="226">
        <v>46022</v>
      </c>
      <c r="AB65" s="111">
        <f t="shared" si="23"/>
        <v>349</v>
      </c>
      <c r="AC65" s="746"/>
      <c r="AD65" s="540"/>
      <c r="AE65" s="540"/>
      <c r="AF65" s="539" t="s">
        <v>561</v>
      </c>
      <c r="AG65" s="539" t="s">
        <v>562</v>
      </c>
      <c r="AH65" s="111" t="s">
        <v>628</v>
      </c>
      <c r="AI65" s="111"/>
      <c r="AJ65" s="234"/>
      <c r="AK65" s="111"/>
      <c r="AL65" s="111"/>
      <c r="AM65" s="226"/>
      <c r="AN65" s="373"/>
      <c r="AO65" s="373"/>
      <c r="AP65" s="373"/>
      <c r="AQ65" s="730"/>
      <c r="AR65" s="373"/>
      <c r="AS65" s="355" t="s">
        <v>695</v>
      </c>
      <c r="AT65" s="819"/>
      <c r="AU65" s="114"/>
      <c r="AV65" s="114"/>
      <c r="AW65" s="114"/>
      <c r="AX65" s="114"/>
      <c r="AY65" s="114"/>
      <c r="AZ65" s="114"/>
      <c r="BA65" s="373"/>
      <c r="BB65" s="114"/>
      <c r="BC65" s="179"/>
      <c r="BD65" s="158"/>
      <c r="BE65" s="158"/>
      <c r="BF65" s="158"/>
      <c r="BG65" s="373"/>
      <c r="BH65" s="158"/>
      <c r="BI65" s="158"/>
      <c r="BJ65" s="373"/>
      <c r="BK65" s="158"/>
      <c r="BL65" s="158"/>
    </row>
    <row r="66" spans="1:64" ht="45" customHeight="1">
      <c r="A66" s="217" t="s">
        <v>243</v>
      </c>
      <c r="B66" s="217" t="s">
        <v>244</v>
      </c>
      <c r="C66" s="217" t="s">
        <v>266</v>
      </c>
      <c r="D66" s="217" t="s">
        <v>306</v>
      </c>
      <c r="E66" s="219" t="s">
        <v>544</v>
      </c>
      <c r="F66" s="220">
        <v>2024130010105</v>
      </c>
      <c r="G66" s="219" t="s">
        <v>545</v>
      </c>
      <c r="H66" s="219" t="s">
        <v>557</v>
      </c>
      <c r="I66" s="538"/>
      <c r="J66" s="760"/>
      <c r="K66" s="295" t="s">
        <v>563</v>
      </c>
      <c r="L66" s="296"/>
      <c r="M66" s="768"/>
      <c r="N66" s="117">
        <v>1</v>
      </c>
      <c r="O66" s="541"/>
      <c r="P66" s="353">
        <v>0.06</v>
      </c>
      <c r="Q66" s="353"/>
      <c r="R66" s="353"/>
      <c r="S66" s="297"/>
      <c r="T66" s="297"/>
      <c r="U66" s="353">
        <v>0.19</v>
      </c>
      <c r="V66" s="354">
        <v>0</v>
      </c>
      <c r="W66" s="353">
        <v>0</v>
      </c>
      <c r="X66" s="224">
        <f t="shared" si="15"/>
        <v>0.25</v>
      </c>
      <c r="Y66" s="169">
        <f t="shared" si="22"/>
        <v>0.25</v>
      </c>
      <c r="Z66" s="225">
        <v>45673</v>
      </c>
      <c r="AA66" s="226">
        <v>46022</v>
      </c>
      <c r="AB66" s="111">
        <f t="shared" si="23"/>
        <v>349</v>
      </c>
      <c r="AC66" s="747"/>
      <c r="AD66" s="541"/>
      <c r="AE66" s="541"/>
      <c r="AF66" s="541"/>
      <c r="AG66" s="541"/>
      <c r="AH66" s="111" t="s">
        <v>628</v>
      </c>
      <c r="AI66" s="111"/>
      <c r="AJ66" s="234"/>
      <c r="AK66" s="111"/>
      <c r="AL66" s="111"/>
      <c r="AM66" s="226"/>
      <c r="AN66" s="373"/>
      <c r="AO66" s="373"/>
      <c r="AP66" s="373"/>
      <c r="AQ66" s="362">
        <v>94417120</v>
      </c>
      <c r="AR66" s="485">
        <v>94417120</v>
      </c>
      <c r="AS66" s="373" t="s">
        <v>756</v>
      </c>
      <c r="AT66" s="820"/>
      <c r="AU66" s="114"/>
      <c r="AV66" s="114"/>
      <c r="AW66" s="114"/>
      <c r="AX66" s="114"/>
      <c r="AY66" s="114"/>
      <c r="AZ66" s="114"/>
      <c r="BA66" s="373"/>
      <c r="BB66" s="114"/>
      <c r="BC66" s="284">
        <v>64000000</v>
      </c>
      <c r="BD66" s="237">
        <f t="shared" si="18"/>
        <v>0.6778431708147844</v>
      </c>
      <c r="BE66" s="284">
        <v>64000000</v>
      </c>
      <c r="BF66" s="237">
        <f t="shared" si="19"/>
        <v>0.6778431708147844</v>
      </c>
      <c r="BG66" s="485">
        <v>94417120</v>
      </c>
      <c r="BH66" s="158"/>
      <c r="BI66" s="158"/>
      <c r="BJ66" s="485">
        <v>94417120</v>
      </c>
      <c r="BK66" s="158"/>
      <c r="BL66" s="158"/>
    </row>
    <row r="67" spans="1:64" s="263" customFormat="1" ht="27.75" customHeight="1">
      <c r="A67" s="315"/>
      <c r="B67" s="315"/>
      <c r="C67" s="386"/>
      <c r="D67" s="387"/>
      <c r="E67" s="769" t="s">
        <v>564</v>
      </c>
      <c r="F67" s="770"/>
      <c r="G67" s="770"/>
      <c r="H67" s="770"/>
      <c r="I67" s="770"/>
      <c r="J67" s="770"/>
      <c r="K67" s="770"/>
      <c r="L67" s="770"/>
      <c r="M67" s="770"/>
      <c r="N67" s="770"/>
      <c r="O67" s="770"/>
      <c r="P67" s="770"/>
      <c r="Q67" s="770"/>
      <c r="R67" s="770"/>
      <c r="S67" s="771"/>
      <c r="T67" s="356"/>
      <c r="U67" s="356"/>
      <c r="V67" s="356"/>
      <c r="W67" s="356"/>
      <c r="X67" s="356"/>
      <c r="Y67" s="357">
        <f>AVERAGE(Y60:Y66)</f>
        <v>0.87857142857142867</v>
      </c>
      <c r="Z67" s="251"/>
      <c r="AA67" s="252"/>
      <c r="AB67" s="117"/>
      <c r="AC67" s="321"/>
      <c r="AD67" s="205"/>
      <c r="AE67" s="205"/>
      <c r="AF67" s="117"/>
      <c r="AG67" s="156"/>
      <c r="AH67" s="117"/>
      <c r="AI67" s="117"/>
      <c r="AJ67" s="358"/>
      <c r="AK67" s="117"/>
      <c r="AL67" s="117"/>
      <c r="AM67" s="252"/>
      <c r="AN67" s="359">
        <f>SUM(AN60:AN66)</f>
        <v>833470114</v>
      </c>
      <c r="AO67" s="359">
        <f>SUM(AO60:AO66)</f>
        <v>833470114</v>
      </c>
      <c r="AP67" s="359">
        <f t="shared" ref="AP67:BG67" si="24">SUM(AP60:AP66)</f>
        <v>1113470114</v>
      </c>
      <c r="AQ67" s="359">
        <f t="shared" si="24"/>
        <v>1113470114</v>
      </c>
      <c r="AR67" s="359">
        <f t="shared" si="24"/>
        <v>1113470114</v>
      </c>
      <c r="AS67" s="359"/>
      <c r="AT67" s="359"/>
      <c r="AU67" s="359">
        <f t="shared" si="24"/>
        <v>197300000</v>
      </c>
      <c r="AV67" s="360">
        <f>+AU67/AO67</f>
        <v>0.23672114534871014</v>
      </c>
      <c r="AW67" s="359">
        <f t="shared" si="24"/>
        <v>164400000</v>
      </c>
      <c r="AX67" s="360">
        <f>+AW67/AO67</f>
        <v>0.19724762440612237</v>
      </c>
      <c r="AY67" s="359">
        <f t="shared" si="24"/>
        <v>296000000</v>
      </c>
      <c r="AZ67" s="360">
        <f>+AY67/AP67</f>
        <v>0.26583560373853016</v>
      </c>
      <c r="BA67" s="359">
        <f t="shared" si="24"/>
        <v>263100000</v>
      </c>
      <c r="BB67" s="191">
        <f>+BA67/AP67</f>
        <v>0.23628833562029489</v>
      </c>
      <c r="BC67" s="359">
        <f t="shared" si="24"/>
        <v>361800000</v>
      </c>
      <c r="BD67" s="237">
        <f t="shared" si="18"/>
        <v>0.3249301399750007</v>
      </c>
      <c r="BE67" s="359">
        <f t="shared" si="24"/>
        <v>361800000</v>
      </c>
      <c r="BF67" s="237">
        <f t="shared" si="19"/>
        <v>0.3249301399750007</v>
      </c>
      <c r="BG67" s="359">
        <f t="shared" si="24"/>
        <v>491116474</v>
      </c>
      <c r="BH67" s="328"/>
      <c r="BI67" s="494">
        <f>+BG67/AR67</f>
        <v>0.44106839314773022</v>
      </c>
      <c r="BJ67" s="359">
        <f t="shared" ref="BJ67" si="25">SUM(BJ60:BJ66)</f>
        <v>491116474</v>
      </c>
      <c r="BK67" s="494">
        <f>+BJ67/AR67</f>
        <v>0.44106839314773022</v>
      </c>
      <c r="BL67" s="328"/>
    </row>
    <row r="68" spans="1:64" ht="45" customHeight="1">
      <c r="A68" s="247"/>
      <c r="B68" s="247"/>
      <c r="C68" s="388"/>
      <c r="D68" s="377"/>
      <c r="E68" s="109"/>
      <c r="F68" s="378"/>
      <c r="G68" s="109"/>
      <c r="H68" s="379"/>
      <c r="I68" s="116"/>
      <c r="J68" s="115"/>
      <c r="K68" s="172"/>
      <c r="L68" s="115"/>
      <c r="M68" s="173"/>
      <c r="N68" s="115"/>
      <c r="O68" s="158"/>
      <c r="P68" s="297"/>
      <c r="Q68" s="297"/>
      <c r="R68" s="297"/>
      <c r="S68" s="297"/>
      <c r="T68" s="297"/>
      <c r="U68" s="297"/>
      <c r="V68" s="297"/>
      <c r="W68" s="297"/>
      <c r="X68" s="297"/>
      <c r="Y68" s="297"/>
      <c r="Z68" s="380"/>
      <c r="AA68" s="111"/>
      <c r="AB68" s="158"/>
      <c r="AC68" s="111"/>
      <c r="AD68" s="109"/>
      <c r="AE68" s="109"/>
      <c r="AF68" s="111"/>
      <c r="AG68" s="141"/>
      <c r="AH68" s="111"/>
      <c r="AI68" s="389"/>
      <c r="AJ68" s="158"/>
      <c r="AK68" s="232"/>
      <c r="AL68" s="158"/>
      <c r="AM68" s="158"/>
      <c r="AN68" s="111"/>
      <c r="AO68" s="111"/>
      <c r="AP68" s="111"/>
      <c r="AQ68" s="111"/>
      <c r="AR68" s="111"/>
      <c r="AS68" s="111"/>
      <c r="AT68" s="111"/>
      <c r="AU68" s="111"/>
      <c r="AV68" s="111"/>
      <c r="AW68" s="111"/>
      <c r="AX68" s="111"/>
      <c r="AY68" s="111"/>
      <c r="AZ68" s="111"/>
      <c r="BA68" s="111"/>
      <c r="BB68" s="141"/>
      <c r="BC68" s="111"/>
      <c r="BD68" s="158"/>
      <c r="BE68" s="158"/>
      <c r="BF68" s="158"/>
      <c r="BG68" s="158"/>
      <c r="BH68" s="158"/>
      <c r="BI68" s="158"/>
      <c r="BJ68" s="158"/>
      <c r="BK68" s="158"/>
      <c r="BL68" s="158"/>
    </row>
    <row r="69" spans="1:64" ht="45" customHeight="1">
      <c r="A69" s="217" t="s">
        <v>243</v>
      </c>
      <c r="B69" s="217" t="s">
        <v>244</v>
      </c>
      <c r="C69" s="217" t="s">
        <v>266</v>
      </c>
      <c r="D69" s="217" t="s">
        <v>307</v>
      </c>
      <c r="E69" s="219" t="s">
        <v>565</v>
      </c>
      <c r="F69" s="220">
        <v>202400000005227</v>
      </c>
      <c r="G69" s="219" t="s">
        <v>566</v>
      </c>
      <c r="H69" s="219" t="s">
        <v>567</v>
      </c>
      <c r="I69" s="539" t="s">
        <v>568</v>
      </c>
      <c r="J69" s="758">
        <v>0.3</v>
      </c>
      <c r="K69" s="295" t="s">
        <v>569</v>
      </c>
      <c r="L69" s="296"/>
      <c r="M69" s="766" t="s">
        <v>328</v>
      </c>
      <c r="N69" s="117">
        <v>1</v>
      </c>
      <c r="O69" s="341"/>
      <c r="P69" s="353">
        <v>0.5</v>
      </c>
      <c r="Q69" s="353"/>
      <c r="R69" s="353"/>
      <c r="S69" s="297"/>
      <c r="T69" s="297"/>
      <c r="U69" s="353">
        <v>0.5</v>
      </c>
      <c r="V69" s="354">
        <v>0.25</v>
      </c>
      <c r="W69" s="353">
        <v>0.1</v>
      </c>
      <c r="X69" s="224">
        <f t="shared" ref="X69:X80" si="26">SUM(P69:W69)</f>
        <v>1.35</v>
      </c>
      <c r="Y69" s="175">
        <v>1</v>
      </c>
      <c r="Z69" s="225">
        <v>45673</v>
      </c>
      <c r="AA69" s="226">
        <v>46022</v>
      </c>
      <c r="AB69" s="111">
        <f t="shared" ref="AB69:AB80" si="27">_xlfn.DAYS(AA69,Z69)</f>
        <v>349</v>
      </c>
      <c r="AC69" s="745">
        <v>1065570</v>
      </c>
      <c r="AD69" s="539" t="s">
        <v>345</v>
      </c>
      <c r="AE69" s="539" t="s">
        <v>346</v>
      </c>
      <c r="AF69" s="773"/>
      <c r="AG69" s="773"/>
      <c r="AH69" s="141" t="s">
        <v>628</v>
      </c>
      <c r="AI69" s="390" t="s">
        <v>674</v>
      </c>
      <c r="AJ69" s="391">
        <v>72000000</v>
      </c>
      <c r="AK69" s="297" t="s">
        <v>634</v>
      </c>
      <c r="AL69" s="111" t="s">
        <v>678</v>
      </c>
      <c r="AM69" s="158"/>
      <c r="AN69" s="391"/>
      <c r="AO69" s="391"/>
      <c r="AP69" s="391"/>
      <c r="AQ69" s="392"/>
      <c r="AR69" s="342"/>
      <c r="AS69" s="379" t="s">
        <v>676</v>
      </c>
      <c r="AT69" s="535" t="s">
        <v>565</v>
      </c>
      <c r="AU69" s="109"/>
      <c r="AV69" s="109"/>
      <c r="AW69" s="109"/>
      <c r="AX69" s="109"/>
      <c r="AY69" s="391"/>
      <c r="AZ69" s="391"/>
      <c r="BA69" s="391"/>
      <c r="BB69" s="392"/>
      <c r="BC69" s="342"/>
      <c r="BD69" s="158"/>
      <c r="BE69" s="158"/>
      <c r="BF69" s="158"/>
      <c r="BG69" s="158"/>
      <c r="BH69" s="158"/>
      <c r="BI69" s="158"/>
      <c r="BJ69" s="158"/>
      <c r="BK69" s="158"/>
      <c r="BL69" s="158"/>
    </row>
    <row r="70" spans="1:64" ht="45" customHeight="1">
      <c r="A70" s="217" t="s">
        <v>243</v>
      </c>
      <c r="B70" s="217" t="s">
        <v>244</v>
      </c>
      <c r="C70" s="217" t="s">
        <v>266</v>
      </c>
      <c r="D70" s="217" t="s">
        <v>307</v>
      </c>
      <c r="E70" s="219" t="s">
        <v>565</v>
      </c>
      <c r="F70" s="220">
        <v>202400000005227</v>
      </c>
      <c r="G70" s="219" t="s">
        <v>566</v>
      </c>
      <c r="H70" s="219" t="s">
        <v>567</v>
      </c>
      <c r="I70" s="541"/>
      <c r="J70" s="760"/>
      <c r="K70" s="295" t="s">
        <v>570</v>
      </c>
      <c r="L70" s="296"/>
      <c r="M70" s="768"/>
      <c r="N70" s="117">
        <v>12</v>
      </c>
      <c r="O70" s="341"/>
      <c r="P70" s="117">
        <v>2</v>
      </c>
      <c r="Q70" s="117"/>
      <c r="R70" s="353"/>
      <c r="S70" s="297"/>
      <c r="T70" s="297"/>
      <c r="U70" s="117">
        <v>4</v>
      </c>
      <c r="V70" s="393">
        <v>3</v>
      </c>
      <c r="W70" s="353">
        <v>2</v>
      </c>
      <c r="X70" s="224">
        <f t="shared" si="26"/>
        <v>11</v>
      </c>
      <c r="Y70" s="175">
        <f>+X70/N70</f>
        <v>0.91666666666666663</v>
      </c>
      <c r="Z70" s="225">
        <v>45673</v>
      </c>
      <c r="AA70" s="226">
        <v>46022</v>
      </c>
      <c r="AB70" s="111">
        <f t="shared" si="27"/>
        <v>349</v>
      </c>
      <c r="AC70" s="746"/>
      <c r="AD70" s="540"/>
      <c r="AE70" s="540"/>
      <c r="AF70" s="774"/>
      <c r="AG70" s="774"/>
      <c r="AH70" s="141" t="s">
        <v>628</v>
      </c>
      <c r="AI70" s="394" t="s">
        <v>674</v>
      </c>
      <c r="AJ70" s="391">
        <v>72000000</v>
      </c>
      <c r="AK70" s="297" t="s">
        <v>634</v>
      </c>
      <c r="AL70" s="111" t="s">
        <v>678</v>
      </c>
      <c r="AM70" s="158"/>
      <c r="AN70" s="391"/>
      <c r="AO70" s="391"/>
      <c r="AP70" s="391"/>
      <c r="AQ70" s="392"/>
      <c r="AR70" s="342"/>
      <c r="AS70" s="379" t="s">
        <v>676</v>
      </c>
      <c r="AT70" s="535"/>
      <c r="AU70" s="109"/>
      <c r="AV70" s="109"/>
      <c r="AW70" s="109"/>
      <c r="AX70" s="109"/>
      <c r="AY70" s="391"/>
      <c r="AZ70" s="391"/>
      <c r="BA70" s="391"/>
      <c r="BB70" s="392"/>
      <c r="BC70" s="342"/>
      <c r="BD70" s="158"/>
      <c r="BE70" s="158"/>
      <c r="BF70" s="158"/>
      <c r="BG70" s="158"/>
      <c r="BH70" s="158"/>
      <c r="BI70" s="158"/>
      <c r="BJ70" s="158"/>
      <c r="BK70" s="158"/>
      <c r="BL70" s="158"/>
    </row>
    <row r="71" spans="1:64" ht="45" customHeight="1">
      <c r="A71" s="217" t="s">
        <v>243</v>
      </c>
      <c r="B71" s="217" t="s">
        <v>244</v>
      </c>
      <c r="C71" s="217" t="s">
        <v>266</v>
      </c>
      <c r="D71" s="217" t="s">
        <v>309</v>
      </c>
      <c r="E71" s="219" t="s">
        <v>565</v>
      </c>
      <c r="F71" s="220">
        <v>202400000005227</v>
      </c>
      <c r="G71" s="219" t="s">
        <v>566</v>
      </c>
      <c r="H71" s="219" t="s">
        <v>567</v>
      </c>
      <c r="I71" s="539" t="s">
        <v>467</v>
      </c>
      <c r="J71" s="758">
        <v>0.1</v>
      </c>
      <c r="K71" s="295" t="s">
        <v>571</v>
      </c>
      <c r="L71" s="296"/>
      <c r="M71" s="766" t="s">
        <v>322</v>
      </c>
      <c r="N71" s="117">
        <v>0.4</v>
      </c>
      <c r="O71" s="341"/>
      <c r="P71" s="117">
        <v>0.4</v>
      </c>
      <c r="Q71" s="117"/>
      <c r="R71" s="117"/>
      <c r="S71" s="297"/>
      <c r="T71" s="297"/>
      <c r="U71" s="117">
        <v>0.4</v>
      </c>
      <c r="V71" s="393">
        <v>0</v>
      </c>
      <c r="W71" s="353">
        <v>0</v>
      </c>
      <c r="X71" s="224">
        <f t="shared" si="26"/>
        <v>0.8</v>
      </c>
      <c r="Y71" s="175">
        <v>1</v>
      </c>
      <c r="Z71" s="225">
        <v>45673</v>
      </c>
      <c r="AA71" s="226">
        <v>46022</v>
      </c>
      <c r="AB71" s="111">
        <f t="shared" si="27"/>
        <v>349</v>
      </c>
      <c r="AC71" s="746"/>
      <c r="AD71" s="540"/>
      <c r="AE71" s="540"/>
      <c r="AF71" s="774"/>
      <c r="AG71" s="774"/>
      <c r="AH71" s="141" t="s">
        <v>628</v>
      </c>
      <c r="AI71" s="130" t="s">
        <v>679</v>
      </c>
      <c r="AJ71" s="181">
        <v>525500000</v>
      </c>
      <c r="AK71" s="232"/>
      <c r="AL71" s="348" t="s">
        <v>676</v>
      </c>
      <c r="AM71" s="158"/>
      <c r="AN71" s="280">
        <v>2000000000</v>
      </c>
      <c r="AO71" s="280">
        <v>2000000000</v>
      </c>
      <c r="AP71" s="280">
        <v>2000000000</v>
      </c>
      <c r="AQ71" s="280">
        <v>2000000000</v>
      </c>
      <c r="AR71" s="485">
        <v>2000000000</v>
      </c>
      <c r="AS71" s="379" t="s">
        <v>676</v>
      </c>
      <c r="AT71" s="535"/>
      <c r="AU71" s="271">
        <v>669500000</v>
      </c>
      <c r="AV71" s="109"/>
      <c r="AW71" s="271">
        <v>443200000</v>
      </c>
      <c r="AX71" s="109"/>
      <c r="AY71" s="271">
        <v>1548400000</v>
      </c>
      <c r="AZ71" s="271"/>
      <c r="BA71" s="194">
        <v>1322100000</v>
      </c>
      <c r="BB71" s="178"/>
      <c r="BC71" s="284">
        <v>1774700000</v>
      </c>
      <c r="BD71" s="237">
        <f t="shared" ref="BD71" si="28">+BC71/AQ71</f>
        <v>0.88734999999999997</v>
      </c>
      <c r="BE71" s="284">
        <v>1774700000</v>
      </c>
      <c r="BF71" s="237">
        <f t="shared" ref="BF71" si="29">+BE71/AQ71</f>
        <v>0.88734999999999997</v>
      </c>
      <c r="BG71" s="485">
        <v>2000000000</v>
      </c>
      <c r="BH71" s="158"/>
      <c r="BI71" s="158"/>
      <c r="BJ71" s="485">
        <v>2000000000</v>
      </c>
      <c r="BK71" s="158"/>
      <c r="BL71" s="158"/>
    </row>
    <row r="72" spans="1:64" ht="45" customHeight="1">
      <c r="A72" s="217" t="s">
        <v>243</v>
      </c>
      <c r="B72" s="217" t="s">
        <v>244</v>
      </c>
      <c r="C72" s="217" t="s">
        <v>266</v>
      </c>
      <c r="D72" s="217" t="s">
        <v>309</v>
      </c>
      <c r="E72" s="219" t="s">
        <v>565</v>
      </c>
      <c r="F72" s="220">
        <v>202400000005227</v>
      </c>
      <c r="G72" s="219" t="s">
        <v>566</v>
      </c>
      <c r="H72" s="219" t="s">
        <v>567</v>
      </c>
      <c r="I72" s="540"/>
      <c r="J72" s="759"/>
      <c r="K72" s="295" t="s">
        <v>572</v>
      </c>
      <c r="L72" s="296"/>
      <c r="M72" s="767"/>
      <c r="N72" s="117">
        <v>1</v>
      </c>
      <c r="O72" s="341"/>
      <c r="P72" s="117">
        <v>0.12</v>
      </c>
      <c r="Q72" s="117"/>
      <c r="R72" s="117"/>
      <c r="S72" s="297"/>
      <c r="T72" s="297"/>
      <c r="U72" s="117">
        <v>0.1</v>
      </c>
      <c r="V72" s="393">
        <v>0.1</v>
      </c>
      <c r="W72" s="353">
        <v>0</v>
      </c>
      <c r="X72" s="224">
        <f t="shared" si="26"/>
        <v>0.32</v>
      </c>
      <c r="Y72" s="175">
        <f t="shared" ref="Y72:Y80" si="30">+X72/N72</f>
        <v>0.32</v>
      </c>
      <c r="Z72" s="225">
        <v>45673</v>
      </c>
      <c r="AA72" s="226">
        <v>46022</v>
      </c>
      <c r="AB72" s="111">
        <f t="shared" si="27"/>
        <v>349</v>
      </c>
      <c r="AC72" s="746"/>
      <c r="AD72" s="540"/>
      <c r="AE72" s="540"/>
      <c r="AF72" s="774"/>
      <c r="AG72" s="774"/>
      <c r="AH72" s="111"/>
      <c r="AI72" s="111"/>
      <c r="AJ72" s="111"/>
      <c r="AK72" s="232"/>
      <c r="AL72" s="111"/>
      <c r="AM72" s="158"/>
      <c r="AN72" s="355"/>
      <c r="AO72" s="355"/>
      <c r="AP72" s="355"/>
      <c r="AQ72" s="385"/>
      <c r="AR72" s="355"/>
      <c r="AS72" s="355"/>
      <c r="AT72" s="535"/>
      <c r="AU72" s="109"/>
      <c r="AV72" s="109"/>
      <c r="AW72" s="109"/>
      <c r="AX72" s="109"/>
      <c r="AY72" s="395"/>
      <c r="AZ72" s="395"/>
      <c r="BA72" s="373"/>
      <c r="BB72" s="374"/>
      <c r="BC72" s="179"/>
      <c r="BD72" s="158"/>
      <c r="BE72" s="158"/>
      <c r="BF72" s="158"/>
      <c r="BG72" s="158"/>
      <c r="BH72" s="158"/>
      <c r="BI72" s="158"/>
      <c r="BJ72" s="158"/>
      <c r="BK72" s="158"/>
      <c r="BL72" s="158"/>
    </row>
    <row r="73" spans="1:64" ht="45" customHeight="1">
      <c r="A73" s="217" t="s">
        <v>243</v>
      </c>
      <c r="B73" s="217" t="s">
        <v>244</v>
      </c>
      <c r="C73" s="217" t="s">
        <v>266</v>
      </c>
      <c r="D73" s="217" t="s">
        <v>309</v>
      </c>
      <c r="E73" s="219" t="s">
        <v>565</v>
      </c>
      <c r="F73" s="220">
        <v>202400000005227</v>
      </c>
      <c r="G73" s="219" t="s">
        <v>566</v>
      </c>
      <c r="H73" s="219" t="s">
        <v>567</v>
      </c>
      <c r="I73" s="540"/>
      <c r="J73" s="759"/>
      <c r="K73" s="295" t="s">
        <v>573</v>
      </c>
      <c r="L73" s="296"/>
      <c r="M73" s="767"/>
      <c r="N73" s="117">
        <v>1</v>
      </c>
      <c r="O73" s="341"/>
      <c r="P73" s="117">
        <v>0.12</v>
      </c>
      <c r="Q73" s="117"/>
      <c r="R73" s="117"/>
      <c r="S73" s="297"/>
      <c r="T73" s="297"/>
      <c r="U73" s="117">
        <v>0.1</v>
      </c>
      <c r="V73" s="393">
        <v>0.05</v>
      </c>
      <c r="W73" s="353">
        <v>0</v>
      </c>
      <c r="X73" s="224">
        <f t="shared" si="26"/>
        <v>0.27</v>
      </c>
      <c r="Y73" s="175">
        <f t="shared" si="30"/>
        <v>0.27</v>
      </c>
      <c r="Z73" s="225">
        <v>45673</v>
      </c>
      <c r="AA73" s="226">
        <v>46022</v>
      </c>
      <c r="AB73" s="111">
        <f t="shared" si="27"/>
        <v>349</v>
      </c>
      <c r="AC73" s="746"/>
      <c r="AD73" s="540"/>
      <c r="AE73" s="540"/>
      <c r="AF73" s="774"/>
      <c r="AG73" s="774"/>
      <c r="AH73" s="111"/>
      <c r="AI73" s="111"/>
      <c r="AJ73" s="111"/>
      <c r="AK73" s="232"/>
      <c r="AL73" s="111"/>
      <c r="AM73" s="158"/>
      <c r="AN73" s="355"/>
      <c r="AO73" s="355"/>
      <c r="AP73" s="355"/>
      <c r="AQ73" s="385"/>
      <c r="AR73" s="355"/>
      <c r="AS73" s="355"/>
      <c r="AT73" s="535"/>
      <c r="AU73" s="109"/>
      <c r="AV73" s="109"/>
      <c r="AW73" s="109"/>
      <c r="AX73" s="109"/>
      <c r="AY73" s="355"/>
      <c r="AZ73" s="355"/>
      <c r="BA73" s="373"/>
      <c r="BB73" s="373"/>
      <c r="BC73" s="179"/>
      <c r="BD73" s="158"/>
      <c r="BE73" s="158"/>
      <c r="BF73" s="158"/>
      <c r="BG73" s="158"/>
      <c r="BH73" s="158"/>
      <c r="BI73" s="158"/>
      <c r="BJ73" s="158"/>
      <c r="BK73" s="158"/>
      <c r="BL73" s="158"/>
    </row>
    <row r="74" spans="1:64" ht="45" customHeight="1">
      <c r="A74" s="217" t="s">
        <v>243</v>
      </c>
      <c r="B74" s="217" t="s">
        <v>244</v>
      </c>
      <c r="C74" s="217" t="s">
        <v>266</v>
      </c>
      <c r="D74" s="217" t="s">
        <v>309</v>
      </c>
      <c r="E74" s="219" t="s">
        <v>565</v>
      </c>
      <c r="F74" s="220">
        <v>202400000005227</v>
      </c>
      <c r="G74" s="219" t="s">
        <v>566</v>
      </c>
      <c r="H74" s="219" t="s">
        <v>567</v>
      </c>
      <c r="I74" s="540"/>
      <c r="J74" s="759"/>
      <c r="K74" s="295" t="s">
        <v>574</v>
      </c>
      <c r="L74" s="296"/>
      <c r="M74" s="767"/>
      <c r="N74" s="117">
        <v>1</v>
      </c>
      <c r="O74" s="341"/>
      <c r="P74" s="117">
        <v>0.25</v>
      </c>
      <c r="Q74" s="117"/>
      <c r="R74" s="117"/>
      <c r="S74" s="297"/>
      <c r="T74" s="297"/>
      <c r="U74" s="117">
        <v>0.1</v>
      </c>
      <c r="V74" s="393">
        <v>0.05</v>
      </c>
      <c r="W74" s="353">
        <v>0</v>
      </c>
      <c r="X74" s="224">
        <f t="shared" si="26"/>
        <v>0.39999999999999997</v>
      </c>
      <c r="Y74" s="175">
        <f t="shared" si="30"/>
        <v>0.39999999999999997</v>
      </c>
      <c r="Z74" s="225">
        <v>45673</v>
      </c>
      <c r="AA74" s="226">
        <v>46022</v>
      </c>
      <c r="AB74" s="111">
        <f t="shared" si="27"/>
        <v>349</v>
      </c>
      <c r="AC74" s="746"/>
      <c r="AD74" s="540"/>
      <c r="AE74" s="540"/>
      <c r="AF74" s="774"/>
      <c r="AG74" s="774"/>
      <c r="AH74" s="111"/>
      <c r="AI74" s="111"/>
      <c r="AJ74" s="111"/>
      <c r="AK74" s="232"/>
      <c r="AL74" s="111"/>
      <c r="AM74" s="158"/>
      <c r="AN74" s="355"/>
      <c r="AO74" s="355"/>
      <c r="AP74" s="355"/>
      <c r="AQ74" s="385"/>
      <c r="AR74" s="355"/>
      <c r="AS74" s="355"/>
      <c r="AT74" s="535"/>
      <c r="AU74" s="109"/>
      <c r="AV74" s="109"/>
      <c r="AW74" s="109"/>
      <c r="AX74" s="109"/>
      <c r="AY74" s="355"/>
      <c r="AZ74" s="355"/>
      <c r="BA74" s="373"/>
      <c r="BB74" s="373"/>
      <c r="BC74" s="179"/>
      <c r="BD74" s="158"/>
      <c r="BE74" s="158"/>
      <c r="BF74" s="158"/>
      <c r="BG74" s="158"/>
      <c r="BH74" s="158"/>
      <c r="BI74" s="158"/>
      <c r="BJ74" s="158"/>
      <c r="BK74" s="158"/>
      <c r="BL74" s="158"/>
    </row>
    <row r="75" spans="1:64" ht="45" customHeight="1">
      <c r="A75" s="217" t="s">
        <v>243</v>
      </c>
      <c r="B75" s="217" t="s">
        <v>244</v>
      </c>
      <c r="C75" s="217" t="s">
        <v>266</v>
      </c>
      <c r="D75" s="217" t="s">
        <v>309</v>
      </c>
      <c r="E75" s="219" t="s">
        <v>565</v>
      </c>
      <c r="F75" s="220">
        <v>202400000005227</v>
      </c>
      <c r="G75" s="219" t="s">
        <v>566</v>
      </c>
      <c r="H75" s="219" t="s">
        <v>567</v>
      </c>
      <c r="I75" s="540"/>
      <c r="J75" s="759"/>
      <c r="K75" s="295" t="s">
        <v>575</v>
      </c>
      <c r="L75" s="296"/>
      <c r="M75" s="767"/>
      <c r="N75" s="117">
        <v>1</v>
      </c>
      <c r="O75" s="341"/>
      <c r="P75" s="117">
        <v>0.15</v>
      </c>
      <c r="Q75" s="117"/>
      <c r="R75" s="117"/>
      <c r="S75" s="297"/>
      <c r="T75" s="297"/>
      <c r="U75" s="117">
        <v>0.1</v>
      </c>
      <c r="V75" s="393">
        <v>0.05</v>
      </c>
      <c r="W75" s="353">
        <v>0</v>
      </c>
      <c r="X75" s="224">
        <f t="shared" si="26"/>
        <v>0.3</v>
      </c>
      <c r="Y75" s="175">
        <f t="shared" si="30"/>
        <v>0.3</v>
      </c>
      <c r="Z75" s="225">
        <v>45673</v>
      </c>
      <c r="AA75" s="226">
        <v>46022</v>
      </c>
      <c r="AB75" s="111">
        <f t="shared" si="27"/>
        <v>349</v>
      </c>
      <c r="AC75" s="746"/>
      <c r="AD75" s="540"/>
      <c r="AE75" s="540"/>
      <c r="AF75" s="774"/>
      <c r="AG75" s="774"/>
      <c r="AH75" s="111"/>
      <c r="AI75" s="111"/>
      <c r="AJ75" s="111"/>
      <c r="AK75" s="232"/>
      <c r="AL75" s="111"/>
      <c r="AM75" s="158"/>
      <c r="AN75" s="355"/>
      <c r="AO75" s="355"/>
      <c r="AP75" s="355"/>
      <c r="AQ75" s="385"/>
      <c r="AR75" s="355"/>
      <c r="AS75" s="355"/>
      <c r="AT75" s="535"/>
      <c r="AU75" s="109"/>
      <c r="AV75" s="109"/>
      <c r="AW75" s="109"/>
      <c r="AX75" s="109"/>
      <c r="AY75" s="355"/>
      <c r="AZ75" s="355"/>
      <c r="BA75" s="373"/>
      <c r="BB75" s="373"/>
      <c r="BC75" s="179"/>
      <c r="BD75" s="158"/>
      <c r="BE75" s="158"/>
      <c r="BF75" s="158"/>
      <c r="BG75" s="158"/>
      <c r="BH75" s="158"/>
      <c r="BI75" s="158"/>
      <c r="BJ75" s="158"/>
      <c r="BK75" s="158"/>
      <c r="BL75" s="158"/>
    </row>
    <row r="76" spans="1:64" ht="45" customHeight="1">
      <c r="A76" s="217" t="s">
        <v>243</v>
      </c>
      <c r="B76" s="217" t="s">
        <v>244</v>
      </c>
      <c r="C76" s="217" t="s">
        <v>266</v>
      </c>
      <c r="D76" s="217" t="s">
        <v>309</v>
      </c>
      <c r="E76" s="219" t="s">
        <v>565</v>
      </c>
      <c r="F76" s="220">
        <v>202400000005227</v>
      </c>
      <c r="G76" s="219" t="s">
        <v>566</v>
      </c>
      <c r="H76" s="219" t="s">
        <v>567</v>
      </c>
      <c r="I76" s="541"/>
      <c r="J76" s="760"/>
      <c r="K76" s="295" t="s">
        <v>576</v>
      </c>
      <c r="L76" s="296"/>
      <c r="M76" s="768"/>
      <c r="N76" s="117">
        <v>1</v>
      </c>
      <c r="O76" s="341"/>
      <c r="P76" s="117">
        <v>0.06</v>
      </c>
      <c r="Q76" s="117"/>
      <c r="R76" s="117"/>
      <c r="S76" s="297"/>
      <c r="T76" s="297"/>
      <c r="U76" s="117">
        <v>0.1</v>
      </c>
      <c r="V76" s="393">
        <v>0.05</v>
      </c>
      <c r="W76" s="353">
        <v>0</v>
      </c>
      <c r="X76" s="224">
        <f t="shared" si="26"/>
        <v>0.21000000000000002</v>
      </c>
      <c r="Y76" s="175">
        <f t="shared" si="30"/>
        <v>0.21000000000000002</v>
      </c>
      <c r="Z76" s="225">
        <v>45673</v>
      </c>
      <c r="AA76" s="226">
        <v>46022</v>
      </c>
      <c r="AB76" s="111">
        <f t="shared" si="27"/>
        <v>349</v>
      </c>
      <c r="AC76" s="746"/>
      <c r="AD76" s="540"/>
      <c r="AE76" s="540"/>
      <c r="AF76" s="774"/>
      <c r="AG76" s="774"/>
      <c r="AH76" s="111"/>
      <c r="AI76" s="111"/>
      <c r="AJ76" s="111"/>
      <c r="AK76" s="232"/>
      <c r="AL76" s="111"/>
      <c r="AM76" s="158"/>
      <c r="AN76" s="355"/>
      <c r="AO76" s="355"/>
      <c r="AP76" s="355"/>
      <c r="AQ76" s="385"/>
      <c r="AR76" s="355"/>
      <c r="AS76" s="355"/>
      <c r="AT76" s="535"/>
      <c r="AU76" s="109"/>
      <c r="AV76" s="109"/>
      <c r="AW76" s="109"/>
      <c r="AX76" s="109"/>
      <c r="AY76" s="355"/>
      <c r="AZ76" s="355"/>
      <c r="BA76" s="373"/>
      <c r="BB76" s="373"/>
      <c r="BC76" s="179"/>
      <c r="BD76" s="158"/>
      <c r="BE76" s="158"/>
      <c r="BF76" s="158"/>
      <c r="BG76" s="158"/>
      <c r="BH76" s="158"/>
      <c r="BI76" s="158"/>
      <c r="BJ76" s="158"/>
      <c r="BK76" s="158"/>
      <c r="BL76" s="158"/>
    </row>
    <row r="77" spans="1:64" ht="45" customHeight="1">
      <c r="A77" s="217" t="s">
        <v>243</v>
      </c>
      <c r="B77" s="217" t="s">
        <v>244</v>
      </c>
      <c r="C77" s="217" t="s">
        <v>266</v>
      </c>
      <c r="D77" s="217" t="s">
        <v>308</v>
      </c>
      <c r="E77" s="219" t="s">
        <v>565</v>
      </c>
      <c r="F77" s="220">
        <v>202400000005227</v>
      </c>
      <c r="G77" s="219" t="s">
        <v>566</v>
      </c>
      <c r="H77" s="219" t="s">
        <v>577</v>
      </c>
      <c r="I77" s="539" t="s">
        <v>578</v>
      </c>
      <c r="J77" s="758">
        <v>0.1</v>
      </c>
      <c r="K77" s="295" t="s">
        <v>579</v>
      </c>
      <c r="L77" s="296"/>
      <c r="M77" s="766" t="s">
        <v>329</v>
      </c>
      <c r="N77" s="117">
        <v>1</v>
      </c>
      <c r="O77" s="341"/>
      <c r="P77" s="117">
        <v>0.1</v>
      </c>
      <c r="Q77" s="117"/>
      <c r="R77" s="117"/>
      <c r="S77" s="297"/>
      <c r="T77" s="297"/>
      <c r="U77" s="117">
        <v>0.1</v>
      </c>
      <c r="V77" s="393">
        <v>0.05</v>
      </c>
      <c r="W77" s="353">
        <v>0</v>
      </c>
      <c r="X77" s="224">
        <f t="shared" si="26"/>
        <v>0.25</v>
      </c>
      <c r="Y77" s="175">
        <f t="shared" si="30"/>
        <v>0.25</v>
      </c>
      <c r="Z77" s="225">
        <v>45673</v>
      </c>
      <c r="AA77" s="226">
        <v>46022</v>
      </c>
      <c r="AB77" s="111">
        <f t="shared" si="27"/>
        <v>349</v>
      </c>
      <c r="AC77" s="746"/>
      <c r="AD77" s="540"/>
      <c r="AE77" s="540"/>
      <c r="AF77" s="774"/>
      <c r="AG77" s="774"/>
      <c r="AH77" s="111"/>
      <c r="AI77" s="111"/>
      <c r="AJ77" s="111"/>
      <c r="AK77" s="232"/>
      <c r="AL77" s="111"/>
      <c r="AM77" s="158"/>
      <c r="AN77" s="355"/>
      <c r="AO77" s="355"/>
      <c r="AP77" s="355"/>
      <c r="AQ77" s="385"/>
      <c r="AR77" s="355"/>
      <c r="AS77" s="355"/>
      <c r="AT77" s="535"/>
      <c r="AU77" s="109"/>
      <c r="AV77" s="109"/>
      <c r="AW77" s="109"/>
      <c r="AX77" s="109"/>
      <c r="AY77" s="355"/>
      <c r="AZ77" s="355"/>
      <c r="BA77" s="373"/>
      <c r="BB77" s="373"/>
      <c r="BC77" s="179"/>
      <c r="BD77" s="158"/>
      <c r="BE77" s="158"/>
      <c r="BF77" s="158"/>
      <c r="BG77" s="158"/>
      <c r="BH77" s="158"/>
      <c r="BI77" s="158"/>
      <c r="BJ77" s="158"/>
      <c r="BK77" s="158"/>
      <c r="BL77" s="158"/>
    </row>
    <row r="78" spans="1:64" ht="45" customHeight="1">
      <c r="A78" s="217" t="s">
        <v>243</v>
      </c>
      <c r="B78" s="217" t="s">
        <v>244</v>
      </c>
      <c r="C78" s="217" t="s">
        <v>266</v>
      </c>
      <c r="D78" s="217" t="s">
        <v>308</v>
      </c>
      <c r="E78" s="219" t="s">
        <v>565</v>
      </c>
      <c r="F78" s="220">
        <v>202400000005227</v>
      </c>
      <c r="G78" s="219" t="s">
        <v>566</v>
      </c>
      <c r="H78" s="219" t="s">
        <v>577</v>
      </c>
      <c r="I78" s="540"/>
      <c r="J78" s="759"/>
      <c r="K78" s="295" t="s">
        <v>580</v>
      </c>
      <c r="L78" s="296"/>
      <c r="M78" s="767"/>
      <c r="N78" s="111">
        <v>1</v>
      </c>
      <c r="O78" s="341"/>
      <c r="P78" s="111">
        <v>0.12</v>
      </c>
      <c r="Q78" s="111"/>
      <c r="R78" s="111"/>
      <c r="S78" s="297"/>
      <c r="T78" s="297"/>
      <c r="U78" s="117">
        <v>0.1</v>
      </c>
      <c r="V78" s="393">
        <v>0.05</v>
      </c>
      <c r="W78" s="353">
        <v>0</v>
      </c>
      <c r="X78" s="224">
        <f t="shared" si="26"/>
        <v>0.27</v>
      </c>
      <c r="Y78" s="175">
        <f t="shared" si="30"/>
        <v>0.27</v>
      </c>
      <c r="Z78" s="225">
        <v>45673</v>
      </c>
      <c r="AA78" s="226">
        <v>46022</v>
      </c>
      <c r="AB78" s="111">
        <f t="shared" si="27"/>
        <v>349</v>
      </c>
      <c r="AC78" s="746"/>
      <c r="AD78" s="540"/>
      <c r="AE78" s="540"/>
      <c r="AF78" s="774"/>
      <c r="AG78" s="774"/>
      <c r="AH78" s="111"/>
      <c r="AI78" s="111"/>
      <c r="AJ78" s="111"/>
      <c r="AK78" s="232"/>
      <c r="AL78" s="111"/>
      <c r="AM78" s="158"/>
      <c r="AN78" s="355"/>
      <c r="AO78" s="355"/>
      <c r="AP78" s="355"/>
      <c r="AQ78" s="385"/>
      <c r="AR78" s="355"/>
      <c r="AS78" s="355"/>
      <c r="AT78" s="535"/>
      <c r="AU78" s="109"/>
      <c r="AV78" s="109"/>
      <c r="AW78" s="109"/>
      <c r="AX78" s="109"/>
      <c r="AY78" s="355"/>
      <c r="AZ78" s="355"/>
      <c r="BA78" s="373"/>
      <c r="BB78" s="373"/>
      <c r="BC78" s="179"/>
      <c r="BD78" s="158"/>
      <c r="BE78" s="158"/>
      <c r="BF78" s="158"/>
      <c r="BG78" s="158"/>
      <c r="BH78" s="158"/>
      <c r="BI78" s="158"/>
      <c r="BJ78" s="158"/>
      <c r="BK78" s="158"/>
      <c r="BL78" s="158"/>
    </row>
    <row r="79" spans="1:64" ht="45" customHeight="1">
      <c r="A79" s="217" t="s">
        <v>243</v>
      </c>
      <c r="B79" s="217" t="s">
        <v>244</v>
      </c>
      <c r="C79" s="217" t="s">
        <v>266</v>
      </c>
      <c r="D79" s="217" t="s">
        <v>308</v>
      </c>
      <c r="E79" s="219" t="s">
        <v>565</v>
      </c>
      <c r="F79" s="220">
        <v>202400000005227</v>
      </c>
      <c r="G79" s="219" t="s">
        <v>566</v>
      </c>
      <c r="H79" s="219" t="s">
        <v>577</v>
      </c>
      <c r="I79" s="540"/>
      <c r="J79" s="759"/>
      <c r="K79" s="295" t="s">
        <v>581</v>
      </c>
      <c r="L79" s="296"/>
      <c r="M79" s="767"/>
      <c r="N79" s="111">
        <v>1</v>
      </c>
      <c r="O79" s="341"/>
      <c r="P79" s="111">
        <v>0</v>
      </c>
      <c r="Q79" s="111"/>
      <c r="R79" s="111"/>
      <c r="S79" s="297"/>
      <c r="T79" s="297"/>
      <c r="U79" s="117">
        <v>0.1</v>
      </c>
      <c r="V79" s="393">
        <v>0.05</v>
      </c>
      <c r="W79" s="353">
        <v>0</v>
      </c>
      <c r="X79" s="224">
        <f t="shared" si="26"/>
        <v>0.15000000000000002</v>
      </c>
      <c r="Y79" s="175">
        <f t="shared" si="30"/>
        <v>0.15000000000000002</v>
      </c>
      <c r="Z79" s="225">
        <v>45673</v>
      </c>
      <c r="AA79" s="226">
        <v>46022</v>
      </c>
      <c r="AB79" s="111">
        <f t="shared" si="27"/>
        <v>349</v>
      </c>
      <c r="AC79" s="746"/>
      <c r="AD79" s="540"/>
      <c r="AE79" s="540"/>
      <c r="AF79" s="774"/>
      <c r="AG79" s="774"/>
      <c r="AH79" s="111"/>
      <c r="AI79" s="111"/>
      <c r="AJ79" s="111"/>
      <c r="AK79" s="232"/>
      <c r="AL79" s="111"/>
      <c r="AM79" s="158"/>
      <c r="AN79" s="355"/>
      <c r="AO79" s="355"/>
      <c r="AP79" s="355"/>
      <c r="AQ79" s="385"/>
      <c r="AR79" s="355"/>
      <c r="AS79" s="355"/>
      <c r="AT79" s="535"/>
      <c r="AU79" s="109"/>
      <c r="AV79" s="109"/>
      <c r="AW79" s="109"/>
      <c r="AX79" s="109"/>
      <c r="AY79" s="355"/>
      <c r="AZ79" s="355"/>
      <c r="BA79" s="373"/>
      <c r="BB79" s="373"/>
      <c r="BC79" s="179"/>
      <c r="BD79" s="158"/>
      <c r="BE79" s="158"/>
      <c r="BF79" s="158"/>
      <c r="BG79" s="158"/>
      <c r="BH79" s="158"/>
      <c r="BI79" s="158"/>
      <c r="BJ79" s="158"/>
      <c r="BK79" s="158"/>
      <c r="BL79" s="158"/>
    </row>
    <row r="80" spans="1:64" ht="45" customHeight="1">
      <c r="A80" s="217" t="s">
        <v>243</v>
      </c>
      <c r="B80" s="217" t="s">
        <v>244</v>
      </c>
      <c r="C80" s="217" t="s">
        <v>266</v>
      </c>
      <c r="D80" s="217" t="s">
        <v>308</v>
      </c>
      <c r="E80" s="219" t="s">
        <v>565</v>
      </c>
      <c r="F80" s="220">
        <v>202400000005227</v>
      </c>
      <c r="G80" s="219" t="s">
        <v>566</v>
      </c>
      <c r="H80" s="219" t="s">
        <v>577</v>
      </c>
      <c r="I80" s="541"/>
      <c r="J80" s="760"/>
      <c r="K80" s="295" t="s">
        <v>582</v>
      </c>
      <c r="L80" s="296"/>
      <c r="M80" s="768"/>
      <c r="N80" s="111">
        <v>1</v>
      </c>
      <c r="O80" s="341"/>
      <c r="P80" s="111">
        <v>0</v>
      </c>
      <c r="Q80" s="111"/>
      <c r="R80" s="111"/>
      <c r="S80" s="297"/>
      <c r="T80" s="297"/>
      <c r="U80" s="117">
        <v>0.1</v>
      </c>
      <c r="V80" s="393">
        <v>0.05</v>
      </c>
      <c r="W80" s="353">
        <v>0</v>
      </c>
      <c r="X80" s="224">
        <f t="shared" si="26"/>
        <v>0.15000000000000002</v>
      </c>
      <c r="Y80" s="175">
        <f t="shared" si="30"/>
        <v>0.15000000000000002</v>
      </c>
      <c r="Z80" s="225">
        <v>45673</v>
      </c>
      <c r="AA80" s="226">
        <v>46022</v>
      </c>
      <c r="AB80" s="111">
        <f t="shared" si="27"/>
        <v>349</v>
      </c>
      <c r="AC80" s="747"/>
      <c r="AD80" s="541"/>
      <c r="AE80" s="541"/>
      <c r="AF80" s="775"/>
      <c r="AG80" s="775"/>
      <c r="AH80" s="111"/>
      <c r="AI80" s="111"/>
      <c r="AJ80" s="111"/>
      <c r="AK80" s="232"/>
      <c r="AL80" s="111"/>
      <c r="AM80" s="158"/>
      <c r="AN80" s="396"/>
      <c r="AO80" s="396"/>
      <c r="AP80" s="396"/>
      <c r="AQ80" s="385"/>
      <c r="AR80" s="355"/>
      <c r="AS80" s="355"/>
      <c r="AT80" s="535"/>
      <c r="AU80" s="109"/>
      <c r="AV80" s="109"/>
      <c r="AW80" s="109"/>
      <c r="AX80" s="109"/>
      <c r="AY80" s="355"/>
      <c r="AZ80" s="355"/>
      <c r="BA80" s="373"/>
      <c r="BB80" s="373"/>
      <c r="BC80" s="179"/>
      <c r="BD80" s="158"/>
      <c r="BE80" s="158"/>
      <c r="BF80" s="158"/>
      <c r="BG80" s="158"/>
      <c r="BH80" s="158"/>
      <c r="BI80" s="158"/>
      <c r="BJ80" s="158"/>
      <c r="BK80" s="158"/>
      <c r="BL80" s="158"/>
    </row>
    <row r="81" spans="1:64" s="263" customFormat="1" ht="45" customHeight="1">
      <c r="A81" s="315"/>
      <c r="B81" s="315"/>
      <c r="C81" s="386"/>
      <c r="D81" s="376"/>
      <c r="E81" s="769" t="s">
        <v>583</v>
      </c>
      <c r="F81" s="770"/>
      <c r="G81" s="770"/>
      <c r="H81" s="770"/>
      <c r="I81" s="770"/>
      <c r="J81" s="770"/>
      <c r="K81" s="770"/>
      <c r="L81" s="770"/>
      <c r="M81" s="770"/>
      <c r="N81" s="770"/>
      <c r="O81" s="770"/>
      <c r="P81" s="770"/>
      <c r="Q81" s="770"/>
      <c r="R81" s="770"/>
      <c r="S81" s="771"/>
      <c r="T81" s="356"/>
      <c r="U81" s="356"/>
      <c r="V81" s="356"/>
      <c r="W81" s="356"/>
      <c r="X81" s="356"/>
      <c r="Y81" s="357">
        <f>AVERAGE(Y69:Y80)</f>
        <v>0.43638888888888888</v>
      </c>
      <c r="Z81" s="251"/>
      <c r="AA81" s="252"/>
      <c r="AB81" s="252"/>
      <c r="AC81" s="364"/>
      <c r="AD81" s="205"/>
      <c r="AE81" s="205"/>
      <c r="AF81" s="261"/>
      <c r="AG81" s="397"/>
      <c r="AH81" s="117"/>
      <c r="AI81" s="117"/>
      <c r="AJ81" s="117"/>
      <c r="AK81" s="261"/>
      <c r="AL81" s="117"/>
      <c r="AM81" s="328"/>
      <c r="AN81" s="398">
        <f>SUM(AN69:AN80)</f>
        <v>2000000000</v>
      </c>
      <c r="AO81" s="398">
        <f>SUM(AO69:AO80)</f>
        <v>2000000000</v>
      </c>
      <c r="AP81" s="398">
        <f t="shared" ref="AP81:BG81" si="31">SUM(AP69:AP80)</f>
        <v>2000000000</v>
      </c>
      <c r="AQ81" s="398">
        <f t="shared" si="31"/>
        <v>2000000000</v>
      </c>
      <c r="AR81" s="398">
        <f t="shared" si="31"/>
        <v>2000000000</v>
      </c>
      <c r="AS81" s="398"/>
      <c r="AT81" s="398"/>
      <c r="AU81" s="398">
        <f t="shared" si="31"/>
        <v>669500000</v>
      </c>
      <c r="AV81" s="360">
        <f>+AU81/AO81</f>
        <v>0.33474999999999999</v>
      </c>
      <c r="AW81" s="398">
        <f t="shared" si="31"/>
        <v>443200000</v>
      </c>
      <c r="AX81" s="360">
        <f>+AW81/AO81</f>
        <v>0.22159999999999999</v>
      </c>
      <c r="AY81" s="398">
        <f t="shared" si="31"/>
        <v>1548400000</v>
      </c>
      <c r="AZ81" s="360">
        <f>+AY81/AP81</f>
        <v>0.7742</v>
      </c>
      <c r="BA81" s="398">
        <f t="shared" si="31"/>
        <v>1322100000</v>
      </c>
      <c r="BB81" s="191">
        <f>+BA81/AP81</f>
        <v>0.66105000000000003</v>
      </c>
      <c r="BC81" s="398">
        <f t="shared" si="31"/>
        <v>1774700000</v>
      </c>
      <c r="BD81" s="237">
        <f t="shared" ref="BD81" si="32">+BC81/AQ81</f>
        <v>0.88734999999999997</v>
      </c>
      <c r="BE81" s="398">
        <f t="shared" si="31"/>
        <v>1774700000</v>
      </c>
      <c r="BF81" s="237">
        <f t="shared" ref="BF81" si="33">+BE81/AQ81</f>
        <v>0.88734999999999997</v>
      </c>
      <c r="BG81" s="398">
        <f t="shared" si="31"/>
        <v>2000000000</v>
      </c>
      <c r="BH81" s="328"/>
      <c r="BI81" s="494">
        <f>+BG81/AR81</f>
        <v>1</v>
      </c>
      <c r="BJ81" s="398">
        <f t="shared" ref="BJ81" si="34">SUM(BJ69:BJ80)</f>
        <v>2000000000</v>
      </c>
      <c r="BK81" s="494">
        <f>+BJ81/AR81</f>
        <v>1</v>
      </c>
      <c r="BL81" s="328"/>
    </row>
    <row r="82" spans="1:64" ht="45" customHeight="1">
      <c r="A82" s="247"/>
      <c r="B82" s="247"/>
      <c r="C82" s="388"/>
      <c r="D82" s="377"/>
      <c r="E82" s="111"/>
      <c r="F82" s="399"/>
      <c r="G82" s="111"/>
      <c r="H82" s="109"/>
      <c r="I82" s="109"/>
      <c r="J82" s="115"/>
      <c r="K82" s="172"/>
      <c r="L82" s="115"/>
      <c r="M82" s="173"/>
      <c r="N82" s="115"/>
      <c r="O82" s="158"/>
      <c r="P82" s="297"/>
      <c r="Q82" s="297"/>
      <c r="R82" s="297"/>
      <c r="S82" s="297"/>
      <c r="T82" s="297"/>
      <c r="U82" s="297"/>
      <c r="V82" s="297"/>
      <c r="W82" s="297"/>
      <c r="X82" s="297"/>
      <c r="Y82" s="297"/>
      <c r="Z82" s="380"/>
      <c r="AA82" s="111"/>
      <c r="AB82" s="158"/>
      <c r="AC82" s="232"/>
      <c r="AD82" s="109"/>
      <c r="AE82" s="109"/>
      <c r="AF82" s="232"/>
      <c r="AG82" s="381"/>
      <c r="AH82" s="141"/>
      <c r="AI82" s="158"/>
      <c r="AJ82" s="158"/>
      <c r="AK82" s="400"/>
      <c r="AL82" s="158"/>
      <c r="AM82" s="158"/>
      <c r="AN82" s="112"/>
      <c r="AO82" s="112"/>
      <c r="AP82" s="112"/>
      <c r="AQ82" s="112"/>
      <c r="AR82" s="112"/>
      <c r="AS82" s="112"/>
      <c r="AT82" s="112"/>
      <c r="AU82" s="112"/>
      <c r="AV82" s="112"/>
      <c r="AW82" s="112"/>
      <c r="AX82" s="112"/>
      <c r="AY82" s="112"/>
      <c r="AZ82" s="112"/>
      <c r="BA82" s="112"/>
      <c r="BB82" s="401"/>
      <c r="BC82" s="109"/>
      <c r="BD82" s="158"/>
      <c r="BE82" s="158"/>
      <c r="BF82" s="158"/>
      <c r="BG82" s="158"/>
      <c r="BH82" s="158"/>
      <c r="BI82" s="158"/>
      <c r="BJ82" s="158"/>
      <c r="BK82" s="158"/>
      <c r="BL82" s="158"/>
    </row>
    <row r="83" spans="1:64" ht="45" customHeight="1">
      <c r="A83" s="217" t="s">
        <v>243</v>
      </c>
      <c r="B83" s="217" t="s">
        <v>245</v>
      </c>
      <c r="C83" s="218" t="s">
        <v>272</v>
      </c>
      <c r="D83" s="217" t="s">
        <v>310</v>
      </c>
      <c r="E83" s="219" t="s">
        <v>584</v>
      </c>
      <c r="F83" s="220">
        <v>2024130010114</v>
      </c>
      <c r="G83" s="219" t="s">
        <v>585</v>
      </c>
      <c r="H83" s="219" t="s">
        <v>586</v>
      </c>
      <c r="I83" s="539" t="s">
        <v>587</v>
      </c>
      <c r="J83" s="758">
        <v>0.35</v>
      </c>
      <c r="K83" s="402" t="s">
        <v>588</v>
      </c>
      <c r="L83" s="379"/>
      <c r="M83" s="766" t="s">
        <v>323</v>
      </c>
      <c r="N83" s="117">
        <v>4</v>
      </c>
      <c r="O83" s="341"/>
      <c r="P83" s="353">
        <v>2</v>
      </c>
      <c r="Q83" s="353"/>
      <c r="R83" s="353"/>
      <c r="S83" s="297"/>
      <c r="T83" s="297"/>
      <c r="U83" s="353">
        <v>2</v>
      </c>
      <c r="V83" s="354">
        <v>43</v>
      </c>
      <c r="W83" s="353">
        <v>2</v>
      </c>
      <c r="X83" s="224">
        <f t="shared" ref="X83:X95" si="35">SUM(P83:W83)</f>
        <v>49</v>
      </c>
      <c r="Y83" s="175">
        <v>1</v>
      </c>
      <c r="Z83" s="225">
        <v>45673</v>
      </c>
      <c r="AA83" s="226">
        <v>46022</v>
      </c>
      <c r="AB83" s="111">
        <f t="shared" ref="AB83" si="36">_xlfn.DAYS(AA83,Z83)</f>
        <v>349</v>
      </c>
      <c r="AC83" s="745">
        <v>1017584</v>
      </c>
      <c r="AD83" s="539" t="s">
        <v>345</v>
      </c>
      <c r="AE83" s="539" t="s">
        <v>346</v>
      </c>
      <c r="AF83" s="539" t="s">
        <v>589</v>
      </c>
      <c r="AG83" s="539" t="s">
        <v>590</v>
      </c>
      <c r="AH83" s="141" t="s">
        <v>628</v>
      </c>
      <c r="AI83" s="403"/>
      <c r="AJ83" s="404"/>
      <c r="AK83" s="297"/>
      <c r="AL83" s="111"/>
      <c r="AM83" s="226"/>
      <c r="AN83" s="404"/>
      <c r="AO83" s="404"/>
      <c r="AP83" s="404"/>
      <c r="AQ83" s="405">
        <v>1471460506.3299999</v>
      </c>
      <c r="AR83" s="405">
        <v>1471460506.3299999</v>
      </c>
      <c r="AS83" s="406" t="s">
        <v>758</v>
      </c>
      <c r="AT83" s="818" t="s">
        <v>584</v>
      </c>
      <c r="AU83" s="114"/>
      <c r="AV83" s="114"/>
      <c r="AW83" s="114"/>
      <c r="AX83" s="114"/>
      <c r="AY83" s="404"/>
      <c r="AZ83" s="404"/>
      <c r="BA83" s="404"/>
      <c r="BB83" s="407"/>
      <c r="BC83" s="408">
        <v>0</v>
      </c>
      <c r="BD83" s="158"/>
      <c r="BE83" s="313">
        <v>0</v>
      </c>
      <c r="BF83" s="158"/>
      <c r="BG83" s="405"/>
      <c r="BH83" s="158"/>
      <c r="BI83" s="158"/>
      <c r="BJ83" s="158"/>
      <c r="BK83" s="158"/>
      <c r="BL83" s="158"/>
    </row>
    <row r="84" spans="1:64" ht="45" customHeight="1">
      <c r="A84" s="217" t="s">
        <v>243</v>
      </c>
      <c r="B84" s="217" t="s">
        <v>245</v>
      </c>
      <c r="C84" s="218" t="s">
        <v>272</v>
      </c>
      <c r="D84" s="217" t="s">
        <v>310</v>
      </c>
      <c r="E84" s="219" t="s">
        <v>584</v>
      </c>
      <c r="F84" s="220">
        <v>2024130010114</v>
      </c>
      <c r="G84" s="219" t="s">
        <v>585</v>
      </c>
      <c r="H84" s="219" t="s">
        <v>586</v>
      </c>
      <c r="I84" s="540"/>
      <c r="J84" s="760"/>
      <c r="K84" s="402" t="s">
        <v>591</v>
      </c>
      <c r="L84" s="379"/>
      <c r="M84" s="768"/>
      <c r="N84" s="117">
        <v>4</v>
      </c>
      <c r="O84" s="341"/>
      <c r="P84" s="353">
        <v>2</v>
      </c>
      <c r="Q84" s="353"/>
      <c r="R84" s="353"/>
      <c r="S84" s="297"/>
      <c r="T84" s="297"/>
      <c r="U84" s="353">
        <v>2</v>
      </c>
      <c r="V84" s="354">
        <v>43</v>
      </c>
      <c r="W84" s="353">
        <v>2</v>
      </c>
      <c r="X84" s="224">
        <f t="shared" si="35"/>
        <v>49</v>
      </c>
      <c r="Y84" s="175">
        <v>1</v>
      </c>
      <c r="Z84" s="225">
        <v>45673</v>
      </c>
      <c r="AA84" s="226">
        <v>46022</v>
      </c>
      <c r="AB84" s="111">
        <f t="shared" ref="AB84:AB93" si="37">_xlfn.DAYS(AA84,Z84)</f>
        <v>349</v>
      </c>
      <c r="AC84" s="746"/>
      <c r="AD84" s="540"/>
      <c r="AE84" s="540"/>
      <c r="AF84" s="540"/>
      <c r="AG84" s="540"/>
      <c r="AH84" s="141" t="s">
        <v>628</v>
      </c>
      <c r="AI84" s="409" t="s">
        <v>645</v>
      </c>
      <c r="AJ84" s="410">
        <v>48000000</v>
      </c>
      <c r="AK84" s="297" t="s">
        <v>634</v>
      </c>
      <c r="AL84" s="378" t="s">
        <v>696</v>
      </c>
      <c r="AM84" s="226">
        <v>45721</v>
      </c>
      <c r="AN84" s="280">
        <v>253151363</v>
      </c>
      <c r="AO84" s="280">
        <v>253151363</v>
      </c>
      <c r="AP84" s="280">
        <v>253151363</v>
      </c>
      <c r="AQ84" s="405">
        <v>432000000</v>
      </c>
      <c r="AR84" s="405">
        <v>432000000</v>
      </c>
      <c r="AS84" s="297" t="s">
        <v>751</v>
      </c>
      <c r="AT84" s="819"/>
      <c r="AU84" s="271">
        <v>0</v>
      </c>
      <c r="AV84" s="114"/>
      <c r="AW84" s="271">
        <v>0</v>
      </c>
      <c r="AX84" s="114"/>
      <c r="AY84" s="280"/>
      <c r="AZ84" s="280"/>
      <c r="BA84" s="411">
        <v>0</v>
      </c>
      <c r="BB84" s="412"/>
      <c r="BC84" s="408">
        <v>0</v>
      </c>
      <c r="BD84" s="158"/>
      <c r="BE84" s="313">
        <v>0</v>
      </c>
      <c r="BF84" s="158"/>
      <c r="BG84" s="405"/>
      <c r="BH84" s="158"/>
      <c r="BI84" s="158"/>
      <c r="BJ84" s="158"/>
      <c r="BK84" s="158"/>
      <c r="BL84" s="158"/>
    </row>
    <row r="85" spans="1:64" ht="45" customHeight="1">
      <c r="A85" s="217" t="s">
        <v>243</v>
      </c>
      <c r="B85" s="217" t="s">
        <v>245</v>
      </c>
      <c r="C85" s="218" t="s">
        <v>272</v>
      </c>
      <c r="D85" s="217" t="s">
        <v>313</v>
      </c>
      <c r="E85" s="219" t="s">
        <v>584</v>
      </c>
      <c r="F85" s="220">
        <v>2024130010114</v>
      </c>
      <c r="G85" s="219" t="s">
        <v>585</v>
      </c>
      <c r="H85" s="219" t="s">
        <v>586</v>
      </c>
      <c r="I85" s="540"/>
      <c r="J85" s="758">
        <v>0.15</v>
      </c>
      <c r="K85" s="402" t="s">
        <v>592</v>
      </c>
      <c r="L85" s="379"/>
      <c r="M85" s="766" t="s">
        <v>323</v>
      </c>
      <c r="N85" s="117">
        <v>1</v>
      </c>
      <c r="O85" s="341"/>
      <c r="P85" s="353">
        <v>0</v>
      </c>
      <c r="Q85" s="353"/>
      <c r="R85" s="353"/>
      <c r="S85" s="297"/>
      <c r="T85" s="297"/>
      <c r="U85" s="353">
        <v>0.2</v>
      </c>
      <c r="V85" s="354">
        <v>0.4</v>
      </c>
      <c r="W85" s="353">
        <v>0.25</v>
      </c>
      <c r="X85" s="224">
        <f t="shared" si="35"/>
        <v>0.85000000000000009</v>
      </c>
      <c r="Y85" s="175">
        <f t="shared" ref="Y85:Y95" si="38">+X85/N85</f>
        <v>0.85000000000000009</v>
      </c>
      <c r="Z85" s="225">
        <v>45673</v>
      </c>
      <c r="AA85" s="226">
        <v>46022</v>
      </c>
      <c r="AB85" s="111">
        <f t="shared" si="37"/>
        <v>349</v>
      </c>
      <c r="AC85" s="746"/>
      <c r="AD85" s="540"/>
      <c r="AE85" s="540"/>
      <c r="AF85" s="540"/>
      <c r="AG85" s="540"/>
      <c r="AH85" s="141" t="s">
        <v>628</v>
      </c>
      <c r="AI85" s="413" t="s">
        <v>636</v>
      </c>
      <c r="AJ85" s="410">
        <v>48000000</v>
      </c>
      <c r="AK85" s="297" t="s">
        <v>634</v>
      </c>
      <c r="AL85" s="378" t="s">
        <v>693</v>
      </c>
      <c r="AM85" s="226">
        <v>45721</v>
      </c>
      <c r="AN85" s="280">
        <v>1113070055</v>
      </c>
      <c r="AO85" s="280">
        <v>1113070055</v>
      </c>
      <c r="AP85" s="414">
        <v>1113070055</v>
      </c>
      <c r="AQ85" s="405">
        <v>2284657100.1199999</v>
      </c>
      <c r="AR85" s="405">
        <v>2284657100.1199999</v>
      </c>
      <c r="AS85" s="297" t="s">
        <v>760</v>
      </c>
      <c r="AT85" s="819"/>
      <c r="AU85" s="271">
        <v>565800000</v>
      </c>
      <c r="AV85" s="114"/>
      <c r="AW85" s="271">
        <v>565800000</v>
      </c>
      <c r="AX85" s="114"/>
      <c r="AY85" s="280">
        <v>785000000</v>
      </c>
      <c r="AZ85" s="280"/>
      <c r="BA85" s="280">
        <v>730200000</v>
      </c>
      <c r="BB85" s="349"/>
      <c r="BC85" s="408">
        <v>0</v>
      </c>
      <c r="BD85" s="158"/>
      <c r="BE85" s="313">
        <v>0</v>
      </c>
      <c r="BF85" s="158"/>
      <c r="BG85" s="405"/>
      <c r="BH85" s="158"/>
      <c r="BI85" s="158"/>
      <c r="BJ85" s="158"/>
      <c r="BK85" s="158"/>
      <c r="BL85" s="158"/>
    </row>
    <row r="86" spans="1:64" ht="45" customHeight="1">
      <c r="A86" s="217" t="s">
        <v>243</v>
      </c>
      <c r="B86" s="217" t="s">
        <v>245</v>
      </c>
      <c r="C86" s="218" t="s">
        <v>272</v>
      </c>
      <c r="D86" s="217" t="s">
        <v>313</v>
      </c>
      <c r="E86" s="219" t="s">
        <v>584</v>
      </c>
      <c r="F86" s="220">
        <v>2024130010114</v>
      </c>
      <c r="G86" s="219" t="s">
        <v>585</v>
      </c>
      <c r="H86" s="219" t="s">
        <v>586</v>
      </c>
      <c r="I86" s="541"/>
      <c r="J86" s="760"/>
      <c r="K86" s="402" t="s">
        <v>593</v>
      </c>
      <c r="L86" s="379"/>
      <c r="M86" s="768"/>
      <c r="N86" s="117">
        <v>1</v>
      </c>
      <c r="O86" s="341"/>
      <c r="P86" s="353">
        <v>0.1</v>
      </c>
      <c r="Q86" s="353"/>
      <c r="R86" s="353"/>
      <c r="S86" s="297"/>
      <c r="T86" s="297"/>
      <c r="U86" s="353">
        <v>0.1</v>
      </c>
      <c r="V86" s="354">
        <v>0.3</v>
      </c>
      <c r="W86" s="353">
        <v>0.5</v>
      </c>
      <c r="X86" s="224">
        <f t="shared" si="35"/>
        <v>1</v>
      </c>
      <c r="Y86" s="175">
        <f t="shared" si="38"/>
        <v>1</v>
      </c>
      <c r="Z86" s="225">
        <v>45673</v>
      </c>
      <c r="AA86" s="226">
        <v>46022</v>
      </c>
      <c r="AB86" s="111">
        <f t="shared" si="37"/>
        <v>349</v>
      </c>
      <c r="AC86" s="746"/>
      <c r="AD86" s="540"/>
      <c r="AE86" s="540"/>
      <c r="AF86" s="540"/>
      <c r="AG86" s="540"/>
      <c r="AH86" s="141" t="s">
        <v>628</v>
      </c>
      <c r="AI86" s="413" t="s">
        <v>637</v>
      </c>
      <c r="AJ86" s="410">
        <v>48000000</v>
      </c>
      <c r="AK86" s="297" t="s">
        <v>634</v>
      </c>
      <c r="AL86" s="378" t="s">
        <v>697</v>
      </c>
      <c r="AM86" s="226">
        <v>45720</v>
      </c>
      <c r="AN86" s="280">
        <v>120000000</v>
      </c>
      <c r="AO86" s="280">
        <v>120000000</v>
      </c>
      <c r="AP86" s="414">
        <v>120000000</v>
      </c>
      <c r="AQ86" s="405">
        <v>1113070055</v>
      </c>
      <c r="AR86" s="405">
        <v>1113070055</v>
      </c>
      <c r="AS86" s="297" t="s">
        <v>751</v>
      </c>
      <c r="AT86" s="819"/>
      <c r="AU86" s="271">
        <v>0</v>
      </c>
      <c r="AV86" s="114"/>
      <c r="AW86" s="271">
        <v>0</v>
      </c>
      <c r="AX86" s="114"/>
      <c r="AY86" s="280"/>
      <c r="AZ86" s="280"/>
      <c r="BA86" s="411">
        <v>0</v>
      </c>
      <c r="BB86" s="415"/>
      <c r="BC86" s="284">
        <v>894600000</v>
      </c>
      <c r="BD86" s="237">
        <f t="shared" ref="BD86" si="39">+BC86/AQ86</f>
        <v>0.80372299657275392</v>
      </c>
      <c r="BE86" s="284">
        <v>894600000</v>
      </c>
      <c r="BF86" s="237">
        <f t="shared" ref="BF86" si="40">+BE86/AQ86</f>
        <v>0.80372299657275392</v>
      </c>
      <c r="BG86" s="497">
        <v>1113070055</v>
      </c>
      <c r="BH86" s="498"/>
      <c r="BI86" s="498"/>
      <c r="BJ86" s="497">
        <v>1113070055</v>
      </c>
      <c r="BK86" s="158"/>
      <c r="BL86" s="158"/>
    </row>
    <row r="87" spans="1:64" ht="45" customHeight="1">
      <c r="A87" s="217" t="s">
        <v>243</v>
      </c>
      <c r="B87" s="217" t="s">
        <v>245</v>
      </c>
      <c r="C87" s="218" t="s">
        <v>272</v>
      </c>
      <c r="D87" s="217" t="s">
        <v>311</v>
      </c>
      <c r="E87" s="219" t="s">
        <v>584</v>
      </c>
      <c r="F87" s="220">
        <v>2024130010114</v>
      </c>
      <c r="G87" s="219" t="s">
        <v>585</v>
      </c>
      <c r="H87" s="219" t="s">
        <v>586</v>
      </c>
      <c r="I87" s="539" t="s">
        <v>594</v>
      </c>
      <c r="J87" s="758">
        <v>0.3</v>
      </c>
      <c r="K87" s="402" t="s">
        <v>595</v>
      </c>
      <c r="L87" s="379"/>
      <c r="M87" s="766" t="s">
        <v>324</v>
      </c>
      <c r="N87" s="117">
        <v>1</v>
      </c>
      <c r="O87" s="341"/>
      <c r="P87" s="353">
        <v>0.5</v>
      </c>
      <c r="Q87" s="353"/>
      <c r="R87" s="353"/>
      <c r="S87" s="297"/>
      <c r="T87" s="297"/>
      <c r="U87" s="353">
        <v>0.5</v>
      </c>
      <c r="V87" s="354">
        <v>0</v>
      </c>
      <c r="W87" s="353">
        <v>0</v>
      </c>
      <c r="X87" s="224">
        <f t="shared" si="35"/>
        <v>1</v>
      </c>
      <c r="Y87" s="175">
        <f t="shared" si="38"/>
        <v>1</v>
      </c>
      <c r="Z87" s="225">
        <v>45673</v>
      </c>
      <c r="AA87" s="226">
        <v>46022</v>
      </c>
      <c r="AB87" s="111">
        <f t="shared" si="37"/>
        <v>349</v>
      </c>
      <c r="AC87" s="746"/>
      <c r="AD87" s="540"/>
      <c r="AE87" s="540"/>
      <c r="AF87" s="540"/>
      <c r="AG87" s="540"/>
      <c r="AH87" s="141" t="s">
        <v>628</v>
      </c>
      <c r="AI87" s="413" t="s">
        <v>638</v>
      </c>
      <c r="AJ87" s="410">
        <v>24000000</v>
      </c>
      <c r="AK87" s="297" t="s">
        <v>634</v>
      </c>
      <c r="AL87" s="348" t="s">
        <v>695</v>
      </c>
      <c r="AM87" s="226">
        <v>45720</v>
      </c>
      <c r="AN87" s="280">
        <v>884793107</v>
      </c>
      <c r="AO87" s="280">
        <v>884793107</v>
      </c>
      <c r="AP87" s="414">
        <v>884793107</v>
      </c>
      <c r="AQ87" s="405">
        <v>63985000</v>
      </c>
      <c r="AR87" s="405">
        <v>63985000</v>
      </c>
      <c r="AS87" s="297" t="s">
        <v>759</v>
      </c>
      <c r="AT87" s="819"/>
      <c r="AU87" s="271">
        <v>0</v>
      </c>
      <c r="AV87" s="114"/>
      <c r="AW87" s="271">
        <v>0</v>
      </c>
      <c r="AX87" s="114"/>
      <c r="AY87" s="280"/>
      <c r="AZ87" s="280"/>
      <c r="BA87" s="411">
        <v>0</v>
      </c>
      <c r="BB87" s="415"/>
      <c r="BC87" s="408">
        <v>0</v>
      </c>
      <c r="BD87" s="158"/>
      <c r="BE87" s="313">
        <v>0</v>
      </c>
      <c r="BF87" s="158"/>
      <c r="BG87" s="497"/>
      <c r="BH87" s="498"/>
      <c r="BI87" s="498"/>
      <c r="BJ87" s="497"/>
      <c r="BK87" s="158"/>
      <c r="BL87" s="158"/>
    </row>
    <row r="88" spans="1:64" ht="45" customHeight="1">
      <c r="A88" s="217" t="s">
        <v>243</v>
      </c>
      <c r="B88" s="217" t="s">
        <v>245</v>
      </c>
      <c r="C88" s="218" t="s">
        <v>272</v>
      </c>
      <c r="D88" s="217" t="s">
        <v>311</v>
      </c>
      <c r="E88" s="219" t="s">
        <v>584</v>
      </c>
      <c r="F88" s="220">
        <v>2024130010114</v>
      </c>
      <c r="G88" s="219" t="s">
        <v>585</v>
      </c>
      <c r="H88" s="219" t="s">
        <v>586</v>
      </c>
      <c r="I88" s="541"/>
      <c r="J88" s="760"/>
      <c r="K88" s="402" t="s">
        <v>596</v>
      </c>
      <c r="L88" s="379"/>
      <c r="M88" s="768"/>
      <c r="N88" s="117">
        <v>1</v>
      </c>
      <c r="O88" s="341"/>
      <c r="P88" s="353">
        <v>0.5</v>
      </c>
      <c r="Q88" s="353"/>
      <c r="R88" s="353"/>
      <c r="S88" s="297"/>
      <c r="T88" s="297"/>
      <c r="U88" s="353">
        <v>0.5</v>
      </c>
      <c r="V88" s="354">
        <v>0</v>
      </c>
      <c r="W88" s="353">
        <v>0</v>
      </c>
      <c r="X88" s="224">
        <f t="shared" si="35"/>
        <v>1</v>
      </c>
      <c r="Y88" s="175">
        <f t="shared" si="38"/>
        <v>1</v>
      </c>
      <c r="Z88" s="225">
        <v>45673</v>
      </c>
      <c r="AA88" s="226">
        <v>46022</v>
      </c>
      <c r="AB88" s="111">
        <f t="shared" si="37"/>
        <v>349</v>
      </c>
      <c r="AC88" s="746"/>
      <c r="AD88" s="540"/>
      <c r="AE88" s="540"/>
      <c r="AF88" s="540"/>
      <c r="AG88" s="540"/>
      <c r="AH88" s="141" t="s">
        <v>628</v>
      </c>
      <c r="AI88" s="413" t="s">
        <v>639</v>
      </c>
      <c r="AJ88" s="410">
        <v>32000000</v>
      </c>
      <c r="AK88" s="297" t="s">
        <v>634</v>
      </c>
      <c r="AL88" s="348" t="s">
        <v>676</v>
      </c>
      <c r="AM88" s="226">
        <v>45722</v>
      </c>
      <c r="AN88" s="280">
        <v>659049287</v>
      </c>
      <c r="AO88" s="280">
        <v>659049287</v>
      </c>
      <c r="AP88" s="414">
        <v>659049287</v>
      </c>
      <c r="AQ88" s="405">
        <v>659049287</v>
      </c>
      <c r="AR88" s="405">
        <v>659049287</v>
      </c>
      <c r="AS88" s="406" t="s">
        <v>758</v>
      </c>
      <c r="AT88" s="819"/>
      <c r="AU88" s="271">
        <v>165000000</v>
      </c>
      <c r="AV88" s="114"/>
      <c r="AW88" s="271">
        <v>110000000</v>
      </c>
      <c r="AX88" s="114"/>
      <c r="AY88" s="280">
        <v>330000000</v>
      </c>
      <c r="AZ88" s="280"/>
      <c r="BA88" s="280">
        <v>275000000</v>
      </c>
      <c r="BB88" s="349"/>
      <c r="BC88" s="284">
        <v>440000000</v>
      </c>
      <c r="BD88" s="237">
        <f t="shared" ref="BD88" si="41">+BC88/AQ88</f>
        <v>0.66762836813447612</v>
      </c>
      <c r="BE88" s="284">
        <v>440000000</v>
      </c>
      <c r="BF88" s="237">
        <f t="shared" ref="BF88" si="42">+BE88/AQ88</f>
        <v>0.66762836813447612</v>
      </c>
      <c r="BG88" s="497">
        <v>659049287</v>
      </c>
      <c r="BH88" s="498"/>
      <c r="BI88" s="498"/>
      <c r="BJ88" s="497">
        <v>659049287</v>
      </c>
      <c r="BK88" s="158"/>
      <c r="BL88" s="158"/>
    </row>
    <row r="89" spans="1:64" ht="45" customHeight="1">
      <c r="A89" s="217" t="s">
        <v>243</v>
      </c>
      <c r="B89" s="217" t="s">
        <v>245</v>
      </c>
      <c r="C89" s="218" t="s">
        <v>272</v>
      </c>
      <c r="D89" s="217" t="s">
        <v>312</v>
      </c>
      <c r="E89" s="219" t="s">
        <v>584</v>
      </c>
      <c r="F89" s="220">
        <v>2024130010114</v>
      </c>
      <c r="G89" s="219" t="s">
        <v>585</v>
      </c>
      <c r="H89" s="219" t="s">
        <v>586</v>
      </c>
      <c r="I89" s="539" t="s">
        <v>597</v>
      </c>
      <c r="J89" s="758">
        <v>0.1</v>
      </c>
      <c r="K89" s="402" t="s">
        <v>598</v>
      </c>
      <c r="L89" s="379"/>
      <c r="M89" s="766" t="s">
        <v>327</v>
      </c>
      <c r="N89" s="117">
        <v>0.47499999999999998</v>
      </c>
      <c r="O89" s="341"/>
      <c r="P89" s="353">
        <v>0</v>
      </c>
      <c r="Q89" s="353"/>
      <c r="R89" s="353"/>
      <c r="S89" s="297"/>
      <c r="T89" s="297"/>
      <c r="U89" s="353">
        <v>0.05</v>
      </c>
      <c r="V89" s="354">
        <v>4.24E-2</v>
      </c>
      <c r="W89" s="353">
        <v>0.21</v>
      </c>
      <c r="X89" s="224">
        <f t="shared" si="35"/>
        <v>0.3024</v>
      </c>
      <c r="Y89" s="175">
        <f t="shared" si="38"/>
        <v>0.63663157894736844</v>
      </c>
      <c r="Z89" s="225">
        <v>45673</v>
      </c>
      <c r="AA89" s="226">
        <v>46022</v>
      </c>
      <c r="AB89" s="111">
        <f t="shared" si="37"/>
        <v>349</v>
      </c>
      <c r="AC89" s="746"/>
      <c r="AD89" s="540"/>
      <c r="AE89" s="540"/>
      <c r="AF89" s="540"/>
      <c r="AG89" s="540"/>
      <c r="AH89" s="141" t="s">
        <v>628</v>
      </c>
      <c r="AI89" s="413" t="s">
        <v>640</v>
      </c>
      <c r="AJ89" s="410">
        <v>36000000</v>
      </c>
      <c r="AK89" s="297" t="s">
        <v>634</v>
      </c>
      <c r="AL89" s="348" t="s">
        <v>698</v>
      </c>
      <c r="AM89" s="226">
        <v>45720</v>
      </c>
      <c r="AN89" s="279">
        <v>63985000</v>
      </c>
      <c r="AO89" s="279">
        <v>63985000</v>
      </c>
      <c r="AP89" s="279">
        <v>63985000</v>
      </c>
      <c r="AQ89" s="831">
        <v>253151363</v>
      </c>
      <c r="AR89" s="831">
        <v>253151363</v>
      </c>
      <c r="AS89" s="297" t="s">
        <v>634</v>
      </c>
      <c r="AT89" s="819"/>
      <c r="AU89" s="271">
        <v>0</v>
      </c>
      <c r="AV89" s="114"/>
      <c r="AW89" s="271">
        <v>0</v>
      </c>
      <c r="AX89" s="114"/>
      <c r="AY89" s="271"/>
      <c r="AZ89" s="271"/>
      <c r="BA89" s="411">
        <v>0</v>
      </c>
      <c r="BB89" s="415"/>
      <c r="BC89" s="182"/>
      <c r="BD89" s="158"/>
      <c r="BE89" s="158"/>
      <c r="BF89" s="158"/>
      <c r="BG89" s="499"/>
      <c r="BH89" s="158"/>
      <c r="BI89" s="158"/>
      <c r="BJ89" s="158"/>
      <c r="BK89" s="158"/>
      <c r="BL89" s="158"/>
    </row>
    <row r="90" spans="1:64" ht="45" customHeight="1">
      <c r="A90" s="217" t="s">
        <v>243</v>
      </c>
      <c r="B90" s="217" t="s">
        <v>245</v>
      </c>
      <c r="C90" s="218" t="s">
        <v>272</v>
      </c>
      <c r="D90" s="217" t="s">
        <v>312</v>
      </c>
      <c r="E90" s="219" t="s">
        <v>584</v>
      </c>
      <c r="F90" s="220">
        <v>2024130010114</v>
      </c>
      <c r="G90" s="219" t="s">
        <v>585</v>
      </c>
      <c r="H90" s="112" t="s">
        <v>599</v>
      </c>
      <c r="I90" s="541"/>
      <c r="J90" s="760"/>
      <c r="K90" s="402" t="s">
        <v>600</v>
      </c>
      <c r="L90" s="379"/>
      <c r="M90" s="768"/>
      <c r="N90" s="117">
        <v>1</v>
      </c>
      <c r="O90" s="341"/>
      <c r="P90" s="353">
        <v>0</v>
      </c>
      <c r="Q90" s="353"/>
      <c r="R90" s="353"/>
      <c r="S90" s="297"/>
      <c r="T90" s="297"/>
      <c r="U90" s="353">
        <v>0.5</v>
      </c>
      <c r="V90" s="354">
        <v>4.24E-2</v>
      </c>
      <c r="W90" s="353">
        <v>0.21</v>
      </c>
      <c r="X90" s="224">
        <f t="shared" si="35"/>
        <v>0.75239999999999996</v>
      </c>
      <c r="Y90" s="175">
        <f t="shared" si="38"/>
        <v>0.75239999999999996</v>
      </c>
      <c r="Z90" s="225">
        <v>45673</v>
      </c>
      <c r="AA90" s="226">
        <v>46022</v>
      </c>
      <c r="AB90" s="111">
        <f t="shared" si="37"/>
        <v>349</v>
      </c>
      <c r="AC90" s="746"/>
      <c r="AD90" s="540"/>
      <c r="AE90" s="540"/>
      <c r="AF90" s="540"/>
      <c r="AG90" s="540"/>
      <c r="AH90" s="141" t="s">
        <v>628</v>
      </c>
      <c r="AI90" s="413" t="s">
        <v>641</v>
      </c>
      <c r="AJ90" s="410">
        <v>24000000</v>
      </c>
      <c r="AK90" s="297" t="s">
        <v>634</v>
      </c>
      <c r="AL90" s="111" t="s">
        <v>701</v>
      </c>
      <c r="AM90" s="226">
        <v>45727</v>
      </c>
      <c r="AN90" s="416"/>
      <c r="AO90" s="416"/>
      <c r="AP90" s="271">
        <v>2284657100.1199999</v>
      </c>
      <c r="AQ90" s="832"/>
      <c r="AR90" s="832"/>
      <c r="AS90" s="297" t="s">
        <v>634</v>
      </c>
      <c r="AT90" s="819"/>
      <c r="AU90" s="114"/>
      <c r="AV90" s="114"/>
      <c r="AW90" s="114"/>
      <c r="AX90" s="114"/>
      <c r="AY90" s="271"/>
      <c r="AZ90" s="271"/>
      <c r="BA90" s="416"/>
      <c r="BB90" s="417"/>
      <c r="BC90" s="408">
        <v>0</v>
      </c>
      <c r="BD90" s="158"/>
      <c r="BE90" s="313">
        <v>0</v>
      </c>
      <c r="BF90" s="158"/>
      <c r="BG90" s="499"/>
      <c r="BH90" s="158"/>
      <c r="BI90" s="158"/>
      <c r="BJ90" s="158"/>
      <c r="BK90" s="158"/>
      <c r="BL90" s="158"/>
    </row>
    <row r="91" spans="1:64" ht="45" customHeight="1">
      <c r="A91" s="217" t="s">
        <v>243</v>
      </c>
      <c r="B91" s="217" t="s">
        <v>245</v>
      </c>
      <c r="C91" s="218" t="s">
        <v>272</v>
      </c>
      <c r="D91" s="217" t="s">
        <v>314</v>
      </c>
      <c r="E91" s="219" t="s">
        <v>584</v>
      </c>
      <c r="F91" s="220">
        <v>2024130010114</v>
      </c>
      <c r="G91" s="219" t="s">
        <v>585</v>
      </c>
      <c r="H91" s="219" t="s">
        <v>601</v>
      </c>
      <c r="I91" s="539" t="s">
        <v>602</v>
      </c>
      <c r="J91" s="758">
        <v>0.1</v>
      </c>
      <c r="K91" s="418" t="s">
        <v>603</v>
      </c>
      <c r="L91" s="379"/>
      <c r="M91" s="766" t="s">
        <v>322</v>
      </c>
      <c r="N91" s="117">
        <v>0.5</v>
      </c>
      <c r="O91" s="341"/>
      <c r="P91" s="353">
        <v>0</v>
      </c>
      <c r="Q91" s="353"/>
      <c r="R91" s="353"/>
      <c r="S91" s="297"/>
      <c r="T91" s="297"/>
      <c r="U91" s="353">
        <v>0.05</v>
      </c>
      <c r="V91" s="354">
        <v>0.15</v>
      </c>
      <c r="W91" s="353">
        <v>0.2</v>
      </c>
      <c r="X91" s="224">
        <f t="shared" si="35"/>
        <v>0.4</v>
      </c>
      <c r="Y91" s="175">
        <f t="shared" si="38"/>
        <v>0.8</v>
      </c>
      <c r="Z91" s="225">
        <v>45673</v>
      </c>
      <c r="AA91" s="226">
        <v>46022</v>
      </c>
      <c r="AB91" s="111">
        <f t="shared" si="37"/>
        <v>349</v>
      </c>
      <c r="AC91" s="746"/>
      <c r="AD91" s="540"/>
      <c r="AE91" s="540"/>
      <c r="AF91" s="540"/>
      <c r="AG91" s="540"/>
      <c r="AH91" s="141" t="s">
        <v>628</v>
      </c>
      <c r="AI91" s="409" t="s">
        <v>642</v>
      </c>
      <c r="AJ91" s="410">
        <v>34400000</v>
      </c>
      <c r="AK91" s="297" t="s">
        <v>634</v>
      </c>
      <c r="AL91" s="348" t="s">
        <v>705</v>
      </c>
      <c r="AM91" s="226">
        <v>45720</v>
      </c>
      <c r="AN91" s="390"/>
      <c r="AO91" s="390"/>
      <c r="AP91" s="271">
        <v>1471460506.3299999</v>
      </c>
      <c r="AQ91" s="833"/>
      <c r="AR91" s="833"/>
      <c r="AS91" s="297" t="s">
        <v>634</v>
      </c>
      <c r="AT91" s="819"/>
      <c r="AU91" s="114"/>
      <c r="AV91" s="114"/>
      <c r="AW91" s="114"/>
      <c r="AX91" s="114"/>
      <c r="AY91" s="271"/>
      <c r="AZ91" s="271"/>
      <c r="BA91" s="390"/>
      <c r="BB91" s="419"/>
      <c r="BC91" s="390"/>
      <c r="BD91" s="158"/>
      <c r="BE91" s="158"/>
      <c r="BF91" s="158"/>
      <c r="BG91" s="499"/>
      <c r="BH91" s="158"/>
      <c r="BI91" s="158"/>
      <c r="BJ91" s="158"/>
      <c r="BK91" s="158"/>
      <c r="BL91" s="158"/>
    </row>
    <row r="92" spans="1:64" ht="45" customHeight="1">
      <c r="A92" s="217" t="s">
        <v>243</v>
      </c>
      <c r="B92" s="217" t="s">
        <v>245</v>
      </c>
      <c r="C92" s="218" t="s">
        <v>272</v>
      </c>
      <c r="D92" s="217" t="s">
        <v>314</v>
      </c>
      <c r="E92" s="219" t="s">
        <v>584</v>
      </c>
      <c r="F92" s="220">
        <v>2024130010114</v>
      </c>
      <c r="G92" s="219" t="s">
        <v>585</v>
      </c>
      <c r="H92" s="219" t="s">
        <v>601</v>
      </c>
      <c r="I92" s="540"/>
      <c r="J92" s="759"/>
      <c r="K92" s="418" t="s">
        <v>604</v>
      </c>
      <c r="L92" s="379"/>
      <c r="M92" s="767"/>
      <c r="N92" s="117">
        <v>12</v>
      </c>
      <c r="O92" s="341"/>
      <c r="P92" s="353">
        <v>3</v>
      </c>
      <c r="Q92" s="353"/>
      <c r="R92" s="353"/>
      <c r="S92" s="297"/>
      <c r="T92" s="297"/>
      <c r="U92" s="353">
        <v>3</v>
      </c>
      <c r="V92" s="354">
        <v>3</v>
      </c>
      <c r="W92" s="353">
        <v>2</v>
      </c>
      <c r="X92" s="224">
        <f t="shared" si="35"/>
        <v>11</v>
      </c>
      <c r="Y92" s="175">
        <f t="shared" si="38"/>
        <v>0.91666666666666663</v>
      </c>
      <c r="Z92" s="225">
        <v>45673</v>
      </c>
      <c r="AA92" s="226">
        <v>46022</v>
      </c>
      <c r="AB92" s="111">
        <f t="shared" si="37"/>
        <v>349</v>
      </c>
      <c r="AC92" s="746"/>
      <c r="AD92" s="540"/>
      <c r="AE92" s="540"/>
      <c r="AF92" s="540"/>
      <c r="AG92" s="540"/>
      <c r="AH92" s="141" t="s">
        <v>628</v>
      </c>
      <c r="AI92" s="413" t="s">
        <v>646</v>
      </c>
      <c r="AJ92" s="410">
        <v>48000000</v>
      </c>
      <c r="AK92" s="297" t="s">
        <v>634</v>
      </c>
      <c r="AL92" s="348" t="s">
        <v>703</v>
      </c>
      <c r="AM92" s="226">
        <v>45721</v>
      </c>
      <c r="AN92" s="390"/>
      <c r="AO92" s="390"/>
      <c r="AP92" s="271">
        <v>432000000</v>
      </c>
      <c r="AQ92" s="730">
        <v>884793107</v>
      </c>
      <c r="AR92" s="485">
        <v>2202548756</v>
      </c>
      <c r="AS92" s="297" t="s">
        <v>695</v>
      </c>
      <c r="AT92" s="819"/>
      <c r="AU92" s="114"/>
      <c r="AV92" s="114"/>
      <c r="AW92" s="114"/>
      <c r="AX92" s="114"/>
      <c r="AY92" s="271"/>
      <c r="AZ92" s="271"/>
      <c r="BA92" s="390"/>
      <c r="BB92" s="419"/>
      <c r="BC92" s="408">
        <v>0</v>
      </c>
      <c r="BD92" s="158"/>
      <c r="BE92" s="313">
        <v>0</v>
      </c>
      <c r="BF92" s="158"/>
      <c r="BG92" s="485"/>
      <c r="BH92" s="158"/>
      <c r="BI92" s="158"/>
      <c r="BJ92" s="158"/>
      <c r="BK92" s="158"/>
      <c r="BL92" s="158"/>
    </row>
    <row r="93" spans="1:64" ht="45" customHeight="1">
      <c r="A93" s="217" t="s">
        <v>243</v>
      </c>
      <c r="B93" s="217" t="s">
        <v>245</v>
      </c>
      <c r="C93" s="218" t="s">
        <v>272</v>
      </c>
      <c r="D93" s="217" t="s">
        <v>314</v>
      </c>
      <c r="E93" s="219" t="s">
        <v>584</v>
      </c>
      <c r="F93" s="220">
        <v>2024130010114</v>
      </c>
      <c r="G93" s="219" t="s">
        <v>585</v>
      </c>
      <c r="H93" s="219" t="s">
        <v>601</v>
      </c>
      <c r="I93" s="540"/>
      <c r="J93" s="759"/>
      <c r="K93" s="418" t="s">
        <v>605</v>
      </c>
      <c r="L93" s="379"/>
      <c r="M93" s="767"/>
      <c r="N93" s="742">
        <v>1</v>
      </c>
      <c r="O93" s="341"/>
      <c r="P93" s="742">
        <v>0</v>
      </c>
      <c r="Q93" s="742"/>
      <c r="R93" s="742"/>
      <c r="S93" s="297"/>
      <c r="T93" s="742"/>
      <c r="U93" s="742">
        <v>0</v>
      </c>
      <c r="V93" s="827">
        <v>0.5</v>
      </c>
      <c r="W93" s="827">
        <v>0.5</v>
      </c>
      <c r="X93" s="536">
        <f t="shared" si="35"/>
        <v>1</v>
      </c>
      <c r="Y93" s="740">
        <f t="shared" si="38"/>
        <v>1</v>
      </c>
      <c r="Z93" s="748">
        <v>45673</v>
      </c>
      <c r="AA93" s="748">
        <v>46022</v>
      </c>
      <c r="AB93" s="742">
        <f t="shared" si="37"/>
        <v>349</v>
      </c>
      <c r="AC93" s="746"/>
      <c r="AD93" s="540"/>
      <c r="AE93" s="540"/>
      <c r="AF93" s="540"/>
      <c r="AG93" s="540"/>
      <c r="AH93" s="141" t="s">
        <v>628</v>
      </c>
      <c r="AI93" s="409" t="s">
        <v>643</v>
      </c>
      <c r="AJ93" s="420">
        <v>37600000</v>
      </c>
      <c r="AK93" s="297" t="s">
        <v>634</v>
      </c>
      <c r="AL93" s="348" t="s">
        <v>698</v>
      </c>
      <c r="AM93" s="226">
        <v>45723</v>
      </c>
      <c r="AN93" s="421"/>
      <c r="AO93" s="422"/>
      <c r="AP93" s="279"/>
      <c r="AQ93" s="730"/>
      <c r="AR93" s="279"/>
      <c r="AS93" s="297" t="s">
        <v>695</v>
      </c>
      <c r="AT93" s="819"/>
      <c r="AU93" s="114"/>
      <c r="AV93" s="114"/>
      <c r="AW93" s="114"/>
      <c r="AX93" s="114"/>
      <c r="AY93" s="271"/>
      <c r="AZ93" s="271"/>
      <c r="BA93" s="421"/>
      <c r="BB93" s="423"/>
      <c r="BC93" s="421"/>
      <c r="BD93" s="158"/>
      <c r="BE93" s="158"/>
      <c r="BF93" s="158"/>
      <c r="BG93" s="279"/>
      <c r="BH93" s="158"/>
      <c r="BI93" s="158"/>
      <c r="BJ93" s="158"/>
      <c r="BK93" s="158"/>
      <c r="BL93" s="158"/>
    </row>
    <row r="94" spans="1:64" ht="45" customHeight="1">
      <c r="A94" s="217" t="s">
        <v>243</v>
      </c>
      <c r="B94" s="217" t="s">
        <v>245</v>
      </c>
      <c r="C94" s="218" t="s">
        <v>272</v>
      </c>
      <c r="D94" s="217" t="s">
        <v>314</v>
      </c>
      <c r="E94" s="219" t="s">
        <v>584</v>
      </c>
      <c r="F94" s="220">
        <v>2024130010114</v>
      </c>
      <c r="G94" s="219" t="s">
        <v>585</v>
      </c>
      <c r="H94" s="219" t="s">
        <v>601</v>
      </c>
      <c r="I94" s="540"/>
      <c r="J94" s="759"/>
      <c r="K94" s="418"/>
      <c r="L94" s="379"/>
      <c r="M94" s="767"/>
      <c r="N94" s="744"/>
      <c r="O94" s="341"/>
      <c r="P94" s="744"/>
      <c r="Q94" s="744"/>
      <c r="R94" s="744"/>
      <c r="S94" s="297"/>
      <c r="T94" s="744"/>
      <c r="U94" s="744"/>
      <c r="V94" s="828"/>
      <c r="W94" s="828"/>
      <c r="X94" s="538"/>
      <c r="Y94" s="741"/>
      <c r="Z94" s="750"/>
      <c r="AA94" s="750"/>
      <c r="AB94" s="744"/>
      <c r="AC94" s="746"/>
      <c r="AD94" s="540"/>
      <c r="AE94" s="540"/>
      <c r="AF94" s="540"/>
      <c r="AG94" s="540"/>
      <c r="AH94" s="141" t="s">
        <v>628</v>
      </c>
      <c r="AI94" s="409" t="s">
        <v>644</v>
      </c>
      <c r="AJ94" s="410">
        <v>32000000</v>
      </c>
      <c r="AK94" s="297" t="s">
        <v>634</v>
      </c>
      <c r="AL94" s="111" t="s">
        <v>680</v>
      </c>
      <c r="AM94" s="226">
        <v>45721</v>
      </c>
      <c r="AN94" s="416"/>
      <c r="AO94" s="416"/>
      <c r="AP94" s="416"/>
      <c r="AQ94" s="730">
        <v>120000000</v>
      </c>
      <c r="AR94" s="730">
        <v>120000000</v>
      </c>
      <c r="AS94" s="297" t="s">
        <v>757</v>
      </c>
      <c r="AT94" s="819"/>
      <c r="AU94" s="114"/>
      <c r="AV94" s="114"/>
      <c r="AW94" s="114"/>
      <c r="AX94" s="114"/>
      <c r="AY94" s="416"/>
      <c r="AZ94" s="416"/>
      <c r="BA94" s="416"/>
      <c r="BB94" s="417"/>
      <c r="BC94" s="408">
        <v>0</v>
      </c>
      <c r="BD94" s="158"/>
      <c r="BE94" s="313">
        <v>0</v>
      </c>
      <c r="BF94" s="158"/>
      <c r="BG94" s="499"/>
      <c r="BH94" s="158"/>
      <c r="BI94" s="158"/>
      <c r="BJ94" s="158"/>
      <c r="BK94" s="158"/>
      <c r="BL94" s="158"/>
    </row>
    <row r="95" spans="1:64" ht="45" customHeight="1">
      <c r="A95" s="217" t="s">
        <v>243</v>
      </c>
      <c r="B95" s="217" t="s">
        <v>245</v>
      </c>
      <c r="C95" s="218" t="s">
        <v>272</v>
      </c>
      <c r="D95" s="217" t="s">
        <v>314</v>
      </c>
      <c r="E95" s="219" t="s">
        <v>584</v>
      </c>
      <c r="F95" s="220">
        <v>2024130010114</v>
      </c>
      <c r="G95" s="219" t="s">
        <v>585</v>
      </c>
      <c r="H95" s="219" t="s">
        <v>601</v>
      </c>
      <c r="I95" s="541"/>
      <c r="J95" s="760"/>
      <c r="K95" s="424" t="s">
        <v>606</v>
      </c>
      <c r="L95" s="382"/>
      <c r="M95" s="768"/>
      <c r="N95" s="111">
        <v>12</v>
      </c>
      <c r="O95" s="341"/>
      <c r="P95" s="297">
        <v>3</v>
      </c>
      <c r="Q95" s="297"/>
      <c r="R95" s="297"/>
      <c r="S95" s="297"/>
      <c r="T95" s="297"/>
      <c r="U95" s="297">
        <v>3</v>
      </c>
      <c r="V95" s="425">
        <v>3</v>
      </c>
      <c r="W95" s="297">
        <v>2</v>
      </c>
      <c r="X95" s="224">
        <f t="shared" si="35"/>
        <v>11</v>
      </c>
      <c r="Y95" s="175">
        <f t="shared" si="38"/>
        <v>0.91666666666666663</v>
      </c>
      <c r="Z95" s="225">
        <v>45673</v>
      </c>
      <c r="AA95" s="226">
        <v>46022</v>
      </c>
      <c r="AB95" s="111">
        <f t="shared" ref="AB95" si="43">_xlfn.DAYS(AA95,Z95)</f>
        <v>349</v>
      </c>
      <c r="AC95" s="747"/>
      <c r="AD95" s="541"/>
      <c r="AE95" s="541"/>
      <c r="AF95" s="541"/>
      <c r="AG95" s="541"/>
      <c r="AH95" s="141" t="s">
        <v>628</v>
      </c>
      <c r="AI95" s="413" t="s">
        <v>644</v>
      </c>
      <c r="AJ95" s="410" t="s">
        <v>647</v>
      </c>
      <c r="AK95" s="297" t="s">
        <v>634</v>
      </c>
      <c r="AL95" s="111" t="s">
        <v>680</v>
      </c>
      <c r="AM95" s="226">
        <v>45720</v>
      </c>
      <c r="AN95" s="390"/>
      <c r="AO95" s="390"/>
      <c r="AP95" s="390"/>
      <c r="AQ95" s="730"/>
      <c r="AR95" s="730"/>
      <c r="AS95" s="297" t="s">
        <v>757</v>
      </c>
      <c r="AT95" s="820"/>
      <c r="AU95" s="114"/>
      <c r="AV95" s="114"/>
      <c r="AW95" s="114"/>
      <c r="AX95" s="114"/>
      <c r="AY95" s="390"/>
      <c r="AZ95" s="390"/>
      <c r="BA95" s="390"/>
      <c r="BB95" s="419"/>
      <c r="BC95" s="390"/>
      <c r="BD95" s="158"/>
      <c r="BE95" s="158"/>
      <c r="BF95" s="158"/>
      <c r="BG95" s="499"/>
      <c r="BH95" s="158"/>
      <c r="BI95" s="158"/>
      <c r="BJ95" s="158"/>
      <c r="BK95" s="158"/>
      <c r="BL95" s="158"/>
    </row>
    <row r="96" spans="1:64" s="263" customFormat="1" ht="30.75" customHeight="1">
      <c r="A96" s="426"/>
      <c r="B96" s="315"/>
      <c r="C96" s="375"/>
      <c r="D96" s="376"/>
      <c r="E96" s="769" t="s">
        <v>607</v>
      </c>
      <c r="F96" s="770"/>
      <c r="G96" s="770"/>
      <c r="H96" s="770"/>
      <c r="I96" s="770"/>
      <c r="J96" s="770"/>
      <c r="K96" s="770"/>
      <c r="L96" s="770"/>
      <c r="M96" s="770"/>
      <c r="N96" s="770"/>
      <c r="O96" s="770"/>
      <c r="P96" s="770"/>
      <c r="Q96" s="770"/>
      <c r="R96" s="770"/>
      <c r="S96" s="771"/>
      <c r="T96" s="356"/>
      <c r="U96" s="356"/>
      <c r="V96" s="356"/>
      <c r="W96" s="356"/>
      <c r="X96" s="356"/>
      <c r="Y96" s="357">
        <f>AVERAGE(Y83:Y95)</f>
        <v>0.90603040935672496</v>
      </c>
      <c r="Z96" s="251"/>
      <c r="AA96" s="252"/>
      <c r="AB96" s="117"/>
      <c r="AC96" s="321"/>
      <c r="AD96" s="205"/>
      <c r="AE96" s="205"/>
      <c r="AF96" s="205"/>
      <c r="AG96" s="322"/>
      <c r="AH96" s="117"/>
      <c r="AI96" s="323"/>
      <c r="AJ96" s="324"/>
      <c r="AK96" s="117"/>
      <c r="AL96" s="117"/>
      <c r="AM96" s="252"/>
      <c r="AN96" s="427">
        <f>SUM(AN83:AN95)</f>
        <v>3094048812</v>
      </c>
      <c r="AO96" s="427">
        <f>SUM(AO83:AO95)</f>
        <v>3094048812</v>
      </c>
      <c r="AP96" s="427">
        <f t="shared" ref="AP96:BG96" si="44">SUM(AP83:AP95)</f>
        <v>7282166418.4499998</v>
      </c>
      <c r="AQ96" s="427">
        <f t="shared" si="44"/>
        <v>7282166418.4499998</v>
      </c>
      <c r="AR96" s="427">
        <f t="shared" si="44"/>
        <v>8599922067.4500008</v>
      </c>
      <c r="AS96" s="427"/>
      <c r="AT96" s="427"/>
      <c r="AU96" s="398">
        <f t="shared" si="44"/>
        <v>730800000</v>
      </c>
      <c r="AV96" s="360">
        <f>+AU96/AO96</f>
        <v>0.23619536872387262</v>
      </c>
      <c r="AW96" s="398">
        <f t="shared" si="44"/>
        <v>675800000</v>
      </c>
      <c r="AX96" s="360">
        <f>+AW96/AO96</f>
        <v>0.21841930785932281</v>
      </c>
      <c r="AY96" s="398">
        <f t="shared" si="44"/>
        <v>1115000000</v>
      </c>
      <c r="AZ96" s="360">
        <f>+AY96/AP96</f>
        <v>0.15311377630358061</v>
      </c>
      <c r="BA96" s="398">
        <f t="shared" si="44"/>
        <v>1005200000</v>
      </c>
      <c r="BB96" s="190">
        <f>+BA96/AP96</f>
        <v>0.13803584568642083</v>
      </c>
      <c r="BC96" s="427">
        <f t="shared" si="44"/>
        <v>1334600000</v>
      </c>
      <c r="BD96" s="190">
        <f>+BC96/AQ96</f>
        <v>0.18326963753790015</v>
      </c>
      <c r="BE96" s="427">
        <f t="shared" si="44"/>
        <v>1334600000</v>
      </c>
      <c r="BF96" s="190">
        <f>+BE96/AQ96</f>
        <v>0.18326963753790015</v>
      </c>
      <c r="BG96" s="427">
        <f t="shared" si="44"/>
        <v>1772119342</v>
      </c>
      <c r="BH96" s="328"/>
      <c r="BI96" s="500">
        <f>+BG96/AR96</f>
        <v>0.20606225592523986</v>
      </c>
      <c r="BJ96" s="427">
        <f t="shared" ref="BJ96" si="45">SUM(BJ83:BJ95)</f>
        <v>1772119342</v>
      </c>
      <c r="BK96" s="500">
        <f>+BJ96/AR96</f>
        <v>0.20606225592523986</v>
      </c>
      <c r="BL96" s="328"/>
    </row>
    <row r="97" spans="1:64" ht="45" customHeight="1">
      <c r="A97" s="426"/>
      <c r="B97" s="247"/>
      <c r="C97" s="330"/>
      <c r="D97" s="377"/>
      <c r="E97" s="109"/>
      <c r="F97" s="378"/>
      <c r="G97" s="109"/>
      <c r="H97" s="379"/>
      <c r="I97" s="109"/>
      <c r="J97" s="115"/>
      <c r="K97" s="172"/>
      <c r="L97" s="115"/>
      <c r="M97" s="173"/>
      <c r="N97" s="115"/>
      <c r="O97" s="158"/>
      <c r="P97" s="297"/>
      <c r="Q97" s="297"/>
      <c r="R97" s="297"/>
      <c r="S97" s="297"/>
      <c r="T97" s="297"/>
      <c r="U97" s="297"/>
      <c r="V97" s="297"/>
      <c r="W97" s="297"/>
      <c r="X97" s="297"/>
      <c r="Y97" s="297"/>
      <c r="Z97" s="380"/>
      <c r="AA97" s="111"/>
      <c r="AB97" s="158"/>
      <c r="AC97" s="111"/>
      <c r="AD97" s="109"/>
      <c r="AE97" s="109"/>
      <c r="AF97" s="111"/>
      <c r="AG97" s="141"/>
      <c r="AH97" s="111"/>
      <c r="AI97" s="158"/>
      <c r="AJ97" s="158"/>
      <c r="AK97" s="232"/>
      <c r="AL97" s="158"/>
      <c r="AM97" s="158"/>
      <c r="AN97" s="111"/>
      <c r="AO97" s="111"/>
      <c r="AP97" s="111"/>
      <c r="AQ97" s="111"/>
      <c r="AR97" s="111"/>
      <c r="AS97" s="111"/>
      <c r="AT97" s="111"/>
      <c r="AU97" s="111"/>
      <c r="AV97" s="111"/>
      <c r="AW97" s="111"/>
      <c r="AX97" s="111"/>
      <c r="AY97" s="111"/>
      <c r="AZ97" s="111"/>
      <c r="BA97" s="111"/>
      <c r="BB97" s="141"/>
      <c r="BC97" s="111"/>
      <c r="BD97" s="158"/>
      <c r="BE97" s="158"/>
      <c r="BF97" s="158"/>
      <c r="BG97" s="158"/>
      <c r="BH97" s="158"/>
      <c r="BI97" s="158"/>
      <c r="BJ97" s="158"/>
      <c r="BK97" s="158"/>
      <c r="BL97" s="158"/>
    </row>
    <row r="98" spans="1:64" ht="45" customHeight="1">
      <c r="A98" s="772"/>
      <c r="B98" s="217" t="s">
        <v>247</v>
      </c>
      <c r="C98" s="218" t="s">
        <v>278</v>
      </c>
      <c r="D98" s="217" t="s">
        <v>316</v>
      </c>
      <c r="E98" s="219" t="s">
        <v>608</v>
      </c>
      <c r="F98" s="428">
        <v>202500000005545</v>
      </c>
      <c r="G98" s="219" t="s">
        <v>609</v>
      </c>
      <c r="H98" s="219" t="s">
        <v>610</v>
      </c>
      <c r="I98" s="539" t="s">
        <v>547</v>
      </c>
      <c r="J98" s="758">
        <v>1</v>
      </c>
      <c r="K98" s="429" t="s">
        <v>611</v>
      </c>
      <c r="L98" s="382"/>
      <c r="M98" s="766" t="s">
        <v>322</v>
      </c>
      <c r="N98" s="111">
        <v>1</v>
      </c>
      <c r="O98" s="539" t="s">
        <v>612</v>
      </c>
      <c r="P98" s="111">
        <v>0</v>
      </c>
      <c r="Q98" s="111"/>
      <c r="R98" s="111"/>
      <c r="S98" s="297"/>
      <c r="T98" s="297"/>
      <c r="U98" s="111">
        <v>0.05</v>
      </c>
      <c r="V98" s="84">
        <v>4.24E-2</v>
      </c>
      <c r="W98" s="297">
        <v>0.5</v>
      </c>
      <c r="X98" s="224">
        <f t="shared" ref="X98:X101" si="46">SUM(P98:W98)</f>
        <v>0.59240000000000004</v>
      </c>
      <c r="Y98" s="175">
        <f t="shared" ref="Y98:Y101" si="47">+X98/N98</f>
        <v>0.59240000000000004</v>
      </c>
      <c r="Z98" s="225">
        <v>45673</v>
      </c>
      <c r="AA98" s="226">
        <v>46022</v>
      </c>
      <c r="AB98" s="111">
        <f t="shared" ref="AB98" si="48">_xlfn.DAYS(AA98,Z98)</f>
        <v>349</v>
      </c>
      <c r="AC98" s="742"/>
      <c r="AD98" s="539" t="s">
        <v>345</v>
      </c>
      <c r="AE98" s="539" t="s">
        <v>346</v>
      </c>
      <c r="AF98" s="742"/>
      <c r="AG98" s="742"/>
      <c r="AH98" s="111"/>
      <c r="AI98" s="111"/>
      <c r="AJ98" s="111"/>
      <c r="AK98" s="232"/>
      <c r="AL98" s="158"/>
      <c r="AM98" s="158"/>
      <c r="AN98" s="183"/>
      <c r="AO98" s="181"/>
      <c r="AP98" s="183"/>
      <c r="AQ98" s="730">
        <v>10490794</v>
      </c>
      <c r="AR98" s="485">
        <v>10490791</v>
      </c>
      <c r="AS98" s="181" t="s">
        <v>797</v>
      </c>
      <c r="AT98" s="539" t="s">
        <v>608</v>
      </c>
      <c r="AU98" s="109"/>
      <c r="AV98" s="109"/>
      <c r="AW98" s="109"/>
      <c r="AX98" s="109"/>
      <c r="AY98" s="109"/>
      <c r="AZ98" s="109"/>
      <c r="BA98" s="109"/>
      <c r="BB98" s="109"/>
      <c r="BC98" s="408">
        <v>0</v>
      </c>
      <c r="BD98" s="158"/>
      <c r="BE98" s="313">
        <v>0</v>
      </c>
      <c r="BF98" s="158"/>
      <c r="BG98" s="485">
        <v>10490791</v>
      </c>
      <c r="BH98" s="158"/>
      <c r="BI98" s="158"/>
      <c r="BJ98" s="485">
        <v>10490791</v>
      </c>
      <c r="BK98" s="158"/>
      <c r="BL98" s="158"/>
    </row>
    <row r="99" spans="1:64" ht="45" customHeight="1">
      <c r="A99" s="772"/>
      <c r="B99" s="217" t="s">
        <v>247</v>
      </c>
      <c r="C99" s="218" t="s">
        <v>278</v>
      </c>
      <c r="D99" s="217" t="s">
        <v>316</v>
      </c>
      <c r="E99" s="219" t="s">
        <v>608</v>
      </c>
      <c r="F99" s="428">
        <v>202500000005545</v>
      </c>
      <c r="G99" s="219" t="s">
        <v>609</v>
      </c>
      <c r="H99" s="219" t="s">
        <v>610</v>
      </c>
      <c r="I99" s="540"/>
      <c r="J99" s="759"/>
      <c r="K99" s="429" t="s">
        <v>613</v>
      </c>
      <c r="L99" s="382"/>
      <c r="M99" s="767"/>
      <c r="N99" s="111">
        <v>1</v>
      </c>
      <c r="O99" s="540"/>
      <c r="P99" s="111">
        <v>0</v>
      </c>
      <c r="Q99" s="111"/>
      <c r="R99" s="111"/>
      <c r="S99" s="297"/>
      <c r="T99" s="297"/>
      <c r="U99" s="111">
        <v>0.05</v>
      </c>
      <c r="V99" s="84">
        <v>4.24E-2</v>
      </c>
      <c r="W99" s="297" t="s">
        <v>793</v>
      </c>
      <c r="X99" s="224">
        <f t="shared" si="46"/>
        <v>9.240000000000001E-2</v>
      </c>
      <c r="Y99" s="175">
        <f t="shared" si="47"/>
        <v>9.240000000000001E-2</v>
      </c>
      <c r="Z99" s="225">
        <v>45673</v>
      </c>
      <c r="AA99" s="226">
        <v>46022</v>
      </c>
      <c r="AB99" s="111">
        <f t="shared" ref="AB99:AB101" si="49">_xlfn.DAYS(AA99,Z99)</f>
        <v>349</v>
      </c>
      <c r="AC99" s="743"/>
      <c r="AD99" s="540"/>
      <c r="AE99" s="540"/>
      <c r="AF99" s="743"/>
      <c r="AG99" s="743"/>
      <c r="AH99" s="111"/>
      <c r="AI99" s="111"/>
      <c r="AJ99" s="111"/>
      <c r="AK99" s="232"/>
      <c r="AL99" s="158"/>
      <c r="AM99" s="158"/>
      <c r="AN99" s="183"/>
      <c r="AO99" s="181"/>
      <c r="AP99" s="183"/>
      <c r="AQ99" s="730"/>
      <c r="AR99" s="181"/>
      <c r="AS99" s="181"/>
      <c r="AT99" s="540"/>
      <c r="AU99" s="109"/>
      <c r="AV99" s="109"/>
      <c r="AW99" s="109"/>
      <c r="AX99" s="109"/>
      <c r="AY99" s="109"/>
      <c r="AZ99" s="109"/>
      <c r="BA99" s="109"/>
      <c r="BB99" s="109"/>
      <c r="BC99" s="183"/>
      <c r="BD99" s="158"/>
      <c r="BE99" s="158"/>
      <c r="BF99" s="158"/>
      <c r="BG99" s="158"/>
      <c r="BH99" s="158"/>
      <c r="BI99" s="158"/>
      <c r="BJ99" s="158"/>
      <c r="BK99" s="158"/>
      <c r="BL99" s="158"/>
    </row>
    <row r="100" spans="1:64" ht="45" customHeight="1">
      <c r="A100" s="772"/>
      <c r="B100" s="217" t="s">
        <v>247</v>
      </c>
      <c r="C100" s="218" t="s">
        <v>278</v>
      </c>
      <c r="D100" s="217" t="s">
        <v>316</v>
      </c>
      <c r="E100" s="219" t="s">
        <v>608</v>
      </c>
      <c r="F100" s="428">
        <v>202500000005545</v>
      </c>
      <c r="G100" s="219" t="s">
        <v>609</v>
      </c>
      <c r="H100" s="219" t="s">
        <v>610</v>
      </c>
      <c r="I100" s="540"/>
      <c r="J100" s="759"/>
      <c r="K100" s="429" t="s">
        <v>614</v>
      </c>
      <c r="L100" s="382"/>
      <c r="M100" s="767"/>
      <c r="N100" s="111">
        <v>1</v>
      </c>
      <c r="O100" s="540"/>
      <c r="P100" s="111">
        <v>0</v>
      </c>
      <c r="Q100" s="111"/>
      <c r="R100" s="111"/>
      <c r="S100" s="297"/>
      <c r="T100" s="297"/>
      <c r="U100" s="111">
        <v>0.05</v>
      </c>
      <c r="V100" s="84">
        <v>4.24E-2</v>
      </c>
      <c r="W100" s="297" t="s">
        <v>794</v>
      </c>
      <c r="X100" s="224">
        <f t="shared" si="46"/>
        <v>9.240000000000001E-2</v>
      </c>
      <c r="Y100" s="175">
        <f t="shared" si="47"/>
        <v>9.240000000000001E-2</v>
      </c>
      <c r="Z100" s="225">
        <v>45673</v>
      </c>
      <c r="AA100" s="226">
        <v>46022</v>
      </c>
      <c r="AB100" s="111">
        <f t="shared" si="49"/>
        <v>349</v>
      </c>
      <c r="AC100" s="743"/>
      <c r="AD100" s="540"/>
      <c r="AE100" s="540"/>
      <c r="AF100" s="743"/>
      <c r="AG100" s="743"/>
      <c r="AH100" s="111"/>
      <c r="AI100" s="111"/>
      <c r="AJ100" s="111"/>
      <c r="AK100" s="232"/>
      <c r="AL100" s="348" t="s">
        <v>676</v>
      </c>
      <c r="AM100" s="158"/>
      <c r="AN100" s="271">
        <v>10490791</v>
      </c>
      <c r="AO100" s="271">
        <v>10490791</v>
      </c>
      <c r="AP100" s="271">
        <v>10490791</v>
      </c>
      <c r="AQ100" s="730"/>
      <c r="AR100" s="181"/>
      <c r="AS100" s="181"/>
      <c r="AT100" s="540"/>
      <c r="AU100" s="109">
        <v>0</v>
      </c>
      <c r="AV100" s="109"/>
      <c r="AW100" s="109">
        <v>0</v>
      </c>
      <c r="AX100" s="109"/>
      <c r="AY100" s="109">
        <v>0</v>
      </c>
      <c r="AZ100" s="109"/>
      <c r="BA100" s="109">
        <v>0</v>
      </c>
      <c r="BB100" s="109"/>
      <c r="BC100" s="183"/>
      <c r="BD100" s="158"/>
      <c r="BE100" s="158"/>
      <c r="BF100" s="158"/>
      <c r="BG100" s="158"/>
      <c r="BH100" s="158"/>
      <c r="BI100" s="158"/>
      <c r="BJ100" s="158"/>
      <c r="BK100" s="158"/>
      <c r="BL100" s="158"/>
    </row>
    <row r="101" spans="1:64" ht="45" customHeight="1">
      <c r="A101" s="772"/>
      <c r="B101" s="217" t="s">
        <v>247</v>
      </c>
      <c r="C101" s="218" t="s">
        <v>278</v>
      </c>
      <c r="D101" s="217" t="s">
        <v>316</v>
      </c>
      <c r="E101" s="219" t="s">
        <v>608</v>
      </c>
      <c r="F101" s="428">
        <v>202500000005545</v>
      </c>
      <c r="G101" s="219" t="s">
        <v>609</v>
      </c>
      <c r="H101" s="219" t="s">
        <v>610</v>
      </c>
      <c r="I101" s="541"/>
      <c r="J101" s="760"/>
      <c r="K101" s="429" t="s">
        <v>615</v>
      </c>
      <c r="L101" s="382"/>
      <c r="M101" s="768"/>
      <c r="N101" s="111">
        <v>1</v>
      </c>
      <c r="O101" s="541"/>
      <c r="P101" s="111">
        <v>0</v>
      </c>
      <c r="Q101" s="111"/>
      <c r="R101" s="111"/>
      <c r="S101" s="297"/>
      <c r="T101" s="297"/>
      <c r="U101" s="111">
        <v>0.05</v>
      </c>
      <c r="V101" s="84">
        <v>4.24E-2</v>
      </c>
      <c r="W101" s="297">
        <v>0.7</v>
      </c>
      <c r="X101" s="224">
        <f t="shared" si="46"/>
        <v>0.79239999999999999</v>
      </c>
      <c r="Y101" s="175">
        <f t="shared" si="47"/>
        <v>0.79239999999999999</v>
      </c>
      <c r="Z101" s="225">
        <v>45673</v>
      </c>
      <c r="AA101" s="226">
        <v>46022</v>
      </c>
      <c r="AB101" s="111">
        <f t="shared" si="49"/>
        <v>349</v>
      </c>
      <c r="AC101" s="744"/>
      <c r="AD101" s="541"/>
      <c r="AE101" s="541"/>
      <c r="AF101" s="744"/>
      <c r="AG101" s="744"/>
      <c r="AH101" s="111"/>
      <c r="AI101" s="111"/>
      <c r="AJ101" s="111"/>
      <c r="AK101" s="232"/>
      <c r="AL101" s="158"/>
      <c r="AM101" s="158"/>
      <c r="AN101" s="183"/>
      <c r="AO101" s="184"/>
      <c r="AP101" s="185"/>
      <c r="AQ101" s="730"/>
      <c r="AR101" s="181"/>
      <c r="AS101" s="181"/>
      <c r="AT101" s="541"/>
      <c r="AU101" s="109"/>
      <c r="AV101" s="109"/>
      <c r="AW101" s="109"/>
      <c r="AX101" s="109"/>
      <c r="AY101" s="109"/>
      <c r="AZ101" s="109"/>
      <c r="BA101" s="109"/>
      <c r="BB101" s="109"/>
      <c r="BC101" s="183"/>
      <c r="BD101" s="158"/>
      <c r="BE101" s="158"/>
      <c r="BF101" s="158"/>
      <c r="BG101" s="158"/>
      <c r="BH101" s="158"/>
      <c r="BI101" s="158"/>
      <c r="BJ101" s="158"/>
      <c r="BK101" s="158"/>
      <c r="BL101" s="158"/>
    </row>
    <row r="102" spans="1:64" s="263" customFormat="1" ht="45" customHeight="1">
      <c r="A102" s="430"/>
      <c r="B102" s="315"/>
      <c r="C102" s="375"/>
      <c r="D102" s="315"/>
      <c r="E102" s="769" t="s">
        <v>616</v>
      </c>
      <c r="F102" s="770"/>
      <c r="G102" s="770"/>
      <c r="H102" s="770"/>
      <c r="I102" s="770"/>
      <c r="J102" s="770"/>
      <c r="K102" s="770"/>
      <c r="L102" s="770"/>
      <c r="M102" s="770"/>
      <c r="N102" s="770"/>
      <c r="O102" s="770"/>
      <c r="P102" s="770"/>
      <c r="Q102" s="770"/>
      <c r="R102" s="770"/>
      <c r="S102" s="771"/>
      <c r="T102" s="356"/>
      <c r="U102" s="356"/>
      <c r="V102" s="356"/>
      <c r="W102" s="356"/>
      <c r="X102" s="356"/>
      <c r="Y102" s="357">
        <f>AVERAGE(Y98:Y101)</f>
        <v>0.39240000000000003</v>
      </c>
      <c r="Z102" s="353"/>
      <c r="AA102" s="117"/>
      <c r="AB102" s="117"/>
      <c r="AC102" s="323"/>
      <c r="AD102" s="205"/>
      <c r="AE102" s="322"/>
      <c r="AF102" s="117"/>
      <c r="AG102" s="117"/>
      <c r="AH102" s="117"/>
      <c r="AI102" s="117"/>
      <c r="AJ102" s="117"/>
      <c r="AK102" s="261"/>
      <c r="AL102" s="328"/>
      <c r="AM102" s="328"/>
      <c r="AN102" s="326">
        <f>SUM(AN100:AN101)</f>
        <v>10490791</v>
      </c>
      <c r="AO102" s="326">
        <f>SUM(AO100:AO101)</f>
        <v>10490791</v>
      </c>
      <c r="AP102" s="326">
        <f>SUM(AP100:AP101)</f>
        <v>10490791</v>
      </c>
      <c r="AQ102" s="431">
        <f>SUM(AQ98:AQ101)</f>
        <v>10490794</v>
      </c>
      <c r="AR102" s="431">
        <f>SUM(AR98:AR101)</f>
        <v>10490791</v>
      </c>
      <c r="AS102" s="432"/>
      <c r="AT102" s="432"/>
      <c r="AU102" s="432">
        <f>SUM(AU100:AU101)</f>
        <v>0</v>
      </c>
      <c r="AV102" s="433">
        <f>+AU102/AO102</f>
        <v>0</v>
      </c>
      <c r="AW102" s="432">
        <f>SUM(AW100:AW101)</f>
        <v>0</v>
      </c>
      <c r="AX102" s="433">
        <f>+AW102/AO102</f>
        <v>0</v>
      </c>
      <c r="AY102" s="432">
        <f t="shared" ref="AY102:BA102" si="50">SUM(AY98)</f>
        <v>0</v>
      </c>
      <c r="AZ102" s="432"/>
      <c r="BA102" s="432">
        <f t="shared" si="50"/>
        <v>0</v>
      </c>
      <c r="BB102" s="434">
        <v>0</v>
      </c>
      <c r="BC102" s="431">
        <f>SUM(BC98:BC101)</f>
        <v>0</v>
      </c>
      <c r="BD102" s="328"/>
      <c r="BE102" s="431">
        <f>SUM(BE98:BE101)</f>
        <v>0</v>
      </c>
      <c r="BF102" s="328"/>
      <c r="BG102" s="431">
        <f>SUM(BG98:BG101)</f>
        <v>10490791</v>
      </c>
      <c r="BH102" s="328"/>
      <c r="BI102" s="501">
        <v>1</v>
      </c>
      <c r="BJ102" s="431">
        <f>SUM(BJ98:BJ101)</f>
        <v>10490791</v>
      </c>
      <c r="BK102" s="501">
        <v>1</v>
      </c>
      <c r="BL102" s="328"/>
    </row>
    <row r="103" spans="1:64" ht="45" customHeight="1">
      <c r="A103" s="36"/>
      <c r="B103" s="315"/>
      <c r="C103" s="375"/>
      <c r="D103" s="315"/>
      <c r="E103" s="128"/>
      <c r="F103" s="435"/>
      <c r="G103" s="128"/>
      <c r="H103" s="128"/>
      <c r="I103" s="128"/>
      <c r="J103" s="164"/>
      <c r="K103" s="186"/>
      <c r="L103" s="115"/>
      <c r="M103" s="187"/>
      <c r="N103" s="164"/>
      <c r="O103" s="158"/>
      <c r="P103" s="297"/>
      <c r="Q103" s="297"/>
      <c r="R103" s="297"/>
      <c r="S103" s="297"/>
      <c r="T103" s="297"/>
      <c r="U103" s="297"/>
      <c r="V103" s="297"/>
      <c r="W103" s="297"/>
      <c r="X103" s="297"/>
      <c r="Y103" s="297"/>
      <c r="Z103" s="297"/>
      <c r="AA103" s="111"/>
      <c r="AB103" s="111"/>
      <c r="AC103" s="158"/>
      <c r="AD103" s="109"/>
      <c r="AE103" s="436"/>
      <c r="AF103" s="232"/>
      <c r="AG103" s="232"/>
      <c r="AH103" s="111"/>
      <c r="AI103" s="111"/>
      <c r="AJ103" s="111"/>
      <c r="AK103" s="232"/>
      <c r="AL103" s="158"/>
      <c r="AM103" s="158"/>
      <c r="AN103" s="111"/>
      <c r="AO103" s="111"/>
      <c r="AP103" s="111"/>
      <c r="AQ103" s="111"/>
      <c r="AR103" s="111"/>
      <c r="AS103" s="111"/>
      <c r="AT103" s="111"/>
      <c r="AU103" s="111"/>
      <c r="AV103" s="111"/>
      <c r="AW103" s="111"/>
      <c r="AX103" s="111"/>
      <c r="AY103" s="111"/>
      <c r="AZ103" s="111"/>
      <c r="BA103" s="111"/>
      <c r="BB103" s="141"/>
      <c r="BC103" s="111"/>
      <c r="BD103" s="158"/>
      <c r="BE103" s="158"/>
      <c r="BF103" s="158"/>
      <c r="BG103" s="158"/>
      <c r="BH103" s="158"/>
      <c r="BI103" s="158"/>
      <c r="BJ103" s="158"/>
      <c r="BK103" s="158"/>
      <c r="BL103" s="158"/>
    </row>
    <row r="104" spans="1:64" ht="45" customHeight="1">
      <c r="A104" s="754"/>
      <c r="B104" s="217" t="s">
        <v>249</v>
      </c>
      <c r="C104" s="217" t="s">
        <v>280</v>
      </c>
      <c r="D104" s="217" t="s">
        <v>317</v>
      </c>
      <c r="E104" s="219" t="s">
        <v>617</v>
      </c>
      <c r="F104" s="220">
        <v>202500000005498</v>
      </c>
      <c r="G104" s="219" t="s">
        <v>618</v>
      </c>
      <c r="H104" s="219" t="s">
        <v>619</v>
      </c>
      <c r="I104" s="539" t="s">
        <v>587</v>
      </c>
      <c r="J104" s="758">
        <v>1</v>
      </c>
      <c r="K104" s="402" t="s">
        <v>620</v>
      </c>
      <c r="L104" s="379"/>
      <c r="M104" s="776" t="s">
        <v>323</v>
      </c>
      <c r="N104" s="111">
        <v>1</v>
      </c>
      <c r="O104" s="539" t="s">
        <v>612</v>
      </c>
      <c r="P104" s="111">
        <v>0</v>
      </c>
      <c r="Q104" s="111"/>
      <c r="R104" s="111"/>
      <c r="S104" s="297"/>
      <c r="T104" s="297"/>
      <c r="U104" s="111">
        <v>0.05</v>
      </c>
      <c r="V104" s="84">
        <v>4.24E-2</v>
      </c>
      <c r="W104" s="297">
        <v>0.8</v>
      </c>
      <c r="X104" s="224">
        <f t="shared" ref="X104:X107" si="51">SUM(P104:W104)</f>
        <v>0.89240000000000008</v>
      </c>
      <c r="Y104" s="175">
        <f t="shared" ref="Y104:Y107" si="52">+X104/N104</f>
        <v>0.89240000000000008</v>
      </c>
      <c r="Z104" s="225">
        <v>45673</v>
      </c>
      <c r="AA104" s="226">
        <v>46022</v>
      </c>
      <c r="AB104" s="111">
        <f t="shared" ref="AB104" si="53">_xlfn.DAYS(AA104,Z104)</f>
        <v>349</v>
      </c>
      <c r="AC104" s="742"/>
      <c r="AD104" s="539" t="s">
        <v>345</v>
      </c>
      <c r="AE104" s="539" t="s">
        <v>346</v>
      </c>
      <c r="AF104" s="742"/>
      <c r="AG104" s="742"/>
      <c r="AH104" s="111"/>
      <c r="AI104" s="111"/>
      <c r="AJ104" s="111"/>
      <c r="AK104" s="232"/>
      <c r="AL104" s="158"/>
      <c r="AM104" s="158"/>
      <c r="AN104" s="751">
        <v>10490791</v>
      </c>
      <c r="AO104" s="751">
        <v>10490791</v>
      </c>
      <c r="AP104" s="742"/>
      <c r="AQ104" s="731">
        <v>10490794</v>
      </c>
      <c r="AR104" s="731">
        <v>10490794</v>
      </c>
      <c r="AS104" s="144"/>
      <c r="AT104" s="539" t="s">
        <v>617</v>
      </c>
      <c r="AU104" s="109"/>
      <c r="AV104" s="109"/>
      <c r="AW104" s="109"/>
      <c r="AX104" s="109"/>
      <c r="AY104" s="111"/>
      <c r="AZ104" s="111"/>
      <c r="BA104" s="111"/>
      <c r="BB104" s="111"/>
      <c r="BC104" s="408">
        <v>0</v>
      </c>
      <c r="BD104" s="158"/>
      <c r="BE104" s="313">
        <v>0</v>
      </c>
      <c r="BF104" s="158"/>
      <c r="BG104" s="731">
        <v>10490794</v>
      </c>
      <c r="BH104" s="158"/>
      <c r="BI104" s="158"/>
      <c r="BJ104" s="731">
        <v>10490794</v>
      </c>
      <c r="BK104" s="158"/>
      <c r="BL104" s="158"/>
    </row>
    <row r="105" spans="1:64" ht="45" customHeight="1">
      <c r="A105" s="755"/>
      <c r="B105" s="217" t="s">
        <v>249</v>
      </c>
      <c r="C105" s="217" t="s">
        <v>280</v>
      </c>
      <c r="D105" s="217" t="s">
        <v>317</v>
      </c>
      <c r="E105" s="219" t="s">
        <v>617</v>
      </c>
      <c r="F105" s="220">
        <v>202500000005498</v>
      </c>
      <c r="G105" s="219" t="s">
        <v>618</v>
      </c>
      <c r="H105" s="219" t="s">
        <v>619</v>
      </c>
      <c r="I105" s="540"/>
      <c r="J105" s="759"/>
      <c r="K105" s="437" t="s">
        <v>621</v>
      </c>
      <c r="L105" s="438"/>
      <c r="M105" s="777" t="s">
        <v>184</v>
      </c>
      <c r="N105" s="111">
        <v>1</v>
      </c>
      <c r="O105" s="540"/>
      <c r="P105" s="111">
        <v>0</v>
      </c>
      <c r="Q105" s="111"/>
      <c r="R105" s="111"/>
      <c r="S105" s="297"/>
      <c r="T105" s="297"/>
      <c r="U105" s="111">
        <v>0.05</v>
      </c>
      <c r="V105" s="84">
        <v>4.24E-2</v>
      </c>
      <c r="W105" s="297">
        <v>0.6</v>
      </c>
      <c r="X105" s="224">
        <f t="shared" si="51"/>
        <v>0.69240000000000002</v>
      </c>
      <c r="Y105" s="175">
        <f t="shared" si="52"/>
        <v>0.69240000000000002</v>
      </c>
      <c r="Z105" s="225">
        <v>45673</v>
      </c>
      <c r="AA105" s="226">
        <v>46022</v>
      </c>
      <c r="AB105" s="111">
        <f t="shared" ref="AB105:AB107" si="54">_xlfn.DAYS(AA105,Z105)</f>
        <v>349</v>
      </c>
      <c r="AC105" s="743"/>
      <c r="AD105" s="540"/>
      <c r="AE105" s="540"/>
      <c r="AF105" s="743"/>
      <c r="AG105" s="743"/>
      <c r="AH105" s="111"/>
      <c r="AI105" s="111"/>
      <c r="AJ105" s="111"/>
      <c r="AK105" s="232"/>
      <c r="AL105" s="158"/>
      <c r="AM105" s="158"/>
      <c r="AN105" s="752"/>
      <c r="AO105" s="752"/>
      <c r="AP105" s="743"/>
      <c r="AQ105" s="731"/>
      <c r="AR105" s="731"/>
      <c r="AS105" s="277"/>
      <c r="AT105" s="540"/>
      <c r="AU105" s="109"/>
      <c r="AV105" s="109"/>
      <c r="AW105" s="109"/>
      <c r="AX105" s="109"/>
      <c r="AY105" s="111"/>
      <c r="AZ105" s="111"/>
      <c r="BA105" s="111"/>
      <c r="BB105" s="111"/>
      <c r="BC105" s="111"/>
      <c r="BD105" s="158"/>
      <c r="BE105" s="158"/>
      <c r="BF105" s="158"/>
      <c r="BG105" s="731"/>
      <c r="BH105" s="158"/>
      <c r="BI105" s="158"/>
      <c r="BJ105" s="731"/>
      <c r="BK105" s="158"/>
      <c r="BL105" s="158"/>
    </row>
    <row r="106" spans="1:64" ht="45" customHeight="1">
      <c r="A106" s="755"/>
      <c r="B106" s="217" t="s">
        <v>249</v>
      </c>
      <c r="C106" s="217" t="s">
        <v>280</v>
      </c>
      <c r="D106" s="217" t="s">
        <v>317</v>
      </c>
      <c r="E106" s="219" t="s">
        <v>617</v>
      </c>
      <c r="F106" s="220">
        <v>202500000005498</v>
      </c>
      <c r="G106" s="219" t="s">
        <v>618</v>
      </c>
      <c r="H106" s="219" t="s">
        <v>619</v>
      </c>
      <c r="I106" s="540"/>
      <c r="J106" s="759"/>
      <c r="K106" s="437" t="s">
        <v>622</v>
      </c>
      <c r="L106" s="438"/>
      <c r="M106" s="777" t="s">
        <v>184</v>
      </c>
      <c r="N106" s="111">
        <v>1</v>
      </c>
      <c r="O106" s="540"/>
      <c r="P106" s="111">
        <v>0</v>
      </c>
      <c r="Q106" s="111"/>
      <c r="R106" s="111"/>
      <c r="S106" s="297"/>
      <c r="T106" s="297"/>
      <c r="U106" s="111">
        <v>0.05</v>
      </c>
      <c r="V106" s="84">
        <v>4.24E-2</v>
      </c>
      <c r="W106" s="297">
        <v>0.8</v>
      </c>
      <c r="X106" s="224">
        <f t="shared" si="51"/>
        <v>0.89240000000000008</v>
      </c>
      <c r="Y106" s="175">
        <f t="shared" si="52"/>
        <v>0.89240000000000008</v>
      </c>
      <c r="Z106" s="225">
        <v>45673</v>
      </c>
      <c r="AA106" s="226">
        <v>46022</v>
      </c>
      <c r="AB106" s="111">
        <f t="shared" si="54"/>
        <v>349</v>
      </c>
      <c r="AC106" s="743"/>
      <c r="AD106" s="540"/>
      <c r="AE106" s="540"/>
      <c r="AF106" s="743"/>
      <c r="AG106" s="743"/>
      <c r="AH106" s="111"/>
      <c r="AI106" s="111"/>
      <c r="AJ106" s="111"/>
      <c r="AK106" s="232"/>
      <c r="AL106" s="158"/>
      <c r="AM106" s="158"/>
      <c r="AN106" s="752"/>
      <c r="AO106" s="752"/>
      <c r="AP106" s="743"/>
      <c r="AQ106" s="731"/>
      <c r="AR106" s="731"/>
      <c r="AS106" s="277"/>
      <c r="AT106" s="540"/>
      <c r="AU106" s="109"/>
      <c r="AV106" s="109"/>
      <c r="AW106" s="109"/>
      <c r="AX106" s="109"/>
      <c r="AY106" s="111"/>
      <c r="AZ106" s="111"/>
      <c r="BA106" s="111"/>
      <c r="BB106" s="111"/>
      <c r="BC106" s="111"/>
      <c r="BD106" s="158"/>
      <c r="BE106" s="158"/>
      <c r="BF106" s="158"/>
      <c r="BG106" s="731"/>
      <c r="BH106" s="158"/>
      <c r="BI106" s="158"/>
      <c r="BJ106" s="731"/>
      <c r="BK106" s="158"/>
      <c r="BL106" s="158"/>
    </row>
    <row r="107" spans="1:64" ht="45" customHeight="1">
      <c r="A107" s="756"/>
      <c r="B107" s="217" t="s">
        <v>249</v>
      </c>
      <c r="C107" s="217" t="s">
        <v>280</v>
      </c>
      <c r="D107" s="217" t="s">
        <v>317</v>
      </c>
      <c r="E107" s="219" t="s">
        <v>617</v>
      </c>
      <c r="F107" s="220">
        <v>202500000005498</v>
      </c>
      <c r="G107" s="219" t="s">
        <v>618</v>
      </c>
      <c r="H107" s="219" t="s">
        <v>619</v>
      </c>
      <c r="I107" s="541"/>
      <c r="J107" s="760"/>
      <c r="K107" s="437" t="s">
        <v>623</v>
      </c>
      <c r="L107" s="438"/>
      <c r="M107" s="778" t="s">
        <v>184</v>
      </c>
      <c r="N107" s="111">
        <v>1</v>
      </c>
      <c r="O107" s="541"/>
      <c r="P107" s="111">
        <v>0</v>
      </c>
      <c r="Q107" s="111"/>
      <c r="R107" s="111"/>
      <c r="S107" s="297"/>
      <c r="T107" s="297"/>
      <c r="U107" s="111">
        <v>0.05</v>
      </c>
      <c r="V107" s="84">
        <v>4.24E-2</v>
      </c>
      <c r="W107" s="297">
        <v>0.7</v>
      </c>
      <c r="X107" s="224">
        <f t="shared" si="51"/>
        <v>0.79239999999999999</v>
      </c>
      <c r="Y107" s="175">
        <f t="shared" si="52"/>
        <v>0.79239999999999999</v>
      </c>
      <c r="Z107" s="225">
        <v>45673</v>
      </c>
      <c r="AA107" s="226">
        <v>46022</v>
      </c>
      <c r="AB107" s="111">
        <f t="shared" si="54"/>
        <v>349</v>
      </c>
      <c r="AC107" s="744"/>
      <c r="AD107" s="541"/>
      <c r="AE107" s="541"/>
      <c r="AF107" s="744"/>
      <c r="AG107" s="744"/>
      <c r="AH107" s="144"/>
      <c r="AI107" s="144"/>
      <c r="AJ107" s="144"/>
      <c r="AK107" s="266"/>
      <c r="AL107" s="389"/>
      <c r="AM107" s="389"/>
      <c r="AN107" s="753"/>
      <c r="AO107" s="753"/>
      <c r="AP107" s="744"/>
      <c r="AQ107" s="731"/>
      <c r="AR107" s="731"/>
      <c r="AS107" s="277"/>
      <c r="AT107" s="541"/>
      <c r="AU107" s="109"/>
      <c r="AV107" s="109"/>
      <c r="AW107" s="109"/>
      <c r="AX107" s="109"/>
      <c r="AY107" s="111"/>
      <c r="AZ107" s="111"/>
      <c r="BA107" s="111"/>
      <c r="BB107" s="111"/>
      <c r="BC107" s="111"/>
      <c r="BD107" s="158"/>
      <c r="BE107" s="158"/>
      <c r="BF107" s="158"/>
      <c r="BG107" s="731"/>
      <c r="BH107" s="158"/>
      <c r="BI107" s="158"/>
      <c r="BJ107" s="731"/>
      <c r="BK107" s="158"/>
      <c r="BL107" s="158"/>
    </row>
    <row r="108" spans="1:64" s="263" customFormat="1" ht="30" customHeight="1">
      <c r="A108" s="439"/>
      <c r="B108" s="439"/>
      <c r="C108" s="439"/>
      <c r="D108" s="439"/>
      <c r="E108" s="757" t="s">
        <v>624</v>
      </c>
      <c r="F108" s="757"/>
      <c r="G108" s="757"/>
      <c r="H108" s="757"/>
      <c r="I108" s="757"/>
      <c r="J108" s="757"/>
      <c r="K108" s="757"/>
      <c r="L108" s="757"/>
      <c r="M108" s="757"/>
      <c r="N108" s="757"/>
      <c r="O108" s="757"/>
      <c r="P108" s="757"/>
      <c r="Q108" s="757"/>
      <c r="R108" s="757"/>
      <c r="S108" s="757"/>
      <c r="T108" s="107"/>
      <c r="U108" s="107"/>
      <c r="V108" s="107"/>
      <c r="W108" s="107"/>
      <c r="X108" s="107"/>
      <c r="Y108" s="357">
        <f>AVERAGE(Y104:Y107)</f>
        <v>0.8173999999999999</v>
      </c>
      <c r="Z108" s="328"/>
      <c r="AA108" s="328"/>
      <c r="AB108" s="328"/>
      <c r="AC108" s="328"/>
      <c r="AD108" s="328"/>
      <c r="AE108" s="328"/>
      <c r="AF108" s="328"/>
      <c r="AG108" s="328"/>
      <c r="AH108" s="328"/>
      <c r="AI108" s="328"/>
      <c r="AJ108" s="328"/>
      <c r="AK108" s="261"/>
      <c r="AL108" s="328"/>
      <c r="AM108" s="328"/>
      <c r="AN108" s="441">
        <f>SUM(AN104)</f>
        <v>10490791</v>
      </c>
      <c r="AO108" s="441">
        <f>SUM(AO104)</f>
        <v>10490791</v>
      </c>
      <c r="AP108" s="441">
        <f t="shared" ref="AP108:AR108" si="55">SUM(AP104)</f>
        <v>0</v>
      </c>
      <c r="AQ108" s="441">
        <f t="shared" si="55"/>
        <v>10490794</v>
      </c>
      <c r="AR108" s="441">
        <f t="shared" si="55"/>
        <v>10490794</v>
      </c>
      <c r="AS108" s="328"/>
      <c r="AT108" s="328"/>
      <c r="AU108" s="328"/>
      <c r="AV108" s="328"/>
      <c r="AW108" s="328"/>
      <c r="AX108" s="328"/>
      <c r="AY108" s="328"/>
      <c r="AZ108" s="328"/>
      <c r="BA108" s="328"/>
      <c r="BB108" s="442"/>
      <c r="BC108" s="441">
        <f t="shared" ref="BC108" si="56">SUM(BC104)</f>
        <v>0</v>
      </c>
      <c r="BD108" s="328"/>
      <c r="BE108" s="441">
        <f t="shared" ref="BE108:BG108" si="57">SUM(BE104)</f>
        <v>0</v>
      </c>
      <c r="BF108" s="328"/>
      <c r="BG108" s="441">
        <f t="shared" si="57"/>
        <v>10490794</v>
      </c>
      <c r="BH108" s="328"/>
      <c r="BI108" s="494">
        <f>+BG108/AR108</f>
        <v>1</v>
      </c>
      <c r="BJ108" s="441">
        <f t="shared" ref="BJ108" si="58">SUM(BJ104)</f>
        <v>10490794</v>
      </c>
      <c r="BK108" s="493">
        <f>+BJ108/AR108</f>
        <v>1</v>
      </c>
      <c r="BL108" s="328"/>
    </row>
    <row r="109" spans="1:64" ht="45" customHeight="1">
      <c r="L109" s="262"/>
      <c r="BC109" s="158"/>
      <c r="BD109" s="158"/>
      <c r="BE109" s="158"/>
      <c r="BF109" s="158"/>
      <c r="BG109" s="158"/>
      <c r="BH109" s="158"/>
      <c r="BI109" s="158"/>
      <c r="BJ109" s="158"/>
      <c r="BK109" s="158"/>
      <c r="BL109" s="158"/>
    </row>
    <row r="110" spans="1:64" ht="72.75" customHeight="1">
      <c r="E110" s="801" t="s">
        <v>795</v>
      </c>
      <c r="F110" s="801"/>
      <c r="G110" s="801"/>
      <c r="H110" s="801"/>
      <c r="I110" s="801"/>
      <c r="J110" s="801"/>
      <c r="K110" s="801"/>
      <c r="L110" s="801"/>
      <c r="M110" s="801"/>
      <c r="N110" s="801"/>
      <c r="O110" s="801"/>
      <c r="P110" s="801"/>
      <c r="Q110" s="801"/>
      <c r="R110" s="801"/>
      <c r="S110" s="801"/>
      <c r="T110" s="801"/>
      <c r="U110" s="801"/>
      <c r="V110" s="801"/>
      <c r="W110" s="801"/>
      <c r="X110" s="801"/>
      <c r="Y110" s="202">
        <f>+(Y16+Y39+Y49+Y58+Y67+Y81+Y96+Y102+Y108)/9</f>
        <v>0.76447342757765879</v>
      </c>
      <c r="AM110" s="440" t="s">
        <v>799</v>
      </c>
      <c r="AN110" s="443">
        <f>+AN16+AN39+AN49+AN58+AN67+AN81+AN96+AN102+AN108</f>
        <v>12050912936</v>
      </c>
      <c r="AO110" s="443">
        <f>+AO16+AO39+AO49+AO58+AO67+AO81+AO96+AO102+AO108</f>
        <v>14750491085.610001</v>
      </c>
      <c r="AP110" s="443">
        <f>+AP16+AP39+AP49+AP58+AP67+AP81+AP96+AP102</f>
        <v>25769227845.350002</v>
      </c>
      <c r="AQ110" s="443">
        <f>+AQ16+AQ39+AQ49+AQ58+AQ67+AQ81+AQ96+AQ102+AQ108</f>
        <v>25779718644.350002</v>
      </c>
      <c r="AR110" s="443">
        <f>+AR16+AR39+AR49+AR58+AR67+AR81+AR96+AR102+AR108</f>
        <v>27247474288.350002</v>
      </c>
      <c r="AS110" s="443"/>
      <c r="AT110" s="443"/>
      <c r="AU110" s="444">
        <f>+AU16+AU39+AU49+AU58+AU67+AU81+AU96+AU102</f>
        <v>3083925552</v>
      </c>
      <c r="AV110" s="445">
        <f>+AU110/AO110</f>
        <v>0.20907273758556802</v>
      </c>
      <c r="AW110" s="444">
        <f>+AW16+AW39+AW49+AW58+AW67+AW81+AW96+AW102</f>
        <v>2463325552</v>
      </c>
      <c r="AX110" s="445">
        <f>+AW110/AO110</f>
        <v>0.16699956209614766</v>
      </c>
      <c r="AY110" s="444">
        <f>+AY16+AY39+AY49+AY58+AY67+AY81+AY96+AY102</f>
        <v>5885531374</v>
      </c>
      <c r="AZ110" s="445">
        <f>+AY110/AP110</f>
        <v>0.22839378072641903</v>
      </c>
      <c r="BA110" s="444">
        <f>+BA40+BA49+BA58+BA67+BA81+BA96+BA102</f>
        <v>5364331374</v>
      </c>
      <c r="BB110" s="445">
        <f>+BA110/AP110</f>
        <v>0.20816810678974151</v>
      </c>
      <c r="BC110" s="444">
        <f>+BC16+BC39+BC49+BC58+BC67+BC81+BC96+BC102+BC108</f>
        <v>9310609523.6100006</v>
      </c>
      <c r="BD110" s="445">
        <f>+BC110/AQ110</f>
        <v>0.36116024585282103</v>
      </c>
      <c r="BE110" s="444">
        <f>+BE16+BE39+BE49+BE58+BE67+BE81+BE96+BE102+BE108</f>
        <v>9310609523.6100006</v>
      </c>
      <c r="BF110" s="445">
        <f>+BE110/AQ110</f>
        <v>0.36116024585282103</v>
      </c>
      <c r="BG110" s="444">
        <f>+BG16+BG39+BG49+BG58+BG67+BG81+BG96+BG102+BG108</f>
        <v>10929860793.610001</v>
      </c>
      <c r="BH110" s="158"/>
      <c r="BI110" s="445">
        <f>+BG110/AR110</f>
        <v>0.40113298861917629</v>
      </c>
      <c r="BJ110" s="444">
        <f>+BJ16+BJ39+BJ49+BJ58+BJ67+BJ81+BJ96+BJ102+BJ108</f>
        <v>10929860793.610001</v>
      </c>
      <c r="BK110" s="859">
        <f>+BJ110/AR110</f>
        <v>0.40113298861917629</v>
      </c>
      <c r="BL110" s="158"/>
    </row>
    <row r="111" spans="1:64" ht="45" customHeight="1">
      <c r="L111" s="262"/>
      <c r="AQ111" s="201"/>
    </row>
    <row r="112" spans="1:64" ht="45" customHeight="1">
      <c r="L112" s="262"/>
      <c r="AP112" s="732"/>
      <c r="AQ112" s="732"/>
      <c r="AR112" s="732"/>
      <c r="AS112" s="732"/>
      <c r="AT112" s="732"/>
      <c r="AU112" s="732"/>
      <c r="AV112" s="732"/>
      <c r="AW112" s="732"/>
      <c r="AX112" s="732"/>
      <c r="AY112" s="732"/>
      <c r="AZ112" s="732"/>
      <c r="BA112" s="732"/>
      <c r="BB112" s="446"/>
      <c r="BC112" s="447"/>
    </row>
    <row r="113" spans="12:52" ht="45" customHeight="1">
      <c r="L113" s="262"/>
      <c r="AQ113" s="448"/>
    </row>
    <row r="114" spans="12:52" ht="45" customHeight="1">
      <c r="L114" s="262"/>
      <c r="AO114" s="448"/>
    </row>
    <row r="115" spans="12:52" ht="45" customHeight="1">
      <c r="L115" s="449"/>
      <c r="AN115" s="450"/>
      <c r="AO115" s="451"/>
    </row>
    <row r="116" spans="12:52" ht="45" customHeight="1">
      <c r="AN116" s="448"/>
      <c r="AO116" s="448"/>
      <c r="AY116" s="448"/>
      <c r="AZ116" s="448"/>
    </row>
  </sheetData>
  <mergeCells count="277">
    <mergeCell ref="AR89:AR91"/>
    <mergeCell ref="AR94:AR95"/>
    <mergeCell ref="AR104:AR107"/>
    <mergeCell ref="AQ89:AQ91"/>
    <mergeCell ref="AQ92:AQ93"/>
    <mergeCell ref="AQ94:AQ95"/>
    <mergeCell ref="AQ98:AQ101"/>
    <mergeCell ref="AQ104:AQ107"/>
    <mergeCell ref="AQ17:AQ18"/>
    <mergeCell ref="AQ28:AQ30"/>
    <mergeCell ref="AQ31:AQ33"/>
    <mergeCell ref="AQ37:AQ38"/>
    <mergeCell ref="AQ41:AQ42"/>
    <mergeCell ref="AQ43:AQ44"/>
    <mergeCell ref="AQ45:AQ46"/>
    <mergeCell ref="AQ47:AQ48"/>
    <mergeCell ref="BJ3:BL3"/>
    <mergeCell ref="BJ4:BL4"/>
    <mergeCell ref="A4:BI4"/>
    <mergeCell ref="A1:BI1"/>
    <mergeCell ref="A2:BI2"/>
    <mergeCell ref="A3:BI3"/>
    <mergeCell ref="X34:X35"/>
    <mergeCell ref="V93:V94"/>
    <mergeCell ref="W93:W94"/>
    <mergeCell ref="X93:X94"/>
    <mergeCell ref="AT41:AT48"/>
    <mergeCell ref="AT51:AT57"/>
    <mergeCell ref="AT60:AT66"/>
    <mergeCell ref="AT69:AT80"/>
    <mergeCell ref="AT83:AT95"/>
    <mergeCell ref="Q21:Q25"/>
    <mergeCell ref="R21:R25"/>
    <mergeCell ref="T21:T25"/>
    <mergeCell ref="I17:I25"/>
    <mergeCell ref="I27:I36"/>
    <mergeCell ref="I37:I38"/>
    <mergeCell ref="K17:K20"/>
    <mergeCell ref="K21:K25"/>
    <mergeCell ref="K28:K29"/>
    <mergeCell ref="E110:X110"/>
    <mergeCell ref="A5:BL5"/>
    <mergeCell ref="BJ1:BL1"/>
    <mergeCell ref="BJ2:BL2"/>
    <mergeCell ref="AZ8:AZ15"/>
    <mergeCell ref="BA8:BA15"/>
    <mergeCell ref="BB8:BB15"/>
    <mergeCell ref="V17:V20"/>
    <mergeCell ref="W17:W20"/>
    <mergeCell ref="X17:X20"/>
    <mergeCell ref="V21:V25"/>
    <mergeCell ref="W21:W25"/>
    <mergeCell ref="X21:X25"/>
    <mergeCell ref="AN8:AN15"/>
    <mergeCell ref="AO8:AO15"/>
    <mergeCell ref="AU8:AU15"/>
    <mergeCell ref="AV8:AV15"/>
    <mergeCell ref="AW8:AW15"/>
    <mergeCell ref="AX8:AX15"/>
    <mergeCell ref="AO104:AO107"/>
    <mergeCell ref="AP8:AP15"/>
    <mergeCell ref="AY8:AY15"/>
    <mergeCell ref="AT8:AT15"/>
    <mergeCell ref="AT17:AT38"/>
    <mergeCell ref="AT98:AT101"/>
    <mergeCell ref="AT104:AT107"/>
    <mergeCell ref="P17:P20"/>
    <mergeCell ref="P21:P25"/>
    <mergeCell ref="P34:P35"/>
    <mergeCell ref="P93:P94"/>
    <mergeCell ref="Q93:Q94"/>
    <mergeCell ref="R93:R94"/>
    <mergeCell ref="T93:T94"/>
    <mergeCell ref="E49:S49"/>
    <mergeCell ref="J51:J54"/>
    <mergeCell ref="J55:J57"/>
    <mergeCell ref="J69:J70"/>
    <mergeCell ref="J64:J66"/>
    <mergeCell ref="Z21:Z25"/>
    <mergeCell ref="AA21:AA25"/>
    <mergeCell ref="AB21:AB25"/>
    <mergeCell ref="Q17:Q20"/>
    <mergeCell ref="R17:R20"/>
    <mergeCell ref="S17:S20"/>
    <mergeCell ref="U17:U20"/>
    <mergeCell ref="U21:U25"/>
    <mergeCell ref="T17:T20"/>
    <mergeCell ref="S21:S24"/>
    <mergeCell ref="AH6:AM6"/>
    <mergeCell ref="AN6:BC6"/>
    <mergeCell ref="J8:J11"/>
    <mergeCell ref="J12:J15"/>
    <mergeCell ref="M8:M11"/>
    <mergeCell ref="M12:M15"/>
    <mergeCell ref="AG12:AG13"/>
    <mergeCell ref="AG14:AG26"/>
    <mergeCell ref="AF8:AF11"/>
    <mergeCell ref="AF12:AF13"/>
    <mergeCell ref="AF14:AF15"/>
    <mergeCell ref="AF17:AF26"/>
    <mergeCell ref="AC8:AC38"/>
    <mergeCell ref="AD8:AD38"/>
    <mergeCell ref="AE8:AE38"/>
    <mergeCell ref="AG8:AG9"/>
    <mergeCell ref="AG10:AG11"/>
    <mergeCell ref="O8:O15"/>
    <mergeCell ref="AA31:AA32"/>
    <mergeCell ref="AB31:AB32"/>
    <mergeCell ref="AQ26:AQ27"/>
    <mergeCell ref="I12:I15"/>
    <mergeCell ref="J17:J25"/>
    <mergeCell ref="J37:J38"/>
    <mergeCell ref="E16:S16"/>
    <mergeCell ref="O17:O38"/>
    <mergeCell ref="J27:J30"/>
    <mergeCell ref="J31:J36"/>
    <mergeCell ref="P31:P32"/>
    <mergeCell ref="Z31:Z32"/>
    <mergeCell ref="N17:N20"/>
    <mergeCell ref="N21:N25"/>
    <mergeCell ref="N28:N29"/>
    <mergeCell ref="N31:N32"/>
    <mergeCell ref="N34:N35"/>
    <mergeCell ref="M17:M25"/>
    <mergeCell ref="M27:M30"/>
    <mergeCell ref="I8:I11"/>
    <mergeCell ref="AG27:AG38"/>
    <mergeCell ref="AF27:AF38"/>
    <mergeCell ref="P28:P29"/>
    <mergeCell ref="Z28:Z29"/>
    <mergeCell ref="AA28:AA29"/>
    <mergeCell ref="AB28:AB29"/>
    <mergeCell ref="I41:I44"/>
    <mergeCell ref="U28:U29"/>
    <mergeCell ref="U31:U32"/>
    <mergeCell ref="U34:U35"/>
    <mergeCell ref="Z34:Z35"/>
    <mergeCell ref="AA34:AA35"/>
    <mergeCell ref="AB34:AB35"/>
    <mergeCell ref="V28:V29"/>
    <mergeCell ref="W28:W29"/>
    <mergeCell ref="X28:X29"/>
    <mergeCell ref="V31:V32"/>
    <mergeCell ref="W31:W32"/>
    <mergeCell ref="X31:X32"/>
    <mergeCell ref="V34:V35"/>
    <mergeCell ref="W34:W35"/>
    <mergeCell ref="J43:J44"/>
    <mergeCell ref="O43:O44"/>
    <mergeCell ref="AG41:AG44"/>
    <mergeCell ref="AF45:AF48"/>
    <mergeCell ref="AG45:AG48"/>
    <mergeCell ref="AC41:AC48"/>
    <mergeCell ref="AD41:AD48"/>
    <mergeCell ref="AE41:AE48"/>
    <mergeCell ref="M43:M44"/>
    <mergeCell ref="M45:M46"/>
    <mergeCell ref="M47:M48"/>
    <mergeCell ref="AS60:AS61"/>
    <mergeCell ref="AC60:AC66"/>
    <mergeCell ref="AD60:AD66"/>
    <mergeCell ref="AE60:AE66"/>
    <mergeCell ref="AF60:AF61"/>
    <mergeCell ref="AG60:AG61"/>
    <mergeCell ref="AF62:AF64"/>
    <mergeCell ref="AG62:AG64"/>
    <mergeCell ref="M51:M54"/>
    <mergeCell ref="M55:M57"/>
    <mergeCell ref="M60:M63"/>
    <mergeCell ref="AQ60:AQ61"/>
    <mergeCell ref="AQ62:AQ63"/>
    <mergeCell ref="AQ64:AQ65"/>
    <mergeCell ref="AR60:AR61"/>
    <mergeCell ref="AG69:AG80"/>
    <mergeCell ref="AC69:AC80"/>
    <mergeCell ref="I69:I70"/>
    <mergeCell ref="AF65:AF66"/>
    <mergeCell ref="AD69:AD80"/>
    <mergeCell ref="AE69:AE80"/>
    <mergeCell ref="AG65:AG66"/>
    <mergeCell ref="E81:S81"/>
    <mergeCell ref="I83:I86"/>
    <mergeCell ref="J83:J84"/>
    <mergeCell ref="J85:J86"/>
    <mergeCell ref="M64:M66"/>
    <mergeCell ref="M69:M70"/>
    <mergeCell ref="M71:M76"/>
    <mergeCell ref="O60:O66"/>
    <mergeCell ref="I64:I66"/>
    <mergeCell ref="I89:I90"/>
    <mergeCell ref="J89:J90"/>
    <mergeCell ref="AG83:AG95"/>
    <mergeCell ref="U93:U94"/>
    <mergeCell ref="Z93:Z94"/>
    <mergeCell ref="AA93:AA94"/>
    <mergeCell ref="AB93:AB94"/>
    <mergeCell ref="E96:S96"/>
    <mergeCell ref="J98:J101"/>
    <mergeCell ref="O98:O101"/>
    <mergeCell ref="I98:I101"/>
    <mergeCell ref="AF98:AF101"/>
    <mergeCell ref="AG98:AG101"/>
    <mergeCell ref="M89:M90"/>
    <mergeCell ref="M91:M95"/>
    <mergeCell ref="N93:N94"/>
    <mergeCell ref="M83:M84"/>
    <mergeCell ref="M85:M86"/>
    <mergeCell ref="M87:M88"/>
    <mergeCell ref="J104:J107"/>
    <mergeCell ref="O104:O107"/>
    <mergeCell ref="AC104:AC107"/>
    <mergeCell ref="AA17:AA20"/>
    <mergeCell ref="AB17:AB20"/>
    <mergeCell ref="AF69:AF80"/>
    <mergeCell ref="AD104:AD107"/>
    <mergeCell ref="AE104:AE107"/>
    <mergeCell ref="AF104:AF107"/>
    <mergeCell ref="M98:M101"/>
    <mergeCell ref="M104:M107"/>
    <mergeCell ref="E58:S58"/>
    <mergeCell ref="I60:I63"/>
    <mergeCell ref="J60:J63"/>
    <mergeCell ref="I51:I54"/>
    <mergeCell ref="I55:I57"/>
    <mergeCell ref="I45:I46"/>
    <mergeCell ref="J45:J46"/>
    <mergeCell ref="J47:J48"/>
    <mergeCell ref="I47:I48"/>
    <mergeCell ref="AF41:AF44"/>
    <mergeCell ref="AG104:AG107"/>
    <mergeCell ref="AN104:AN107"/>
    <mergeCell ref="A104:A107"/>
    <mergeCell ref="E108:S108"/>
    <mergeCell ref="I77:I80"/>
    <mergeCell ref="J77:J80"/>
    <mergeCell ref="E39:S39"/>
    <mergeCell ref="J41:J42"/>
    <mergeCell ref="K31:K32"/>
    <mergeCell ref="K34:K35"/>
    <mergeCell ref="M31:M36"/>
    <mergeCell ref="M37:M38"/>
    <mergeCell ref="M41:M42"/>
    <mergeCell ref="I87:I88"/>
    <mergeCell ref="J87:J88"/>
    <mergeCell ref="I91:I95"/>
    <mergeCell ref="J91:J95"/>
    <mergeCell ref="E67:S67"/>
    <mergeCell ref="I71:I76"/>
    <mergeCell ref="J71:J76"/>
    <mergeCell ref="M77:M80"/>
    <mergeCell ref="A98:A101"/>
    <mergeCell ref="E102:S102"/>
    <mergeCell ref="I104:I107"/>
    <mergeCell ref="BG60:BG61"/>
    <mergeCell ref="BG104:BG107"/>
    <mergeCell ref="BJ104:BJ107"/>
    <mergeCell ref="AP112:BA112"/>
    <mergeCell ref="Y17:Y20"/>
    <mergeCell ref="Y21:Y25"/>
    <mergeCell ref="Y28:Y29"/>
    <mergeCell ref="Y31:Y32"/>
    <mergeCell ref="Y34:Y35"/>
    <mergeCell ref="Y93:Y94"/>
    <mergeCell ref="AC98:AC101"/>
    <mergeCell ref="AD98:AD101"/>
    <mergeCell ref="AE98:AE101"/>
    <mergeCell ref="AC83:AC95"/>
    <mergeCell ref="AD83:AD95"/>
    <mergeCell ref="AE83:AE95"/>
    <mergeCell ref="AC51:AC57"/>
    <mergeCell ref="AD51:AD57"/>
    <mergeCell ref="AE51:AE57"/>
    <mergeCell ref="AP104:AP107"/>
    <mergeCell ref="AF51:AF57"/>
    <mergeCell ref="AG51:AG57"/>
    <mergeCell ref="AF83:AF95"/>
    <mergeCell ref="Z17:Z20"/>
  </mergeCells>
  <phoneticPr fontId="16" type="noConversion"/>
  <dataValidations disablePrompts="1" count="2">
    <dataValidation type="list" allowBlank="1" showInputMessage="1" showErrorMessage="1" sqref="M104:M107">
      <formula1>$AF$8:$AF$14</formula1>
    </dataValidation>
    <dataValidation type="list" allowBlank="1" showInputMessage="1" showErrorMessage="1" sqref="O17:O25 O111:O191 O109 O50:O57 O103 O68:O80 O82:O95 O59 O97 O40:O42 O45:O48 O7:O8">
      <formula1>$BG$8:$BG$45</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0"/>
  <sheetViews>
    <sheetView topLeftCell="A44" workbookViewId="0">
      <selection activeCell="C49" sqref="C49:G50"/>
    </sheetView>
  </sheetViews>
  <sheetFormatPr baseColWidth="10" defaultRowHeight="14.25"/>
  <cols>
    <col min="2" max="2" width="14.75" customWidth="1"/>
    <col min="3" max="3" width="21" customWidth="1"/>
    <col min="4" max="4" width="20.25" customWidth="1"/>
    <col min="5" max="5" width="17.75" customWidth="1"/>
    <col min="6" max="6" width="20.75" customWidth="1"/>
    <col min="7" max="7" width="16.625" customWidth="1"/>
  </cols>
  <sheetData>
    <row r="1" spans="2:5" ht="15" thickBot="1"/>
    <row r="2" spans="2:5" ht="69.75" customHeight="1" thickBot="1">
      <c r="B2" s="452" t="s">
        <v>761</v>
      </c>
      <c r="C2" s="453">
        <v>0.74360000000000004</v>
      </c>
    </row>
    <row r="3" spans="2:5" ht="43.5" thickBot="1">
      <c r="B3" s="452" t="s">
        <v>762</v>
      </c>
      <c r="C3" s="454">
        <v>0.56359999999999999</v>
      </c>
    </row>
    <row r="4" spans="2:5" ht="55.5" customHeight="1" thickBot="1">
      <c r="B4" s="452" t="s">
        <v>763</v>
      </c>
      <c r="C4" s="454">
        <v>0.54210000000000003</v>
      </c>
    </row>
    <row r="5" spans="2:5" ht="57.75" thickBot="1">
      <c r="B5" s="452" t="s">
        <v>764</v>
      </c>
      <c r="C5" s="454">
        <v>0.36120000000000002</v>
      </c>
    </row>
    <row r="6" spans="2:5" ht="41.25" customHeight="1" thickBot="1">
      <c r="B6" s="452" t="s">
        <v>765</v>
      </c>
      <c r="C6" s="454">
        <v>0.36120000000000002</v>
      </c>
    </row>
    <row r="7" spans="2:5" ht="15" thickBot="1">
      <c r="B7" s="452"/>
      <c r="C7" s="454"/>
    </row>
    <row r="8" spans="2:5" ht="55.5" customHeight="1">
      <c r="B8" s="842"/>
      <c r="C8" s="844"/>
    </row>
    <row r="9" spans="2:5">
      <c r="B9" s="843"/>
      <c r="C9" s="845"/>
    </row>
    <row r="10" spans="2:5" ht="55.5" customHeight="1">
      <c r="B10" s="457" t="s">
        <v>766</v>
      </c>
      <c r="C10" s="458" t="s">
        <v>767</v>
      </c>
      <c r="D10" s="458" t="s">
        <v>768</v>
      </c>
      <c r="E10" s="458" t="s">
        <v>769</v>
      </c>
    </row>
    <row r="11" spans="2:5" ht="28.5">
      <c r="B11" s="455" t="s">
        <v>770</v>
      </c>
      <c r="C11" s="459">
        <v>0.45577484184529665</v>
      </c>
      <c r="D11" s="460">
        <v>0.74360000000000004</v>
      </c>
      <c r="E11" s="456">
        <f>+D11-C11</f>
        <v>0.28782515815470339</v>
      </c>
    </row>
    <row r="12" spans="2:5" ht="28.5">
      <c r="B12" s="455" t="s">
        <v>771</v>
      </c>
      <c r="C12" s="459">
        <v>0.44732628766906363</v>
      </c>
      <c r="D12" s="461">
        <v>0.54210000000000003</v>
      </c>
      <c r="E12" s="456">
        <f t="shared" ref="E12:E15" si="0">+D12-C12</f>
        <v>9.4773712330936399E-2</v>
      </c>
    </row>
    <row r="13" spans="2:5" ht="42.75">
      <c r="B13" s="455" t="s">
        <v>772</v>
      </c>
      <c r="C13" s="459">
        <v>0.22830083822952452</v>
      </c>
      <c r="D13" s="461">
        <v>0.36120000000000002</v>
      </c>
      <c r="E13" s="456">
        <f t="shared" si="0"/>
        <v>0.1328991617704755</v>
      </c>
    </row>
    <row r="14" spans="2:5" ht="42.75">
      <c r="B14" s="455" t="s">
        <v>773</v>
      </c>
      <c r="C14" s="459">
        <v>0.20808339492255623</v>
      </c>
      <c r="D14" s="461">
        <v>0.36120000000000002</v>
      </c>
      <c r="E14" s="456">
        <f t="shared" si="0"/>
        <v>0.15311660507744379</v>
      </c>
    </row>
    <row r="15" spans="2:5" ht="42.75">
      <c r="B15" s="455" t="s">
        <v>774</v>
      </c>
      <c r="C15" s="459">
        <v>0.35689078837706106</v>
      </c>
      <c r="D15" s="461">
        <v>0.56359999999999999</v>
      </c>
      <c r="E15" s="456">
        <f t="shared" si="0"/>
        <v>0.20670921162293893</v>
      </c>
    </row>
    <row r="21" spans="2:6">
      <c r="B21" s="846" t="s">
        <v>775</v>
      </c>
      <c r="C21" s="848" t="s">
        <v>776</v>
      </c>
      <c r="D21" s="848"/>
      <c r="E21" s="840" t="s">
        <v>777</v>
      </c>
      <c r="F21" s="841"/>
    </row>
    <row r="22" spans="2:6">
      <c r="B22" s="847"/>
      <c r="C22" s="462" t="s">
        <v>778</v>
      </c>
      <c r="D22" s="463" t="s">
        <v>779</v>
      </c>
      <c r="E22" s="464" t="s">
        <v>780</v>
      </c>
      <c r="F22" s="464" t="s">
        <v>781</v>
      </c>
    </row>
    <row r="23" spans="2:6" ht="51">
      <c r="B23" s="465" t="s">
        <v>239</v>
      </c>
      <c r="C23" s="466">
        <f>+'1. ESTRATÉGICO'!AE18</f>
        <v>0.9198774509803922</v>
      </c>
      <c r="D23" s="466">
        <f>+'1. ESTRATÉGICO'!AF18</f>
        <v>0.62045067513174601</v>
      </c>
      <c r="E23" s="466">
        <v>0.41</v>
      </c>
      <c r="F23" s="466">
        <f>+E23</f>
        <v>0.41</v>
      </c>
    </row>
    <row r="24" spans="2:6" ht="114.75">
      <c r="B24" s="465" t="s">
        <v>782</v>
      </c>
      <c r="C24" s="466">
        <f>+'1. ESTRATÉGICO'!AE23</f>
        <v>1</v>
      </c>
      <c r="D24" s="466">
        <f>+'1. ESTRATÉGICO'!AF23</f>
        <v>0.98</v>
      </c>
      <c r="E24" s="466">
        <f>+'3. INVERSIÓN'!BD49</f>
        <v>0.40368872948753171</v>
      </c>
      <c r="F24" s="466">
        <f>+'3. INVERSIÓN'!BF49</f>
        <v>0.40368872948753171</v>
      </c>
    </row>
    <row r="25" spans="2:6" ht="38.25">
      <c r="B25" s="465" t="s">
        <v>783</v>
      </c>
      <c r="C25" s="466">
        <f>+'1. ESTRATÉGICO'!AE26</f>
        <v>1</v>
      </c>
      <c r="D25" s="466">
        <f>+'1. ESTRATÉGICO'!AF26</f>
        <v>0.6726388888888889</v>
      </c>
      <c r="E25" s="466">
        <f>+'3. INVERSIÓN'!BD58</f>
        <v>0.40766009008222293</v>
      </c>
      <c r="F25" s="466">
        <f>+'3. INVERSIÓN'!BF58</f>
        <v>0.40766009008222293</v>
      </c>
    </row>
    <row r="26" spans="2:6" ht="76.5">
      <c r="B26" s="465" t="s">
        <v>244</v>
      </c>
      <c r="C26" s="466">
        <f>+'1. ESTRATÉGICO'!AE32</f>
        <v>0.84833333333333338</v>
      </c>
      <c r="D26" s="466">
        <f>+'1. ESTRATÉGICO'!AF32</f>
        <v>0.64</v>
      </c>
      <c r="E26" s="466">
        <v>0.61</v>
      </c>
      <c r="F26" s="466">
        <v>0.61</v>
      </c>
    </row>
    <row r="27" spans="2:6" ht="76.5">
      <c r="B27" s="465" t="s">
        <v>784</v>
      </c>
      <c r="C27" s="466">
        <f>+'1. ESTRATÉGICO'!AE38</f>
        <v>0.92033684210526323</v>
      </c>
      <c r="D27" s="466">
        <f>+'1. ESTRATÉGICO'!AF38</f>
        <v>0.51166</v>
      </c>
      <c r="E27" s="466">
        <f>+'3. INVERSIÓN'!BD96</f>
        <v>0.18326963753790015</v>
      </c>
      <c r="F27" s="466">
        <f>+'3. INVERSIÓN'!BF96</f>
        <v>0.18326963753790015</v>
      </c>
    </row>
    <row r="28" spans="2:6" ht="81" customHeight="1">
      <c r="B28" s="465" t="s">
        <v>247</v>
      </c>
      <c r="C28" s="466">
        <f>+'1. ESTRATÉGICO'!AE42</f>
        <v>0.85</v>
      </c>
      <c r="D28" s="466">
        <f>+'1. ESTRATÉGICO'!AF42</f>
        <v>0.85</v>
      </c>
      <c r="E28" s="466">
        <v>0</v>
      </c>
      <c r="F28" s="466">
        <v>0</v>
      </c>
    </row>
    <row r="29" spans="2:6" ht="38.25">
      <c r="B29" s="465" t="s">
        <v>785</v>
      </c>
      <c r="C29" s="466">
        <f>+'1. ESTRATÉGICO'!AE42</f>
        <v>0.85</v>
      </c>
      <c r="D29" s="466">
        <f>+'1. ESTRATÉGICO'!AF42</f>
        <v>0.85</v>
      </c>
      <c r="E29" s="466">
        <v>0</v>
      </c>
      <c r="F29" s="466">
        <v>0</v>
      </c>
    </row>
    <row r="34" spans="2:5" ht="38.25">
      <c r="B34" s="467" t="s">
        <v>791</v>
      </c>
      <c r="C34" s="467" t="s">
        <v>792</v>
      </c>
      <c r="D34" s="467" t="s">
        <v>786</v>
      </c>
      <c r="E34" s="467" t="s">
        <v>787</v>
      </c>
    </row>
    <row r="35" spans="2:5" ht="114.75">
      <c r="B35" s="468" t="s">
        <v>331</v>
      </c>
      <c r="C35" s="469">
        <f>+'3. INVERSIÓN'!Y16</f>
        <v>0.87867647058823528</v>
      </c>
      <c r="D35" s="470">
        <f>+'3. INVERSIÓN'!BC16</f>
        <v>922685520</v>
      </c>
      <c r="E35" s="470">
        <f>+'3. INVERSIÓN'!BE16</f>
        <v>922685520</v>
      </c>
    </row>
    <row r="36" spans="2:5" ht="127.5">
      <c r="B36" s="468" t="s">
        <v>788</v>
      </c>
      <c r="C36" s="469">
        <f>+'3. INVERSIÓN'!Y39</f>
        <v>0.73597222222222225</v>
      </c>
      <c r="D36" s="470">
        <f>+'3. INVERSIÓN'!BC39</f>
        <v>2943387642.6800003</v>
      </c>
      <c r="E36" s="470">
        <f>+'3. INVERSIÓN'!BE39</f>
        <v>2943387642.6800003</v>
      </c>
    </row>
    <row r="37" spans="2:5" ht="165.75">
      <c r="B37" s="468" t="s">
        <v>481</v>
      </c>
      <c r="C37" s="469">
        <f>+'3. INVERSIÓN'!Y49</f>
        <v>0.98958333333333326</v>
      </c>
      <c r="D37" s="471">
        <f>+'3. INVERSIÓN'!BC49</f>
        <v>923224268</v>
      </c>
      <c r="E37" s="469">
        <f>+'3. INVERSIÓN'!BE49</f>
        <v>923224268</v>
      </c>
    </row>
    <row r="38" spans="2:5" ht="114.75">
      <c r="B38" s="468" t="s">
        <v>789</v>
      </c>
      <c r="C38" s="469">
        <f>+'3. INVERSIÓN'!Y58</f>
        <v>0.84523809523809523</v>
      </c>
      <c r="D38" s="472">
        <f>+'3. INVERSIÓN'!BC58</f>
        <v>1050212092.9300001</v>
      </c>
      <c r="E38" s="472">
        <f>+'3. INVERSIÓN'!BE58</f>
        <v>1050212092.9300001</v>
      </c>
    </row>
    <row r="39" spans="2:5" ht="76.5">
      <c r="B39" s="468" t="s">
        <v>544</v>
      </c>
      <c r="C39" s="469">
        <f>+'3. INVERSIÓN'!Y67</f>
        <v>0.87857142857142867</v>
      </c>
      <c r="D39" s="472">
        <f>+'3. INVERSIÓN'!BC67</f>
        <v>361800000</v>
      </c>
      <c r="E39" s="472">
        <f>+'3. INVERSIÓN'!BE67</f>
        <v>361800000</v>
      </c>
    </row>
    <row r="40" spans="2:5" ht="165.75">
      <c r="B40" s="468" t="s">
        <v>790</v>
      </c>
      <c r="C40" s="469">
        <f>+'3. INVERSIÓN'!Y81</f>
        <v>0.43638888888888888</v>
      </c>
      <c r="D40" s="473">
        <f>+'3. INVERSIÓN'!BC81</f>
        <v>1774700000</v>
      </c>
      <c r="E40" s="473">
        <f>+'3. INVERSIÓN'!BE81</f>
        <v>1774700000</v>
      </c>
    </row>
    <row r="41" spans="2:5" ht="114.75">
      <c r="B41" s="468" t="s">
        <v>584</v>
      </c>
      <c r="C41" s="469">
        <f>+'3. INVERSIÓN'!Y96</f>
        <v>0.90603040935672496</v>
      </c>
      <c r="D41" s="473">
        <f>+'3. INVERSIÓN'!BC96</f>
        <v>1334600000</v>
      </c>
      <c r="E41" s="473">
        <f>+'3. INVERSIÓN'!BE96</f>
        <v>1334600000</v>
      </c>
    </row>
    <row r="42" spans="2:5" ht="114.75">
      <c r="B42" s="468" t="s">
        <v>608</v>
      </c>
      <c r="C42" s="469">
        <f>+'3. INVERSIÓN'!Y102</f>
        <v>0.39240000000000003</v>
      </c>
      <c r="D42" s="469">
        <f>+'3. INVERSIÓN'!BC102</f>
        <v>0</v>
      </c>
      <c r="E42" s="469">
        <f>+'3. INVERSIÓN'!BD102</f>
        <v>0</v>
      </c>
    </row>
    <row r="43" spans="2:5" ht="159" customHeight="1">
      <c r="B43" s="468" t="s">
        <v>617</v>
      </c>
      <c r="C43" s="469">
        <f>+'3. INVERSIÓN'!Y108</f>
        <v>0.8173999999999999</v>
      </c>
      <c r="D43" s="469">
        <f>+'3. INVERSIÓN'!BC103</f>
        <v>0</v>
      </c>
      <c r="E43" s="469">
        <f>+'3. INVERSIÓN'!BD103</f>
        <v>0</v>
      </c>
    </row>
    <row r="49" spans="3:7" ht="75">
      <c r="C49" s="107" t="s">
        <v>18</v>
      </c>
      <c r="D49" s="107" t="s">
        <v>725</v>
      </c>
      <c r="E49" s="474" t="s">
        <v>735</v>
      </c>
      <c r="F49" s="474" t="s">
        <v>737</v>
      </c>
      <c r="G49" s="474" t="s">
        <v>738</v>
      </c>
    </row>
    <row r="50" spans="3:7" ht="15">
      <c r="C50" s="475">
        <v>12050912936</v>
      </c>
      <c r="D50" s="475">
        <v>25779718638.349998</v>
      </c>
      <c r="E50" s="475">
        <f>+'3. INVERSIÓN'!BC110</f>
        <v>9310609523.6100006</v>
      </c>
      <c r="F50" s="475">
        <f>+'3. INVERSIÓN'!BE110</f>
        <v>9310609523.6100006</v>
      </c>
      <c r="G50" s="476">
        <f>+'3. INVERSIÓN'!BF110</f>
        <v>0.36116024585282103</v>
      </c>
    </row>
  </sheetData>
  <mergeCells count="5">
    <mergeCell ref="E21:F21"/>
    <mergeCell ref="B8:B9"/>
    <mergeCell ref="C8:C9"/>
    <mergeCell ref="B21:B22"/>
    <mergeCell ref="C21:D2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7"/>
  <sheetViews>
    <sheetView zoomScale="90" zoomScaleNormal="90" workbookViewId="0">
      <selection activeCell="E15" sqref="E15"/>
    </sheetView>
  </sheetViews>
  <sheetFormatPr baseColWidth="10" defaultColWidth="10.875" defaultRowHeight="14.25"/>
  <cols>
    <col min="1" max="1" width="20.875" customWidth="1"/>
    <col min="2" max="2" width="25" customWidth="1"/>
    <col min="3" max="3" width="19.875" customWidth="1"/>
    <col min="4" max="4" width="20.125" customWidth="1"/>
    <col min="5" max="6" width="22.875" customWidth="1"/>
    <col min="7" max="7" width="25.125" customWidth="1"/>
  </cols>
  <sheetData>
    <row r="2" spans="1:7">
      <c r="A2" s="856" t="s">
        <v>35</v>
      </c>
      <c r="B2" s="857"/>
      <c r="C2" s="857"/>
      <c r="D2" s="857"/>
      <c r="E2" s="857"/>
      <c r="F2" s="857"/>
      <c r="G2" s="858"/>
    </row>
    <row r="3" spans="1:7" s="3" customFormat="1">
      <c r="A3" s="22" t="s">
        <v>36</v>
      </c>
      <c r="B3" s="853" t="s">
        <v>37</v>
      </c>
      <c r="C3" s="853"/>
      <c r="D3" s="853"/>
      <c r="E3" s="853"/>
      <c r="F3" s="853"/>
      <c r="G3" s="23" t="s">
        <v>38</v>
      </c>
    </row>
    <row r="4" spans="1:7" ht="12.75" customHeight="1">
      <c r="A4" s="24">
        <v>45489</v>
      </c>
      <c r="B4" s="854" t="s">
        <v>213</v>
      </c>
      <c r="C4" s="854"/>
      <c r="D4" s="854"/>
      <c r="E4" s="854"/>
      <c r="F4" s="854"/>
      <c r="G4" s="25" t="s">
        <v>214</v>
      </c>
    </row>
    <row r="5" spans="1:7" ht="12.75" customHeight="1">
      <c r="A5" s="26"/>
      <c r="B5" s="854"/>
      <c r="C5" s="854"/>
      <c r="D5" s="854"/>
      <c r="E5" s="854"/>
      <c r="F5" s="854"/>
      <c r="G5" s="25"/>
    </row>
    <row r="6" spans="1:7">
      <c r="A6" s="26"/>
      <c r="B6" s="855"/>
      <c r="C6" s="855"/>
      <c r="D6" s="855"/>
      <c r="E6" s="855"/>
      <c r="F6" s="855"/>
      <c r="G6" s="27"/>
    </row>
    <row r="7" spans="1:7">
      <c r="A7" s="26"/>
      <c r="B7" s="855"/>
      <c r="C7" s="855"/>
      <c r="D7" s="855"/>
      <c r="E7" s="855"/>
      <c r="F7" s="855"/>
      <c r="G7" s="27"/>
    </row>
    <row r="8" spans="1:7">
      <c r="A8" s="26"/>
      <c r="B8" s="28"/>
      <c r="C8" s="28"/>
      <c r="D8" s="28"/>
      <c r="E8" s="28"/>
      <c r="F8" s="28"/>
      <c r="G8" s="27"/>
    </row>
    <row r="9" spans="1:7">
      <c r="A9" s="849" t="s">
        <v>215</v>
      </c>
      <c r="B9" s="850"/>
      <c r="C9" s="850"/>
      <c r="D9" s="850"/>
      <c r="E9" s="850"/>
      <c r="F9" s="850"/>
      <c r="G9" s="851"/>
    </row>
    <row r="10" spans="1:7" s="3" customFormat="1">
      <c r="A10" s="29"/>
      <c r="B10" s="853" t="s">
        <v>39</v>
      </c>
      <c r="C10" s="853"/>
      <c r="D10" s="853" t="s">
        <v>40</v>
      </c>
      <c r="E10" s="853"/>
      <c r="F10" s="29" t="s">
        <v>36</v>
      </c>
      <c r="G10" s="29" t="s">
        <v>41</v>
      </c>
    </row>
    <row r="11" spans="1:7">
      <c r="A11" s="30" t="s">
        <v>42</v>
      </c>
      <c r="B11" s="854" t="s">
        <v>43</v>
      </c>
      <c r="C11" s="854"/>
      <c r="D11" s="852" t="s">
        <v>44</v>
      </c>
      <c r="E11" s="852"/>
      <c r="F11" s="26" t="s">
        <v>77</v>
      </c>
      <c r="G11" s="27"/>
    </row>
    <row r="12" spans="1:7">
      <c r="A12" s="30" t="s">
        <v>45</v>
      </c>
      <c r="B12" s="852" t="s">
        <v>46</v>
      </c>
      <c r="C12" s="852"/>
      <c r="D12" s="852" t="s">
        <v>78</v>
      </c>
      <c r="E12" s="852"/>
      <c r="F12" s="26" t="s">
        <v>77</v>
      </c>
      <c r="G12" s="27"/>
    </row>
    <row r="13" spans="1:7">
      <c r="A13" s="30" t="s">
        <v>47</v>
      </c>
      <c r="B13" s="852" t="s">
        <v>46</v>
      </c>
      <c r="C13" s="852"/>
      <c r="D13" s="852" t="s">
        <v>78</v>
      </c>
      <c r="E13" s="852"/>
      <c r="F13" s="26" t="s">
        <v>77</v>
      </c>
      <c r="G13" s="27"/>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B7:F7"/>
    <mergeCell ref="A2:G2"/>
    <mergeCell ref="B3:F3"/>
    <mergeCell ref="B4:F4"/>
    <mergeCell ref="B5:F5"/>
    <mergeCell ref="B6:F6"/>
    <mergeCell ref="A9:G9"/>
    <mergeCell ref="B13:C13"/>
    <mergeCell ref="D13:E13"/>
    <mergeCell ref="B10:C10"/>
    <mergeCell ref="D10:E10"/>
    <mergeCell ref="B11:C11"/>
    <mergeCell ref="D11:E11"/>
    <mergeCell ref="B12:C12"/>
    <mergeCell ref="D12:E12"/>
  </mergeCells>
  <phoneticPr fontId="1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B1" sqref="B1:B1048576"/>
    </sheetView>
  </sheetViews>
  <sheetFormatPr baseColWidth="10" defaultColWidth="10.875" defaultRowHeight="14.25"/>
  <cols>
    <col min="1" max="1" width="55.125" customWidth="1"/>
    <col min="5" max="5" width="20.125" customWidth="1"/>
    <col min="6" max="6" width="34.875" customWidth="1"/>
  </cols>
  <sheetData>
    <row r="1" spans="1:6" ht="52.5" customHeight="1">
      <c r="A1" s="20" t="s">
        <v>48</v>
      </c>
      <c r="E1" s="4" t="s">
        <v>49</v>
      </c>
      <c r="F1" s="4" t="s">
        <v>50</v>
      </c>
    </row>
    <row r="2" spans="1:6" ht="25.5" customHeight="1">
      <c r="A2" s="19" t="s">
        <v>51</v>
      </c>
      <c r="E2" s="5">
        <v>0</v>
      </c>
      <c r="F2" s="6" t="s">
        <v>52</v>
      </c>
    </row>
    <row r="3" spans="1:6" ht="45" customHeight="1">
      <c r="A3" s="19" t="s">
        <v>53</v>
      </c>
      <c r="E3" s="5">
        <v>1</v>
      </c>
      <c r="F3" s="6" t="s">
        <v>54</v>
      </c>
    </row>
    <row r="4" spans="1:6" ht="45" customHeight="1">
      <c r="A4" s="19" t="s">
        <v>55</v>
      </c>
      <c r="E4" s="5">
        <v>2</v>
      </c>
      <c r="F4" s="6" t="s">
        <v>56</v>
      </c>
    </row>
    <row r="5" spans="1:6" ht="45" customHeight="1">
      <c r="A5" s="19" t="s">
        <v>57</v>
      </c>
      <c r="E5" s="5">
        <v>3</v>
      </c>
      <c r="F5" s="6" t="s">
        <v>58</v>
      </c>
    </row>
    <row r="6" spans="1:6" ht="45" customHeight="1">
      <c r="A6" s="19" t="s">
        <v>59</v>
      </c>
      <c r="E6" s="5">
        <v>4</v>
      </c>
      <c r="F6" s="6" t="s">
        <v>60</v>
      </c>
    </row>
    <row r="7" spans="1:6" ht="45" customHeight="1">
      <c r="A7" s="19" t="s">
        <v>61</v>
      </c>
      <c r="E7" s="5">
        <v>5</v>
      </c>
      <c r="F7" s="6" t="s">
        <v>62</v>
      </c>
    </row>
    <row r="8" spans="1:6" ht="45" customHeight="1">
      <c r="A8" s="19" t="s">
        <v>63</v>
      </c>
    </row>
    <row r="9" spans="1:6" ht="45" customHeight="1">
      <c r="A9" s="19" t="s">
        <v>64</v>
      </c>
    </row>
    <row r="10" spans="1:6" ht="45" customHeight="1">
      <c r="A10" s="19" t="s">
        <v>65</v>
      </c>
    </row>
    <row r="11" spans="1:6" ht="45" customHeight="1">
      <c r="A11" s="19" t="s">
        <v>66</v>
      </c>
    </row>
    <row r="12" spans="1:6" ht="45" customHeight="1">
      <c r="A12" s="19" t="s">
        <v>67</v>
      </c>
    </row>
    <row r="13" spans="1:6" ht="45" customHeight="1">
      <c r="A13" s="19" t="s">
        <v>68</v>
      </c>
    </row>
    <row r="14" spans="1:6" ht="45" customHeight="1">
      <c r="A14" s="19" t="s">
        <v>69</v>
      </c>
    </row>
    <row r="15" spans="1:6" ht="45" customHeight="1">
      <c r="A15" s="19" t="s">
        <v>70</v>
      </c>
    </row>
    <row r="16" spans="1:6" ht="45" customHeight="1">
      <c r="A16" s="19" t="s">
        <v>71</v>
      </c>
    </row>
    <row r="17" spans="1:1" ht="45" customHeight="1">
      <c r="A17" s="19" t="s">
        <v>72</v>
      </c>
    </row>
    <row r="18" spans="1:1" ht="45" customHeight="1">
      <c r="A18" s="19" t="s">
        <v>73</v>
      </c>
    </row>
    <row r="19" spans="1:1" ht="45" customHeight="1">
      <c r="A19" s="19" t="s">
        <v>74</v>
      </c>
    </row>
    <row r="20" spans="1:1" ht="45" customHeight="1">
      <c r="A20" s="19" t="s">
        <v>75</v>
      </c>
    </row>
    <row r="21" spans="1:1" ht="45" customHeight="1">
      <c r="A21" s="19" t="s">
        <v>76</v>
      </c>
    </row>
    <row r="22" spans="1:1" ht="45" customHeight="1"/>
    <row r="23" spans="1:1" ht="45" customHeight="1"/>
    <row r="24" spans="1:1" ht="45" customHeight="1"/>
    <row r="25" spans="1:1" ht="45" customHeigh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1. ESTRATÉGICO</vt:lpstr>
      <vt:lpstr>2. GESTIÓN-MIPG</vt:lpstr>
      <vt:lpstr>3. INVERSIÓN</vt:lpstr>
      <vt:lpstr>Hoja1</vt:lpstr>
      <vt:lpstr>CONTROL DE CAMBIOS </vt:lpstr>
      <vt:lpstr>ANEXO1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David</dc:creator>
  <cp:lastModifiedBy>USUARIO</cp:lastModifiedBy>
  <cp:lastPrinted>2025-04-21T04:47:54Z</cp:lastPrinted>
  <dcterms:created xsi:type="dcterms:W3CDTF">2024-07-04T17:50:33Z</dcterms:created>
  <dcterms:modified xsi:type="dcterms:W3CDTF">2026-01-26T17:41:37Z</dcterms:modified>
</cp:coreProperties>
</file>