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cer\OneDrive\Escritorio\JESUS TORRES-2026\IDACCC 2026\"/>
    </mc:Choice>
  </mc:AlternateContent>
  <bookViews>
    <workbookView xWindow="0" yWindow="0" windowWidth="20490" windowHeight="7650" firstSheet="1" activeTab="1"/>
  </bookViews>
  <sheets>
    <sheet name="INSTRUCTIVO" sheetId="2" r:id="rId1"/>
    <sheet name="1. ESTRATÉGICO" sheetId="1" r:id="rId2"/>
    <sheet name="2. INVERSIÓN" sheetId="6" r:id="rId3"/>
    <sheet name="ANEXO1" sheetId="4" r:id="rId4"/>
    <sheet name="CONTROL DE CAMBIOS " sheetId="3" r:id="rId5"/>
    <sheet name="." sheetId="7" r:id="rId6"/>
  </sheets>
  <externalReferences>
    <externalReference r:id="rId7"/>
    <externalReference r:id="rId8"/>
    <externalReference r:id="rId9"/>
    <externalReference r:id="rId10"/>
  </externalReferences>
  <definedNames>
    <definedName name="_xlnm._FilterDatabase" localSheetId="1" hidden="1">'1. ESTRATÉGICO'!$A$1:$AF$7</definedName>
    <definedName name="_xlnm.Print_Area" localSheetId="1">'1. ESTRATÉGICO'!$A$1:$AG$29</definedName>
    <definedName name="_xlnm.Print_Area" localSheetId="2">'2. INVERSIÓN'!$E$1:$BD$31</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31" i="6" l="1"/>
  <c r="BC31" i="6"/>
  <c r="BD31" i="6"/>
  <c r="BB31" i="6"/>
  <c r="AZ31" i="6"/>
  <c r="BE30" i="6"/>
  <c r="BC30" i="6"/>
  <c r="BE26" i="6"/>
  <c r="BC26" i="6"/>
  <c r="AM31" i="6"/>
  <c r="BE23" i="6"/>
  <c r="BC23" i="6"/>
  <c r="BE18" i="6"/>
  <c r="BC18" i="6"/>
  <c r="BE16" i="6"/>
  <c r="BC16" i="6"/>
  <c r="BD23" i="6"/>
  <c r="BB23" i="6"/>
  <c r="BE15" i="6"/>
  <c r="BC15" i="6"/>
  <c r="BE9" i="6"/>
  <c r="BC9" i="6"/>
  <c r="AC26" i="1"/>
  <c r="AC24" i="1"/>
  <c r="U11" i="1" l="1"/>
  <c r="X11" i="1" s="1"/>
  <c r="U25" i="1" l="1"/>
  <c r="AC25" i="1" s="1"/>
  <c r="U12" i="1" l="1"/>
  <c r="X12" i="1" s="1"/>
  <c r="AF12" i="1" s="1"/>
  <c r="X25" i="1" l="1"/>
  <c r="AD25" i="1" s="1"/>
  <c r="BA31" i="6" l="1"/>
  <c r="AY31" i="6"/>
  <c r="AX31" i="6"/>
  <c r="AL31" i="6"/>
  <c r="BA30" i="6" l="1"/>
  <c r="AY30" i="6"/>
  <c r="BA26" i="6"/>
  <c r="AY26" i="6"/>
  <c r="BA23" i="6"/>
  <c r="BA18" i="6"/>
  <c r="AZ23" i="6"/>
  <c r="AY23" i="6"/>
  <c r="AY18" i="6"/>
  <c r="AX23" i="6"/>
  <c r="BA16" i="6"/>
  <c r="AY16" i="6"/>
  <c r="BA15" i="6"/>
  <c r="AY15" i="6"/>
  <c r="BA9" i="6"/>
  <c r="AY9" i="6"/>
  <c r="AW26" i="6" l="1"/>
  <c r="AU26" i="6"/>
  <c r="AS26" i="6"/>
  <c r="AQ26" i="6"/>
  <c r="AP24" i="6"/>
  <c r="AQ18" i="6"/>
  <c r="AW18" i="6"/>
  <c r="AU18" i="6"/>
  <c r="AS18" i="6"/>
  <c r="AW16" i="6"/>
  <c r="AU16" i="6"/>
  <c r="AS16" i="6"/>
  <c r="AQ16" i="6"/>
  <c r="AW9" i="6"/>
  <c r="AU9" i="6"/>
  <c r="S27" i="6" l="1"/>
  <c r="S28" i="6"/>
  <c r="S29" i="6"/>
  <c r="S26" i="6"/>
  <c r="S21" i="6"/>
  <c r="S19" i="6"/>
  <c r="S18" i="6"/>
  <c r="S16" i="6"/>
  <c r="S10" i="6"/>
  <c r="S11" i="6"/>
  <c r="S12" i="6"/>
  <c r="S13" i="6"/>
  <c r="S14" i="6"/>
  <c r="S9" i="6"/>
  <c r="AQ30" i="6" l="1"/>
  <c r="AP30" i="6"/>
  <c r="AH29" i="6"/>
  <c r="V29" i="6"/>
  <c r="U29" i="6"/>
  <c r="T29" i="6"/>
  <c r="AH28" i="6"/>
  <c r="V28" i="6"/>
  <c r="U28" i="6"/>
  <c r="T28" i="6"/>
  <c r="M28" i="6"/>
  <c r="AH27" i="6"/>
  <c r="V27" i="6"/>
  <c r="U27" i="6"/>
  <c r="N27" i="6"/>
  <c r="T27" i="6" s="1"/>
  <c r="M27" i="6"/>
  <c r="J27" i="6"/>
  <c r="AI26" i="6"/>
  <c r="AH26" i="6"/>
  <c r="V26" i="6"/>
  <c r="U26" i="6"/>
  <c r="T26" i="6"/>
  <c r="M26" i="6"/>
  <c r="AP25" i="6"/>
  <c r="AR23" i="6"/>
  <c r="AR24" i="6" s="1"/>
  <c r="AE22" i="6"/>
  <c r="AH21" i="6"/>
  <c r="V21" i="6"/>
  <c r="W21" i="6" s="1"/>
  <c r="U21" i="6"/>
  <c r="T21" i="6"/>
  <c r="M21" i="6"/>
  <c r="AE20" i="6"/>
  <c r="AH19" i="6"/>
  <c r="V19" i="6"/>
  <c r="U19" i="6"/>
  <c r="T19" i="6"/>
  <c r="AH18" i="6"/>
  <c r="V18" i="6"/>
  <c r="U18" i="6"/>
  <c r="T18" i="6"/>
  <c r="AH16" i="6"/>
  <c r="V16" i="6"/>
  <c r="U16" i="6"/>
  <c r="T16" i="6"/>
  <c r="AQ15" i="6"/>
  <c r="AP15" i="6"/>
  <c r="AH14" i="6"/>
  <c r="V14" i="6"/>
  <c r="U14" i="6"/>
  <c r="T14" i="6"/>
  <c r="M14" i="6"/>
  <c r="J14" i="6"/>
  <c r="AH13" i="6"/>
  <c r="V13" i="6"/>
  <c r="U13" i="6"/>
  <c r="T13" i="6"/>
  <c r="M13" i="6"/>
  <c r="J13" i="6"/>
  <c r="AH12" i="6"/>
  <c r="V12" i="6"/>
  <c r="U12" i="6"/>
  <c r="T12" i="6"/>
  <c r="M12" i="6"/>
  <c r="J12" i="6"/>
  <c r="V11" i="6"/>
  <c r="U11" i="6"/>
  <c r="T11" i="6"/>
  <c r="M11" i="6"/>
  <c r="J11" i="6"/>
  <c r="V10" i="6"/>
  <c r="U10" i="6"/>
  <c r="T10" i="6"/>
  <c r="M10" i="6"/>
  <c r="J10" i="6"/>
  <c r="AS9" i="6"/>
  <c r="AH9" i="6"/>
  <c r="V9" i="6"/>
  <c r="U9" i="6"/>
  <c r="M9" i="6"/>
  <c r="J9" i="6"/>
  <c r="W18" i="6" l="1"/>
  <c r="W27" i="6"/>
  <c r="W9" i="6"/>
  <c r="W10" i="6"/>
  <c r="W13" i="6"/>
  <c r="W19" i="6"/>
  <c r="W11" i="6"/>
  <c r="W14" i="6"/>
  <c r="AS30" i="6"/>
  <c r="T15" i="6"/>
  <c r="W16" i="6"/>
  <c r="W28" i="6"/>
  <c r="W29" i="6"/>
  <c r="W12" i="6"/>
  <c r="W26" i="6"/>
  <c r="T23" i="6"/>
  <c r="T30" i="6"/>
  <c r="AS15" i="6"/>
  <c r="T31" i="6" l="1"/>
  <c r="AE25" i="1"/>
  <c r="U26" i="1"/>
  <c r="U27" i="1"/>
  <c r="U24" i="1"/>
  <c r="U16" i="1"/>
  <c r="U17" i="1"/>
  <c r="AC17" i="1" s="1"/>
  <c r="U19" i="1"/>
  <c r="X19" i="1" s="1"/>
  <c r="U15" i="1"/>
  <c r="AC15" i="1" s="1"/>
  <c r="U9" i="1"/>
  <c r="AC9" i="1" s="1"/>
  <c r="U10" i="1"/>
  <c r="AC10" i="1" s="1"/>
  <c r="U13" i="1"/>
  <c r="U8" i="1"/>
  <c r="Y22" i="1"/>
  <c r="X27" i="1" l="1"/>
  <c r="AD27" i="1" s="1"/>
  <c r="AE26" i="1"/>
  <c r="AE24" i="1"/>
  <c r="X16" i="1"/>
  <c r="AD16" i="1" s="1"/>
  <c r="AE16" i="1"/>
  <c r="AC16" i="1"/>
  <c r="X24" i="1"/>
  <c r="X17" i="1"/>
  <c r="AF17" i="1" s="1"/>
  <c r="AE17" i="1"/>
  <c r="AE15" i="1"/>
  <c r="AE13" i="1"/>
  <c r="AC13" i="1"/>
  <c r="AE12" i="1"/>
  <c r="AC12" i="1"/>
  <c r="AF27" i="1"/>
  <c r="X26" i="1"/>
  <c r="AD26" i="1" s="1"/>
  <c r="AF19" i="1"/>
  <c r="AD19" i="1"/>
  <c r="AE19" i="1"/>
  <c r="AC19" i="1"/>
  <c r="X15" i="1"/>
  <c r="X13" i="1"/>
  <c r="X10" i="1"/>
  <c r="AD10" i="1" s="1"/>
  <c r="AE10" i="1"/>
  <c r="X9" i="1"/>
  <c r="AE9" i="1"/>
  <c r="X8" i="1"/>
  <c r="AD8" i="1" s="1"/>
  <c r="AE11" i="1"/>
  <c r="AC11" i="1"/>
  <c r="AF11" i="1"/>
  <c r="AD11" i="1"/>
  <c r="AE28" i="1" l="1"/>
  <c r="AF24" i="1"/>
  <c r="AD24" i="1"/>
  <c r="AE21" i="1"/>
  <c r="AF16" i="1"/>
  <c r="AC21" i="1"/>
  <c r="AC14" i="1"/>
  <c r="AC28" i="1"/>
  <c r="AD17" i="1"/>
  <c r="AF9" i="1"/>
  <c r="AD9" i="1"/>
  <c r="AF26" i="1"/>
  <c r="AD28" i="1"/>
  <c r="AF25" i="1"/>
  <c r="AF15" i="1"/>
  <c r="AF21" i="1" s="1"/>
  <c r="AD15" i="1"/>
  <c r="AF13" i="1"/>
  <c r="AD13" i="1"/>
  <c r="AD12" i="1"/>
  <c r="AF10" i="1"/>
  <c r="AE14" i="1"/>
  <c r="AE29" i="1" s="1"/>
  <c r="AF8" i="1"/>
  <c r="AE23" i="1"/>
  <c r="AD22" i="1"/>
  <c r="AF22" i="1" s="1"/>
  <c r="AF23" i="1" s="1"/>
  <c r="AD21" i="1" l="1"/>
  <c r="AC29" i="1"/>
  <c r="AF28" i="1"/>
  <c r="AD14" i="1"/>
  <c r="AF14" i="1"/>
  <c r="AC22" i="1"/>
  <c r="AD29" i="1" l="1"/>
  <c r="AF29" i="1"/>
  <c r="F14" i="7"/>
  <c r="I19" i="7" l="1"/>
  <c r="J19" i="7"/>
  <c r="K19" i="7"/>
  <c r="H19" i="7"/>
  <c r="O15" i="7" a="1"/>
  <c r="O15" i="7" s="1"/>
  <c r="N15" i="7" a="1"/>
  <c r="N15" i="7" s="1"/>
  <c r="M15" i="7" a="1"/>
  <c r="M15" i="7" s="1"/>
  <c r="O14" i="7"/>
  <c r="N14" i="7"/>
  <c r="M14" i="7"/>
  <c r="O13" i="7"/>
  <c r="N13" i="7"/>
  <c r="M13" i="7"/>
  <c r="O10" i="7" a="1"/>
  <c r="O10" i="7" s="1"/>
  <c r="N10" i="7" a="1"/>
  <c r="N10" i="7" s="1"/>
  <c r="M12" i="7"/>
  <c r="M11" i="7"/>
  <c r="M10" i="7"/>
  <c r="O9" i="7"/>
  <c r="N9" i="7"/>
  <c r="M9" i="7"/>
  <c r="O8" i="7"/>
  <c r="N8" i="7"/>
  <c r="M8" i="7"/>
  <c r="O2" i="7" a="1"/>
  <c r="O2" i="7" s="1"/>
  <c r="N2" i="7" a="1"/>
  <c r="N2" i="7" s="1"/>
  <c r="L15" i="7" a="1"/>
  <c r="L12" i="7"/>
  <c r="L2" i="7" a="1"/>
  <c r="F19" i="7"/>
  <c r="E19" i="7"/>
  <c r="L15" i="7" l="1"/>
  <c r="L2" i="7"/>
  <c r="O19" i="7"/>
  <c r="N19" i="7"/>
  <c r="M2" i="7" a="1"/>
  <c r="M2" i="7" s="1"/>
  <c r="M19" i="7" s="1"/>
  <c r="L19" i="7" l="1"/>
  <c r="L20" i="7" s="1"/>
  <c r="O18" i="7"/>
  <c r="O17" i="7"/>
  <c r="O16" i="7"/>
  <c r="N18" i="7"/>
  <c r="N17" i="7"/>
  <c r="N16" i="7"/>
  <c r="M18" i="7"/>
  <c r="M17" i="7"/>
  <c r="M16" i="7"/>
  <c r="L18" i="7"/>
  <c r="L17" i="7"/>
  <c r="L16" i="7"/>
  <c r="O12" i="7"/>
  <c r="O11" i="7"/>
  <c r="N12" i="7"/>
  <c r="N11" i="7"/>
  <c r="O7" i="7"/>
  <c r="O6" i="7"/>
  <c r="O5" i="7"/>
  <c r="O4" i="7"/>
  <c r="O3" i="7"/>
  <c r="N7" i="7"/>
  <c r="N6" i="7"/>
  <c r="N5" i="7"/>
  <c r="N4" i="7"/>
  <c r="N3" i="7"/>
  <c r="M7" i="7"/>
  <c r="M6" i="7"/>
  <c r="M5" i="7"/>
  <c r="M4" i="7"/>
  <c r="M3" i="7"/>
  <c r="L7" i="7"/>
  <c r="L6" i="7"/>
  <c r="L5" i="7"/>
  <c r="L4" i="7"/>
  <c r="L3" i="7"/>
</calcChain>
</file>

<file path=xl/comments1.xml><?xml version="1.0" encoding="utf-8"?>
<comments xmlns="http://schemas.openxmlformats.org/spreadsheetml/2006/main">
  <authors>
    <author>USUARIO</author>
  </authors>
  <commentList>
    <comment ref="A4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List>
</comments>
</file>

<file path=xl/comments2.xml><?xml version="1.0" encoding="utf-8"?>
<comments xmlns="http://schemas.openxmlformats.org/spreadsheetml/2006/main">
  <authors>
    <author>USUARIO</author>
  </authors>
  <commentList>
    <comment ref="M7" authorId="0" shapeId="0">
      <text>
        <r>
          <rPr>
            <b/>
            <sz val="9"/>
            <color rgb="FF000000"/>
            <rFont val="Tahoma"/>
            <family val="2"/>
          </rPr>
          <t xml:space="preserve">USUARIO:
</t>
        </r>
        <r>
          <rPr>
            <b/>
            <sz val="9"/>
            <color rgb="FF000000"/>
            <rFont val="Tahoma"/>
            <family val="2"/>
          </rPr>
          <t xml:space="preserve">1. BIEN
</t>
        </r>
        <r>
          <rPr>
            <b/>
            <sz val="9"/>
            <color rgb="FF000000"/>
            <rFont val="Tahoma"/>
            <family val="2"/>
          </rPr>
          <t>2. SERVICIO</t>
        </r>
        <r>
          <rPr>
            <sz val="9"/>
            <color rgb="FF000000"/>
            <rFont val="Tahoma"/>
            <family val="2"/>
          </rPr>
          <t xml:space="preserve">
</t>
        </r>
      </text>
    </comment>
  </commentList>
</comments>
</file>

<file path=xl/comments3.xml><?xml version="1.0" encoding="utf-8"?>
<comments xmlns="http://schemas.openxmlformats.org/spreadsheetml/2006/main">
  <authors>
    <author>USUARIO</author>
    <author>JOHANA VIELLAR</author>
  </authors>
  <commentList>
    <comment ref="M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8" authorId="1" shapeId="0">
      <text>
        <r>
          <rPr>
            <sz val="9"/>
            <color rgb="FF000000"/>
            <rFont val="Tahoma"/>
            <family val="2"/>
          </rPr>
          <t xml:space="preserve">VER ANEXO 1
</t>
        </r>
        <r>
          <rPr>
            <sz val="9"/>
            <color rgb="FF000000"/>
            <rFont val="Tahoma"/>
            <family val="2"/>
          </rPr>
          <t xml:space="preserve">
</t>
        </r>
      </text>
    </comment>
    <comment ref="AG8" authorId="1" shapeId="0">
      <text>
        <r>
          <rPr>
            <b/>
            <sz val="9"/>
            <color rgb="FF000000"/>
            <rFont val="Tahoma"/>
            <family val="2"/>
          </rPr>
          <t>VER ANEXO 1</t>
        </r>
        <r>
          <rPr>
            <sz val="9"/>
            <color rgb="FF000000"/>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<sst xmlns="http://schemas.openxmlformats.org/spreadsheetml/2006/main" count="764" uniqueCount="435">
  <si>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</si>
  <si>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</si>
  <si>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</si>
  <si>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</si>
  <si>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</si>
  <si>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</si>
  <si>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</si>
  <si>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</si>
  <si>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</si>
  <si>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</si>
  <si>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</si>
  <si>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</si>
  <si>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</si>
  <si>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</si>
  <si>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</si>
  <si>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</si>
  <si>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</si>
  <si>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</si>
  <si>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</si>
  <si>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</si>
  <si>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</si>
  <si>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</si>
  <si>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</si>
  <si>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</si>
  <si>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</si>
  <si>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</si>
  <si>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</si>
  <si>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</si>
  <si>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</si>
  <si>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</si>
  <si>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</si>
  <si>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</si>
  <si>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</si>
  <si>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</si>
  <si>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</si>
  <si>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</si>
  <si>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</si>
  <si>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</si>
  <si>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</si>
  <si>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</si>
  <si>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</si>
  <si>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</si>
  <si>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</si>
  <si>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</si>
  <si>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</si>
  <si>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</si>
  <si>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</si>
  <si>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</si>
  <si>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</si>
  <si>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</si>
  <si>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</si>
  <si>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</si>
  <si>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</si>
  <si>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</si>
  <si>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</si>
  <si>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</si>
  <si>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</si>
  <si>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</si>
  <si>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</si>
  <si>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</si>
  <si>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</si>
  <si>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</si>
  <si>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</si>
  <si>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</si>
  <si>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</si>
  <si>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</si>
  <si>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</si>
  <si>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</si>
  <si>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</si>
  <si>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</si>
  <si>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</si>
  <si>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</si>
  <si>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</si>
  <si>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</si>
  <si>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</si>
  <si>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</si>
  <si>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</si>
  <si>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</si>
  <si>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</si>
  <si>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</si>
  <si>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</si>
  <si>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SUBPROCESO ASOCIADO</t>
  </si>
  <si>
    <t>OBJETIVO DEL SUBPROCESO</t>
  </si>
  <si>
    <t>PLANES DECRETO 612 DE 2018</t>
  </si>
  <si>
    <t>OBJETIVO DE DESARROLLO SOSTENIBLE</t>
  </si>
  <si>
    <t>PLAN ANUAL DE ADQUISICIONES</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</si>
  <si>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</si>
  <si>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</si>
  <si>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</si>
  <si>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</si>
  <si>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</si>
  <si>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</si>
  <si>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</si>
  <si>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</si>
  <si>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</si>
  <si>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</si>
  <si>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</si>
  <si>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</si>
  <si>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</si>
  <si>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</si>
  <si>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</si>
  <si>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</si>
  <si>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</si>
  <si>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</si>
  <si>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</si>
  <si>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</si>
  <si>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</si>
  <si>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</si>
  <si>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</si>
  <si>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</si>
  <si>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</si>
  <si>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</si>
  <si>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</si>
  <si>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</si>
  <si>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</si>
  <si>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</si>
  <si>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</si>
  <si>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</si>
  <si>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</si>
  <si>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</si>
  <si>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</si>
  <si>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</si>
  <si>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</si>
  <si>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</si>
  <si>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</si>
  <si>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</si>
  <si>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</si>
  <si>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</si>
  <si>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</si>
  <si>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</si>
  <si>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</si>
  <si>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</si>
  <si>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</si>
  <si>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</si>
  <si>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</si>
  <si>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</si>
  <si>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</si>
  <si>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</si>
  <si>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</si>
  <si>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 xml:space="preserve"> META PRODUCTO PDD 2024</t>
  </si>
  <si>
    <t>FECHA DE INICIO DE LA ACTIVIDAD</t>
  </si>
  <si>
    <t>FECHA DE TERMINACIÓN DE LA ACTIVIDAD</t>
  </si>
  <si>
    <t>DESCRIPCIÓN DE LA ADQUISICIÓN ASOCIADA AL PROYECTO</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</si>
  <si>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</si>
  <si>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</si>
  <si>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</si>
  <si>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</si>
  <si>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</si>
  <si>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</si>
  <si>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</si>
  <si>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2026</t>
  </si>
  <si>
    <t>UNIDAD COMUNERA DE GOBIERNO A IMPACTAR</t>
  </si>
  <si>
    <t>OBJETIVO ESTRATÉGICO</t>
  </si>
  <si>
    <t>NOMBRE DEL INDICADOR</t>
  </si>
  <si>
    <t>FRECUENCIA</t>
  </si>
  <si>
    <t>PROPÓSITO</t>
  </si>
  <si>
    <t>DEPENDENCIA:</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</si>
  <si>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</si>
  <si>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</si>
  <si>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</si>
  <si>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</si>
  <si>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</si>
  <si>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</si>
  <si>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</si>
  <si>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</si>
  <si>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</si>
  <si>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</si>
  <si>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</si>
  <si>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</si>
  <si>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</si>
  <si>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</si>
  <si>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</si>
  <si>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</si>
  <si>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</si>
  <si>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</si>
  <si>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</si>
  <si>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</si>
  <si>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</si>
  <si>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</si>
  <si>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</si>
  <si>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</si>
  <si>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</si>
  <si>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</si>
  <si>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</si>
  <si>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</si>
  <si>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</si>
  <si>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</si>
  <si>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</si>
  <si>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</si>
  <si>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</si>
  <si>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</si>
  <si>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</si>
  <si>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TRAZADOR PRESUPUESTAL</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</si>
  <si>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</si>
  <si>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</si>
  <si>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</si>
  <si>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</si>
  <si>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</si>
  <si>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3 de 3</t>
  </si>
  <si>
    <t>Elaboración del  documento</t>
  </si>
  <si>
    <t>1.0</t>
  </si>
  <si>
    <t>VALIDACIÓN DEL DOCUMENTO</t>
  </si>
  <si>
    <t>16: Paz, justicia e      instituciones sólidas.</t>
  </si>
  <si>
    <t xml:space="preserve">INNOVACION PÚBLICA Y PARTICIPACIÓN CIUDADANA          </t>
  </si>
  <si>
    <t>PARTICIPACIÓN CIUDADANA Y ACCIÓN COMUNAL</t>
  </si>
  <si>
    <t>ORGANISMOS COMUNALES TÉCNICOS Y ADMINISTRATIVAMENTE EFICIENTES</t>
  </si>
  <si>
    <t>Número de organismos de acción comunal asesoradas y acompañados para el trámite exitoso de su Registro Único Tributario (RUT) ante la DIAN</t>
  </si>
  <si>
    <t>Número</t>
  </si>
  <si>
    <t>209 organismos de acción comunal acompañados a corte 2023</t>
  </si>
  <si>
    <t>Asesorar y acompañar doscientos nueve (209) organismos de acción comunal para el trámite exitoso de su Registro Único Tributario (RUT) ante la DIAN</t>
  </si>
  <si>
    <t>Número de organismos de acción comunal asesoradas y acompañados para el trámite exitoso de su Registro Único Comunal (RUC) ante el Ministerio del Interior</t>
  </si>
  <si>
    <t>90 organismos de acción comunal acompañados a corte 2023</t>
  </si>
  <si>
    <t>Asesorar y acompañar trescientos veintiocho (328) organismos de acción comunal para el trámite exitoso de su Registro Único Comunal (RUC) ante el Ministerio del Interior</t>
  </si>
  <si>
    <t>Número de organismos de acción comunal asesorados y acompañados en procesos de actualización estatutaria</t>
  </si>
  <si>
    <t>16 organismos de acción comunal acompañados a corte 2023</t>
  </si>
  <si>
    <t>Asesorar y acompañar cuatrocientos dos (402) organismos de acción comunal en procesos de actualización estatutaria</t>
  </si>
  <si>
    <t>Guía metodológica para la formulación de Planes de Desarrollo Estratégicos Comunales - PDEC creada e implementada</t>
  </si>
  <si>
    <t>Crear e implementar una (1) guía metodológica para la formulación de Planes de Desarrollo Estratégicos Comunales (PDEC) en el Distrito</t>
  </si>
  <si>
    <t>Ruta para garantizar la protección y acompañamiento a líderes y lideresas sociales, dignatarios y/o afiliados a organismos comunales de la ciudad en situación de riesgo diseñada</t>
  </si>
  <si>
    <t>Diseñar una (1) ruta para garantizar la protección y acompañamiento a cien líderes, lideresas sociales, dignatarios y/o afiliados a organismos comunales en el Distrito</t>
  </si>
  <si>
    <t>Plataforma web de seguimiento a procesos y procedimientos de organismos comunales y organizaciones sociales de base creada y en funcionamiento</t>
  </si>
  <si>
    <t>Crear y poner en funcionamiento una (1) plataforma web institucional de seguimiento a procesos y procedimientos de organismos comunales y organizaciones sociales de base</t>
  </si>
  <si>
    <t>INSTITUTO DISTRITAL DE ACCIÓN COMUNAL DE CARTAGENA Y EL CARIBE - IDACCC</t>
  </si>
  <si>
    <t>ORGANIZACIONES SOCIALES SÓLIDAS E INCIDENTES EN EL DESARROLLO LOCAL</t>
  </si>
  <si>
    <t>Número de obras de interés comunitarias con organismos de acción comunal financiadas a través de convenios solidarios</t>
  </si>
  <si>
    <t xml:space="preserve">Número de sedes de organismos comunales dotadas y/o adecuadas </t>
  </si>
  <si>
    <t>Sedes de organismos comunales construidas</t>
  </si>
  <si>
    <t>Banco de proyectos de iniciativa comunal y comunitaria creado</t>
  </si>
  <si>
    <t>Número de acciones de cambio y transformación del entorno desarrolladas con organismos de acción comunal y la cuadrilla comunal en los barrios de la ciudad</t>
  </si>
  <si>
    <t>Número de fondos de financiamiento y apalancamiento para la ejecución de iniciativas y proyectos de organizaciones comunales, comunitarias y/o sociales de base creados</t>
  </si>
  <si>
    <t xml:space="preserve">Financiar trescientas (300) obras de interés comunitario con organismos de acción comunal a través de convenios solidarios </t>
  </si>
  <si>
    <t xml:space="preserve">Dotar y/o adecuar cien (100) sedes comunales en el Distrito </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</si>
  <si>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</si>
  <si>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</si>
  <si>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</si>
  <si>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</si>
  <si>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PRESUPUESTO PARTICIPATIVO</t>
  </si>
  <si>
    <t>Cantidad de recursos para presupuestos participativos invertidos</t>
  </si>
  <si>
    <t>Invertir seis mil millones de pesos ($6.000.000.000) pesos para presupuestos participativos por año</t>
  </si>
  <si>
    <t>Porcentaje</t>
  </si>
  <si>
    <t>PARTICIPANDO DECIDIMOS Y AVANZAMOS</t>
  </si>
  <si>
    <t>Número de ciudadanos vinculados a procesos de construcción de instrumentos de gestión y de políticas públicas</t>
  </si>
  <si>
    <t>Campañas para la promoción de la participación ciudadana creadas</t>
  </si>
  <si>
    <t>Número de encuentros comunales y/o comunitarios de intercambio de experiencias, construcción de ciudad y promoción de la participación ciudadana desarrollados</t>
  </si>
  <si>
    <t>Número de afiliados y afiliadas a organismos comunales del Distrito certificados bajo la metodología del programa Formador de Formadores para la Acción Comunal</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</si>
  <si>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</si>
  <si>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</si>
  <si>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</si>
  <si>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</si>
  <si>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Fortalecer el 100% los Organismos Comunales distritales</t>
  </si>
  <si>
    <t>META</t>
  </si>
  <si>
    <t>No.</t>
  </si>
  <si>
    <t>Financiar trescientas (300) obras de interés comunitario con organismos de acción comunal a través de convenios solidarios</t>
  </si>
  <si>
    <t xml:space="preserve">Adecuar y/o dotar cien (100) sedes comunales </t>
  </si>
  <si>
    <t>Construir tres (3) sedes comunales</t>
  </si>
  <si>
    <t>VALOR META
2024-2027</t>
  </si>
  <si>
    <t>META
2024</t>
  </si>
  <si>
    <t>META
2025</t>
  </si>
  <si>
    <t>META
2026</t>
  </si>
  <si>
    <t>META
2027</t>
  </si>
  <si>
    <t>PRESUPUESTO
2024</t>
  </si>
  <si>
    <t>PRESUPUESTO
2025</t>
  </si>
  <si>
    <t>PRESUPUESTO
2026</t>
  </si>
  <si>
    <t>PRESUPUESTO
2027</t>
  </si>
  <si>
    <t>SUMAS IGUALES</t>
  </si>
  <si>
    <t>INNOVACIÓN DE PROCESOS PARA FORTALECER LA CAPACIDAD ADMINISTRATIVA Y TÉCNICA DE LOS ORGANISMO DE ACCIÓN COMUNAL DEL DISTRITO DE CARTAGENEA DE INDIAS</t>
  </si>
  <si>
    <t>APOYO A LA PARTICIPACIÓN CIUDADANA PARA GARANTIZAR LAS DECISIONES  ASERTIVAS EN BIENESTAR GENERAL DE LA POBLACIÓN DEL DISTRITO DE CARTAGENA DE INDIAS</t>
  </si>
  <si>
    <t>MEJORAR LAS CAPACIDADES DE LOS ORGANISMOS DE ACCIÓN COMUNAL A TRAVÉS DE LA GESTIÓN COMUNAL Y COMUNITARIA PARA EL DESARROLLO LOCAL</t>
  </si>
  <si>
    <t>ORGANIZAR ESTRUCTURALMENTE LOS ORGANISMOS DE ACCIÓN COMUNAL DEL DISTRITO DE CARTAGENA DE INDIAS, Y EL ENTE ENCARGADO DE LA INSPECCIÓN, VIGILANCIA Y CONTROL</t>
  </si>
  <si>
    <t>MEJORAR LA PARTICIPACIÓN DE LA CIUDADANÍA EN LOS PROCESOS DE CONSTRUCCIÓN DE CIUDAD Y PARTICIPACIÓN CIUDADANA</t>
  </si>
  <si>
    <t>Brindar asistencia técnica para el fortalecimiento de las capacidades de los organismo de acción comunal (OAC) en el marco de la normatividad vigente.</t>
  </si>
  <si>
    <t>Implementar una herramienta tecnológica y sistemas para la consolidación de información y seguimiento de los procesos y procedimientos de los organismos comunales y organizaciones sociales de base creadas y en funcionamiento.</t>
  </si>
  <si>
    <t>Desarrollar documentos y/o instrumentos metodológicos que permitan atender las necesidades de la comunidad.</t>
  </si>
  <si>
    <t>Asesorar y acompañar doscientos nueve (209) organismos de acción comunal para el trámite exitoso de su Registro Único Tributario (RUT) ante la DIAN.</t>
  </si>
  <si>
    <t>Asesorar y acompañar trescientos veintiocho (328) organismos de acción comunal para el trámite exitoso de su Registro Único Comunal (RUC) ante el Ministerio del Interior.</t>
  </si>
  <si>
    <t>Asesorar y acompañar cuatrocientos dos (402) organismos de acción comunal en procesos de actualización estatutaria.</t>
  </si>
  <si>
    <t>Crear e implementar una (1) guía metodológica para la formulación de Planes de Desarrollo Estratégicos Comunales (PDEC) en el Distrito.</t>
  </si>
  <si>
    <t>Diseñar e implementar una (1) ruta para garantizar la protección y acompañamiento a cien líderes, lideresas sociales, dignatarios y/o afiliados a organismos comunales en el Distrito.</t>
  </si>
  <si>
    <t>Crear y poner en funcionamiento una (1) plataforma web institucional de seguimiento a procesos y procedimientos de organismos comunales y organizaciones sociales de base.</t>
  </si>
  <si>
    <t>N/A</t>
  </si>
  <si>
    <t>Organismos Asistidos Técnicamente</t>
  </si>
  <si>
    <t>Documentos de Lineamientos Técnicos Realizados</t>
  </si>
  <si>
    <t>Sistemas de Información Implementados</t>
  </si>
  <si>
    <t>Salón Comunal Dotado
Salón Comunal Adecuado</t>
  </si>
  <si>
    <t>Salón Comunal Construido</t>
  </si>
  <si>
    <t>Servicio de Información Implementado</t>
  </si>
  <si>
    <t>Servicio de Promoción a la Participación Ciudadana</t>
  </si>
  <si>
    <t>Documentos Normativos</t>
  </si>
  <si>
    <t>Servicio de Asistencia Técnica</t>
  </si>
  <si>
    <t xml:space="preserve">Servicio de Educación Informal </t>
  </si>
  <si>
    <t>LOCALIDAD 1
LOCALIDAD 2
LOCALIDAD 3</t>
  </si>
  <si>
    <t>MANUEL GUTIERREZ</t>
  </si>
  <si>
    <t>PATRICIA ZAPATA NEGRETE</t>
  </si>
  <si>
    <t>Recursos insuficientes para el desarrollo de la plataforma web.</t>
  </si>
  <si>
    <t>SI</t>
  </si>
  <si>
    <t>NO</t>
  </si>
  <si>
    <t>CUANTÍA ASIGNADA A LA    CONTRATACIÓN</t>
  </si>
  <si>
    <t>1.2.1.0.00-001 - ICLD</t>
  </si>
  <si>
    <t>1.2.3.2.22-053 - CONTRAPRESTACION PORTUARIA</t>
  </si>
  <si>
    <t>2.3.4502.1000.2024130010247</t>
  </si>
  <si>
    <t>2.3.4502.1000.2024130010246</t>
  </si>
  <si>
    <t>2.3.4502.1000.2024130010251</t>
  </si>
  <si>
    <t>—</t>
  </si>
  <si>
    <t>Aumentar la capacidad logística, técnica y operativa de los Organismos de Acción Comunal.</t>
  </si>
  <si>
    <t>Crear y operacionalizar un fondo de apalancamiento para la ejecución de proyectos comunales.</t>
  </si>
  <si>
    <t>Diseñar una (1) ruta para garantizar la protección y acompañamiento a cien líderes, lideresas sociales, dignatarios y/o afiliados a organismos comunales en el Distrito.</t>
  </si>
  <si>
    <t>Financiar trescientas (300) obras de interés comunitario con organismos de acción comunal a través de convenios solidarios.</t>
  </si>
  <si>
    <t>Dotar y/o adecuar cien (100) sedes comunales en el Distrito.</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</si>
  <si>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</si>
  <si>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</si>
  <si>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</si>
  <si>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</si>
  <si>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Invertir seis mil millones de pesos ($6.000.000.000) pesos para presupuestos participativos por año.</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</si>
  <si>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</si>
  <si>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</si>
  <si>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</si>
  <si>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</si>
  <si>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Implementar un sistema de información para el desarrollo de iniciativas o proyectos comunales.</t>
  </si>
  <si>
    <t>Recuperar y transformar espacios de equipamiento comunitario para su goce y aprovechamiento.</t>
  </si>
  <si>
    <t>Aumentar la participación de la ciudadanía en los procesos de construcción de instrumentos de gestión y políticas públicas.</t>
  </si>
  <si>
    <t>Diseñar estrategias de articulación con los sectores participativos activos de la ciudad para la construcción de ciudad y promoción de la participación ciudadana.</t>
  </si>
  <si>
    <t>Capacitar a dignatarios y miembros de organismos comunales bajo la metodología de formador de formadores.</t>
  </si>
  <si>
    <t>Realizar una (1) campaña para la promoción de la participación ciudadana.</t>
  </si>
  <si>
    <t>Baja participación de la ciudadanía en los procesos de construcción de ciudad y participación ciudadana.</t>
  </si>
  <si>
    <t>Realizar acompañamiento permanente a los organismos comunales.</t>
  </si>
  <si>
    <t>Insuficiente apoyo y orientación a las organizaciones comunales.</t>
  </si>
  <si>
    <t>Personal no idóneo vinculado para el desarrollo de esta actividad.</t>
  </si>
  <si>
    <t>Realizar inspección, vigilancia y control a los organismo comunales.</t>
  </si>
  <si>
    <t>Contratación de personal idóneo en alineación con la necesidad a contratar.</t>
  </si>
  <si>
    <t>Gestionar los recursos de inversión para el cumplimiento de la meta.</t>
  </si>
  <si>
    <t>Mala estimación de costos para el desarrollo de los encuentros comunales y/o comunitarios.</t>
  </si>
  <si>
    <t>05-05-03</t>
  </si>
  <si>
    <t>05-05-04</t>
  </si>
  <si>
    <t>05-05-05</t>
  </si>
  <si>
    <t>05-05-06</t>
  </si>
  <si>
    <t>Documentos de Lineamientos Técnicos</t>
  </si>
  <si>
    <t>Salón Comunal Dotado</t>
  </si>
  <si>
    <t>SUBTOTAL VIGENCIAS</t>
  </si>
  <si>
    <t>TOTAL CUATRIENIO</t>
  </si>
  <si>
    <t xml:space="preserve"> • Contrtato de Prestación de Servicios</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</si>
  <si>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</si>
  <si>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ACUMULADO AL CUATRIENIO</t>
  </si>
  <si>
    <t>np</t>
  </si>
  <si>
    <t>PROYECTO</t>
  </si>
  <si>
    <t>AVANCE GENERAL</t>
  </si>
  <si>
    <t>EJECUCIÓN INVERSIÓN</t>
  </si>
  <si>
    <t>PROGRAMACIÓN PRESUPUESTAL</t>
  </si>
  <si>
    <t xml:space="preserve"> • Contrtato de Prestación de Servicios
 • Contratación de asistencia técnica, administrativa y operativa para el desarrollo del Primer Congreso de Acción Comunal Distrital.
 • Asesoría y acompañamiento en el fortalecimiento y potencialización integral de las capacidades administrativas y operativas de cuarenta y cinco (45) organismos comunales del distrito de Cartagena de Indias.</t>
  </si>
  <si>
    <t xml:space="preserve"> • Contratación Directa
 • Proceso Competitivo</t>
  </si>
  <si>
    <t xml:space="preserve"> • Contratación Directa.</t>
  </si>
  <si>
    <t xml:space="preserve"> • Identificar y cuantificar actividades de impacto en entornos comunales.
 • Desarrollar 25 actividades de cambio y transformación del entorno con organismos de acción comunal y la cuadrilla comunal. </t>
  </si>
  <si>
    <t>Salón comunal dotado</t>
  </si>
  <si>
    <t>No cumplimiento por parte de los proveedores con la entrega de la dotación.</t>
  </si>
  <si>
    <t>Contratación a través de grandes superficies</t>
  </si>
  <si>
    <t xml:space="preserve"> • Contrtato de Prestación de Servicios
 • Contrato de Suministros de Ferretería y otros.</t>
  </si>
  <si>
    <t xml:space="preserve"> • Grandes Superficies 
   Tienda Virtual</t>
  </si>
  <si>
    <t>DESARROLLO DE OBRAS DE INTERÉS COMUNITARIO Y ACCIÓN COLECTIVA INCIDENTES EN EL DESARROLLO LOCAL EN EL DISTRITO DE CARTAGENA DE INDIAS</t>
  </si>
  <si>
    <t>FORTALECER LA INCIDENCIA DE LA COMUNIDAD CARTAGENERA EN LOS PROCESOS DE PARTICIPACIÓN PARA LA CONSTRUCCIÓN DE LO PÚBLICO.</t>
  </si>
  <si>
    <t>Promover mecanismo de participación que permitan a los ciudadanos y organizaciones sociales a ejercer la vigilancia sobre la gestión pública.</t>
  </si>
  <si>
    <t>Servicio de promoción a la participación ciudadana</t>
  </si>
  <si>
    <t>SIN FORMULAR</t>
  </si>
  <si>
    <t>Desarrollar cuatro (4) encuentros comunales y/o comunitarios de intercambio de experiencias, construcción de ciudad y promoción de la participación ciudadana.</t>
  </si>
  <si>
    <t>Obras de Interés
Comunitario</t>
  </si>
  <si>
    <t xml:space="preserve"> • Contrtato de Prestación de Servicios
 • Diseño de la Guía</t>
  </si>
  <si>
    <t xml:space="preserve"> • Contratación Directa</t>
  </si>
  <si>
    <t xml:space="preserve"> • Realizar asesorísa técnicas y jurídicas a organismos de acción comunal para la suscripción de convenios solidarios.
• Realizar estudios y diseños técnicos de obra.
• Financiar obras de interés comunitario con Organismos de Acción Comunal a través de convenios solidarios.</t>
  </si>
  <si>
    <t>Áreas de Interés Comuitario Adecuadas</t>
  </si>
  <si>
    <t>Recursos insuficientes para el desarrollo del proyecto de inversión.</t>
  </si>
  <si>
    <t xml:space="preserve"> • Contratación Directa
 • Licitación Pública
 • Convenio Solidario</t>
  </si>
  <si>
    <t xml:space="preserve"> • Contrtato de Prestación de Servicios
 • Contrato de obra civil.</t>
  </si>
  <si>
    <t>2.3.4502.1000.202400000004062</t>
  </si>
  <si>
    <t xml:space="preserve"> • Dotar noventa 30 sedes comunales en el Distrito.</t>
  </si>
  <si>
    <t xml:space="preserve"> • Construir una sede comunal en el Distrito.</t>
  </si>
  <si>
    <t>Salón comunal construido</t>
  </si>
  <si>
    <t xml:space="preserve"> • Contratación Directa
 • Selección Abreviada de
    Menor Cuantía</t>
  </si>
  <si>
    <t>Capacitar y certificar afiliados y afiliadas a organismos comunales del distrito bajo la metodología del programa formador de formadores para la acción comunal</t>
  </si>
  <si>
    <t>Servicio de educación informal</t>
  </si>
  <si>
    <t>PATRICIA ZAPATA NEGRETE
MANUEL GUTIERREZ</t>
  </si>
  <si>
    <t>Estudios previos mal estructurados para la contratación de profesionales para capacitación en formación informal.</t>
  </si>
  <si>
    <t>Contratación de profesionales con conocimiento y experiencia en contratación pública</t>
  </si>
  <si>
    <t xml:space="preserve"> • Contrtato de Prestación de Servicios
 • Contratación logística</t>
  </si>
  <si>
    <t>REPORTE META PRODUCTO
ENERO 01 A
MARZO 31 
2025</t>
  </si>
  <si>
    <t>REPORTE META PRODUCTO
ABRIL 01 A
JUNIO 30
2025</t>
  </si>
  <si>
    <t>PROGRAMACIÓN NUMÉRICA ACTIVIDADES  PROYECTO 
VIGENCIA 2025</t>
  </si>
  <si>
    <t>REPORTE ACTIVIDAD PROYECTO EJECUTADO DE
ENERO 1 A MARZO 31 DE 2025</t>
  </si>
  <si>
    <t>REPORTE ACTIVIDAD PROYECTO EJECUTADO DE
ABRIL 1 A JUNIO 30 DE 2025</t>
  </si>
  <si>
    <t>REPORTE ACTIVIDAD PROYECTO EJECUTADO DE
JULIO 1 A SEPTIEMB. 30 DE 2025</t>
  </si>
  <si>
    <t>REPORTE META PRODUCTO
JULIO 01 A
SEPTIEMBRE 30
2025</t>
  </si>
  <si>
    <t>REPORTE ACTIVIDAD PROYECTO EJECUTADO DE
OCTUBRE 1 A DICIEMB. 31 DE 2025</t>
  </si>
  <si>
    <t>ACUMULADO META PRODUCTO AL AÑO 2025</t>
  </si>
  <si>
    <t xml:space="preserve"> • Dotadón con equipos tecnológicos y de oficina para las JAC.
 • Contrtato de Prestación de Servicios</t>
  </si>
  <si>
    <t xml:space="preserve"> • Contratación Directa
 • Licitación Pública
 • Convenio Solidari</t>
  </si>
  <si>
    <t xml:space="preserve"> • Contrtato de Prestación de Servicios
</t>
  </si>
  <si>
    <t xml:space="preserve"> • Realizar mesas técnicas de alistamiento y estructuración de agenda pública para la formulación de la Política Pública Comunal.
 • Vincular a 15.000 ciudadanos a procesos de construcción de instrumentos de gestión y de la Política Pública Comunal.</t>
  </si>
  <si>
    <t>AVANCE PROYECTO INVERSIÓN</t>
  </si>
  <si>
    <t>PROGRAMACIÓN META PRODUCTO 2024</t>
  </si>
  <si>
    <t>PROGRAMACIÓN META PRODUCTO 2025</t>
  </si>
  <si>
    <t>70
0</t>
  </si>
  <si>
    <t>30
0</t>
  </si>
  <si>
    <t>0
0</t>
  </si>
  <si>
    <t>ACUMULADO META PRODUCTO AL AÑO 2024</t>
  </si>
  <si>
    <t>ACUMULADO META PRODUCTO AL AÑO 2026</t>
  </si>
  <si>
    <t>ACUMULADO META PRODUCTO AL AÑO 2027</t>
  </si>
  <si>
    <t>AVANCE META PRODUCTO AL AÑO (PONDERADO)</t>
  </si>
  <si>
    <t>AVANCE META PRODUCTO AL CUATRIENIO (PONDERADO)</t>
  </si>
  <si>
    <t>AVANCE META PRODUCTO AL AÑO (SIMPLE)</t>
  </si>
  <si>
    <t>AVANCE META PRODUCTO AL CUATRIENIO (SIMPLE)</t>
  </si>
  <si>
    <t xml:space="preserve">
</t>
  </si>
  <si>
    <t xml:space="preserve">DEPENDENCIA : </t>
  </si>
  <si>
    <t>PROYECTOS DE INVERSIÓN</t>
  </si>
  <si>
    <t>ACUMULADO ACTIVIDAD DE PROYECTO 2025</t>
  </si>
  <si>
    <t>AVANCES ACTIVIDADES DE PROYECTO</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</si>
  <si>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</si>
  <si>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</si>
  <si>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</si>
  <si>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</si>
  <si>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</si>
  <si>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</si>
  <si>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</si>
  <si>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</si>
  <si>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</si>
  <si>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</si>
  <si>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</si>
  <si>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</si>
  <si>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</si>
  <si>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</si>
  <si>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DICIEMBRE COMPROMISOS</t>
  </si>
  <si>
    <t>PORCENTAJE EJECUTADO DICIEMBRE SEGÚN COMPROMISOS</t>
  </si>
  <si>
    <t>PRESUPUESTO EJECUTADO DICIEMBRE OBLIGACIONES</t>
  </si>
  <si>
    <t>PORCENTAJE EJECUTADO DICIEMBRE SEGÚN OBLIGACIONES</t>
  </si>
  <si>
    <t>OBSERVACIONES</t>
  </si>
  <si>
    <t>PORCENTAJE EJECUTADO SEPTIEMBRE SEGÚN  OBLIGACIONES</t>
  </si>
  <si>
    <t>PRESUPUESTO  EJECUTADO SEPTIEMBRE SEGÚN OBLIGACIONES</t>
  </si>
  <si>
    <t>CONSOLIDACIÓN DE ORGANIZACIONES SOCIALES SÓLIDAS E INCIDENTES EN EL DESARROLLO LOCAL EN EL DISTRITO DE CARTAGENA DE INDIAS</t>
  </si>
  <si>
    <t>REPORTE META PRODUCTO
 A
DICIEMBRE 31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</si>
</sst>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quot;$&quot;\ * #,##0_-;\-&quot;$&quot;\ * #,##0_-;_-&quot;$&quot;\ * &quot;-&quot;_-;_-@_-"/>
    <numFmt numFmtId="44" formatCode="_-&quot;$&quot;\ * #,##0.00_-;\-&quot;$&quot;\ * #,##0.00_-;_-&quot;$&quot;\ * &quot;-&quot;??_-;_-@_-"/>
    <numFmt numFmtId="43" formatCode="_-* #,##0.00_-;\-* #,##0.00_-;_-* &quot;-&quot;??_-;_-@_-"/>
    <numFmt numFmtId="164" formatCode="d/mm/yyyy;@"/>
    <numFmt numFmtId="165" formatCode="0.0%"/>
    <numFmt numFmtId="166" formatCode="#,##0.0"/>
  </numFmts>
  <fonts count="53">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sz val="12"/>
      <name val="Arial"/>
      <family val="2"/>
    </font>
    <font>
      <b/>
      <sz val="10"/>
      <color theme="1"/>
      <name val="Verdana"/>
      <family val="2"/>
    </font>
    <font>
      <sz val="10"/>
      <color theme="1"/>
      <name val="Verdana"/>
      <family val="2"/>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1"/>
      <name val="Arial"/>
      <family val="2"/>
    </font>
    <font>
      <b/>
      <sz val="9"/>
      <color rgb="FF000000"/>
      <name val="Tahoma"/>
      <family val="2"/>
    </font>
    <font>
      <sz val="9"/>
      <color rgb="FF000000"/>
      <name val="Tahoma"/>
      <family val="2"/>
    </font>
    <font>
      <b/>
      <sz val="14"/>
      <color theme="1"/>
      <name val="Arial"/>
      <family val="2"/>
    </font>
    <font>
      <b/>
      <sz val="20"/>
      <color theme="1"/>
      <name val="Aptos Narrow"/>
      <scheme val="minor"/>
    </font>
    <font>
      <sz val="10"/>
      <color theme="1"/>
      <name val="Arial"/>
      <family val="2"/>
    </font>
    <font>
      <sz val="11"/>
      <color rgb="FF000000"/>
      <name val="Arial"/>
      <family val="2"/>
    </font>
    <font>
      <sz val="14"/>
      <color theme="1"/>
      <name val="Arial"/>
      <family val="2"/>
    </font>
    <font>
      <b/>
      <sz val="12"/>
      <color theme="0"/>
      <name val="Arial"/>
      <family val="2"/>
    </font>
    <font>
      <b/>
      <sz val="11"/>
      <color theme="0"/>
      <name val="Arial"/>
      <family val="2"/>
    </font>
    <font>
      <sz val="12"/>
      <color theme="0"/>
      <name val="Arial"/>
      <family val="2"/>
    </font>
    <font>
      <sz val="14"/>
      <color rgb="FFFF0000"/>
      <name val="Arial"/>
      <family val="2"/>
    </font>
    <font>
      <b/>
      <sz val="10"/>
      <name val="Arial"/>
      <family val="2"/>
    </font>
    <font>
      <b/>
      <sz val="10"/>
      <color theme="1"/>
      <name val="Arial"/>
      <family val="2"/>
    </font>
    <font>
      <b/>
      <sz val="14"/>
      <color theme="1" tint="4.9989318521683403E-2"/>
      <name val="Arial"/>
      <family val="2"/>
    </font>
    <font>
      <sz val="11"/>
      <color theme="1"/>
      <name val="Aptos Narrow"/>
      <family val="2"/>
    </font>
    <font>
      <b/>
      <sz val="11"/>
      <name val="Aptos"/>
      <family val="2"/>
    </font>
    <font>
      <b/>
      <sz val="8"/>
      <color rgb="FF000000"/>
      <name val="Arial"/>
      <family val="2"/>
    </font>
    <font>
      <b/>
      <sz val="10"/>
      <color rgb="FF000000"/>
      <name val="Arial"/>
      <family val="2"/>
    </font>
    <font>
      <b/>
      <sz val="20"/>
      <color rgb="FF000000"/>
      <name val="Aptos Narrow"/>
      <family val="2"/>
    </font>
    <font>
      <b/>
      <sz val="14"/>
      <color rgb="FF000000"/>
      <name val="Arial"/>
      <family val="2"/>
    </font>
    <font>
      <b/>
      <sz val="11"/>
      <color rgb="FF000000"/>
      <name val="Arial"/>
      <family val="2"/>
    </font>
    <font>
      <b/>
      <sz val="11"/>
      <color rgb="FF0D0D0D"/>
      <name val="Arial"/>
      <family val="2"/>
    </font>
    <font>
      <b/>
      <sz val="10"/>
      <color rgb="FF0D0D0D"/>
      <name val="Arial"/>
      <family val="2"/>
    </font>
    <font>
      <sz val="12"/>
      <color rgb="FF000000"/>
      <name val="Arial"/>
      <family val="2"/>
    </font>
    <font>
      <sz val="14"/>
      <color rgb="FF000000"/>
      <name val="Arial"/>
      <family val="2"/>
    </font>
    <font>
      <sz val="12"/>
      <color rgb="FF000000"/>
      <name val="Aptos Narrow"/>
      <family val="2"/>
    </font>
    <font>
      <b/>
      <sz val="12"/>
      <color rgb="FF000000"/>
      <name val="Arial"/>
      <family val="2"/>
    </font>
    <font>
      <b/>
      <sz val="12"/>
      <color rgb="FF000000"/>
      <name val="Aptos Narrow"/>
    </font>
    <font>
      <b/>
      <sz val="14"/>
      <name val="Arial"/>
      <family val="2"/>
    </font>
    <font>
      <b/>
      <sz val="11"/>
      <color theme="1"/>
      <name val="Aptos Narrow"/>
    </font>
    <font>
      <b/>
      <sz val="12"/>
      <color theme="1"/>
      <name val="Aptos Narrow"/>
    </font>
  </fonts>
  <fills count="1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FF"/>
        <bgColor rgb="FF000000"/>
      </patternFill>
    </fill>
    <fill>
      <patternFill patternType="solid">
        <fgColor rgb="FFF2F2F2"/>
        <bgColor rgb="FF000000"/>
      </patternFill>
    </fill>
    <fill>
      <patternFill patternType="solid">
        <fgColor rgb="FFCAEDFB"/>
        <bgColor rgb="FF000000"/>
      </patternFill>
    </fill>
    <fill>
      <patternFill patternType="solid">
        <fgColor theme="0"/>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0">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1" fillId="6" borderId="0" applyNumberFormat="0" applyBorder="0" applyProtection="0">
      <alignment horizontal="center" vertical="center"/>
    </xf>
    <xf numFmtId="49" fontId="12" fillId="0" borderId="0" applyFill="0" applyBorder="0" applyProtection="0">
      <alignment horizontal="left" vertical="center"/>
    </xf>
    <xf numFmtId="3" fontId="12" fillId="0" borderId="0" applyFill="0" applyBorder="0" applyProtection="0">
      <alignment horizontal="right" vertical="center"/>
    </xf>
    <xf numFmtId="9"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341">
    <xf numFmtId="0" fontId="0" fillId="0" borderId="0" xfId="0"/>
    <xf numFmtId="0" fontId="0" fillId="2" borderId="0" xfId="0" applyFill="1"/>
    <xf numFmtId="0" fontId="7" fillId="2" borderId="0" xfId="0" applyFont="1" applyFill="1"/>
    <xf numFmtId="0" fontId="0" fillId="2" borderId="0" xfId="0" applyFill="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xf>
    <xf numFmtId="0" fontId="0" fillId="0" borderId="0" xfId="0" applyAlignment="1">
      <alignment vertical="center"/>
    </xf>
    <xf numFmtId="0" fontId="11" fillId="6" borderId="1" xfId="4" applyBorder="1" applyProtection="1">
      <alignment horizontal="center" vertical="center"/>
    </xf>
    <xf numFmtId="3" fontId="12" fillId="0" borderId="1" xfId="6" applyBorder="1" applyAlignment="1" applyProtection="1">
      <alignment horizontal="center" vertical="center"/>
    </xf>
    <xf numFmtId="49" fontId="12" fillId="0" borderId="1" xfId="5" applyBorder="1" applyProtection="1">
      <alignment horizontal="left" vertical="center"/>
    </xf>
    <xf numFmtId="0" fontId="14" fillId="0" borderId="0" xfId="0" applyFont="1" applyAlignment="1">
      <alignment horizontal="left"/>
    </xf>
    <xf numFmtId="0" fontId="14" fillId="0" borderId="0" xfId="0" applyFont="1" applyAlignment="1">
      <alignment horizontal="left" vertical="center" wrapText="1"/>
    </xf>
    <xf numFmtId="0" fontId="15" fillId="0" borderId="0" xfId="0" applyFont="1" applyAlignment="1">
      <alignment horizontal="left" vertical="center" wrapText="1"/>
    </xf>
    <xf numFmtId="0" fontId="10" fillId="0" borderId="0" xfId="0" applyFont="1" applyAlignment="1">
      <alignment horizontal="left" vertical="center" wrapText="1"/>
    </xf>
    <xf numFmtId="0" fontId="14" fillId="4" borderId="1" xfId="0" applyFont="1" applyFill="1" applyBorder="1" applyAlignment="1">
      <alignment horizontal="left" vertical="center" wrapText="1"/>
    </xf>
    <xf numFmtId="0" fontId="14" fillId="4" borderId="1" xfId="0" applyFont="1" applyFill="1" applyBorder="1" applyAlignment="1">
      <alignment horizontal="left" vertical="center"/>
    </xf>
    <xf numFmtId="0" fontId="15" fillId="4"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4" fillId="0" borderId="0" xfId="0" applyFont="1" applyAlignment="1">
      <alignment horizontal="left" vertical="center"/>
    </xf>
    <xf numFmtId="0" fontId="2" fillId="2" borderId="5"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49" fontId="12" fillId="0" borderId="1" xfId="5" applyBorder="1" applyAlignment="1" applyProtection="1">
      <alignment vertical="center" wrapText="1"/>
    </xf>
    <xf numFmtId="0" fontId="11" fillId="6" borderId="1" xfId="4" applyBorder="1" applyAlignment="1" applyProtection="1">
      <alignment vertical="center"/>
    </xf>
    <xf numFmtId="0" fontId="18" fillId="5" borderId="9" xfId="1" applyFont="1" applyFill="1" applyBorder="1" applyAlignment="1">
      <alignment horizontal="center" vertical="center"/>
    </xf>
    <xf numFmtId="0" fontId="18" fillId="5" borderId="1" xfId="1" applyFont="1" applyFill="1" applyBorder="1" applyAlignment="1">
      <alignment horizontal="center" vertical="center"/>
    </xf>
    <xf numFmtId="0" fontId="18" fillId="5" borderId="10" xfId="1" applyFont="1" applyFill="1" applyBorder="1" applyAlignment="1">
      <alignment horizontal="center" vertical="center"/>
    </xf>
    <xf numFmtId="14" fontId="19" fillId="0" borderId="1" xfId="0" applyNumberFormat="1" applyFont="1" applyBorder="1" applyAlignment="1">
      <alignment horizontal="center" vertical="center"/>
    </xf>
    <xf numFmtId="0" fontId="20" fillId="0" borderId="1" xfId="1" applyFont="1" applyBorder="1" applyAlignment="1">
      <alignment horizontal="center" vertical="center"/>
    </xf>
    <xf numFmtId="14" fontId="20" fillId="0" borderId="1" xfId="1" applyNumberFormat="1" applyFont="1" applyBorder="1" applyAlignment="1">
      <alignment horizontal="center" vertical="center"/>
    </xf>
    <xf numFmtId="0" fontId="20" fillId="0" borderId="1" xfId="1" applyFont="1" applyBorder="1" applyAlignment="1">
      <alignment horizontal="center" wrapText="1"/>
    </xf>
    <xf numFmtId="0" fontId="20" fillId="0" borderId="1" xfId="1" applyFont="1" applyBorder="1"/>
    <xf numFmtId="0" fontId="18" fillId="5" borderId="1" xfId="1" applyFont="1" applyFill="1" applyBorder="1" applyAlignment="1">
      <alignment vertical="center"/>
    </xf>
    <xf numFmtId="0" fontId="7"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0" fillId="2" borderId="1" xfId="0" applyFill="1" applyBorder="1" applyAlignment="1">
      <alignment horizontal="center" vertical="center"/>
    </xf>
    <xf numFmtId="0" fontId="5" fillId="8"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6" fillId="0" borderId="1" xfId="0" applyFont="1" applyBorder="1" applyAlignment="1">
      <alignment horizontal="center" vertical="center" wrapText="1"/>
    </xf>
    <xf numFmtId="0" fontId="26"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2" borderId="1" xfId="0" applyFont="1" applyFill="1" applyBorder="1" applyAlignment="1">
      <alignment horizontal="center" vertical="center"/>
    </xf>
    <xf numFmtId="3" fontId="8" fillId="2" borderId="1" xfId="0" applyNumberFormat="1" applyFont="1" applyFill="1" applyBorder="1" applyAlignment="1">
      <alignment horizontal="center" vertical="center"/>
    </xf>
    <xf numFmtId="0" fontId="27" fillId="7" borderId="1" xfId="0" applyFont="1" applyFill="1" applyBorder="1" applyAlignment="1">
      <alignment horizontal="justify" vertical="center" wrapText="1"/>
    </xf>
    <xf numFmtId="0" fontId="27" fillId="7" borderId="12" xfId="0" applyFont="1" applyFill="1" applyBorder="1" applyAlignment="1">
      <alignment horizontal="justify" vertical="center" wrapText="1"/>
    </xf>
    <xf numFmtId="0" fontId="27" fillId="7" borderId="13" xfId="0" applyFont="1" applyFill="1" applyBorder="1" applyAlignment="1">
      <alignment horizontal="justify" vertical="center" wrapText="1"/>
    </xf>
    <xf numFmtId="0" fontId="14" fillId="2" borderId="1" xfId="0" applyFont="1" applyFill="1" applyBorder="1" applyAlignment="1">
      <alignment horizontal="center" vertical="center"/>
    </xf>
    <xf numFmtId="0" fontId="27" fillId="7" borderId="1" xfId="0" applyFont="1" applyFill="1" applyBorder="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0" applyFont="1"/>
    <xf numFmtId="0" fontId="31" fillId="0" borderId="0" xfId="0" applyFont="1" applyAlignment="1">
      <alignment horizontal="center" vertical="center" wrapText="1"/>
    </xf>
    <xf numFmtId="9" fontId="31" fillId="0" borderId="0" xfId="7" applyFont="1" applyFill="1" applyBorder="1" applyAlignment="1">
      <alignment horizontal="center" vertical="center"/>
    </xf>
    <xf numFmtId="3" fontId="31" fillId="0" borderId="0" xfId="0" applyNumberFormat="1" applyFont="1" applyAlignment="1">
      <alignment horizontal="center" vertical="center" wrapText="1"/>
    </xf>
    <xf numFmtId="42" fontId="31" fillId="0" borderId="0" xfId="8" applyFont="1" applyFill="1" applyBorder="1" applyAlignment="1">
      <alignment vertical="center"/>
    </xf>
    <xf numFmtId="4" fontId="31" fillId="0" borderId="0" xfId="0" applyNumberFormat="1" applyFont="1" applyAlignment="1">
      <alignment horizontal="center" vertical="center" wrapText="1"/>
    </xf>
    <xf numFmtId="42" fontId="31" fillId="0" borderId="0" xfId="8" applyFont="1" applyFill="1" applyBorder="1" applyAlignment="1">
      <alignment horizontal="center" vertical="center"/>
    </xf>
    <xf numFmtId="0" fontId="29" fillId="0" borderId="0" xfId="0" applyFont="1" applyAlignment="1">
      <alignment horizontal="center" vertical="center"/>
    </xf>
    <xf numFmtId="9" fontId="29" fillId="0" borderId="0" xfId="0" applyNumberFormat="1" applyFont="1" applyAlignment="1">
      <alignment horizontal="center" vertical="center" wrapText="1"/>
    </xf>
    <xf numFmtId="3" fontId="29" fillId="0" borderId="0" xfId="0" applyNumberFormat="1" applyFont="1" applyAlignment="1">
      <alignment horizontal="center" vertical="center" wrapText="1"/>
    </xf>
    <xf numFmtId="0" fontId="31" fillId="0" borderId="0" xfId="0" applyFont="1" applyAlignment="1">
      <alignment horizontal="center"/>
    </xf>
    <xf numFmtId="9" fontId="29" fillId="0" borderId="0" xfId="0" applyNumberFormat="1" applyFont="1" applyAlignment="1">
      <alignment horizontal="center" vertical="center"/>
    </xf>
    <xf numFmtId="9" fontId="31" fillId="0" borderId="0" xfId="7" applyFont="1" applyFill="1" applyBorder="1" applyAlignment="1">
      <alignment horizontal="center"/>
    </xf>
    <xf numFmtId="42" fontId="29" fillId="0" borderId="0" xfId="0" applyNumberFormat="1" applyFont="1"/>
    <xf numFmtId="0" fontId="31" fillId="0" borderId="0" xfId="0" applyFont="1" applyAlignment="1">
      <alignment horizontal="left"/>
    </xf>
    <xf numFmtId="0" fontId="31" fillId="0" borderId="0" xfId="0" applyFont="1" applyAlignment="1">
      <alignment horizontal="center" vertical="center"/>
    </xf>
    <xf numFmtId="3" fontId="31" fillId="0" borderId="0" xfId="0" applyNumberFormat="1" applyFont="1"/>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7" fillId="2" borderId="11"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0" fillId="2" borderId="12" xfId="0" applyFill="1" applyBorder="1" applyAlignment="1">
      <alignment horizontal="center" vertical="center"/>
    </xf>
    <xf numFmtId="0" fontId="26" fillId="2" borderId="12" xfId="0" applyFont="1" applyFill="1" applyBorder="1" applyAlignment="1">
      <alignment horizontal="center" vertical="center" wrapText="1"/>
    </xf>
    <xf numFmtId="3" fontId="8" fillId="2" borderId="12" xfId="0" applyNumberFormat="1" applyFont="1" applyFill="1" applyBorder="1" applyAlignment="1">
      <alignment horizontal="center" vertical="center"/>
    </xf>
    <xf numFmtId="165" fontId="28" fillId="2" borderId="1" xfId="7" applyNumberFormat="1" applyFont="1" applyFill="1" applyBorder="1" applyAlignment="1">
      <alignment horizontal="center" vertical="center" wrapText="1"/>
    </xf>
    <xf numFmtId="3" fontId="28" fillId="2" borderId="1" xfId="0" applyNumberFormat="1" applyFont="1" applyFill="1" applyBorder="1" applyAlignment="1">
      <alignment horizontal="center" vertical="center" wrapText="1"/>
    </xf>
    <xf numFmtId="3" fontId="28" fillId="2" borderId="12" xfId="0" applyNumberFormat="1" applyFont="1" applyFill="1" applyBorder="1" applyAlignment="1">
      <alignment horizontal="center" vertical="center" wrapText="1"/>
    </xf>
    <xf numFmtId="9" fontId="28" fillId="2" borderId="1" xfId="7" applyFont="1" applyFill="1" applyBorder="1" applyAlignment="1">
      <alignment horizontal="center" vertical="center" wrapText="1"/>
    </xf>
    <xf numFmtId="9" fontId="28" fillId="2" borderId="12" xfId="7" applyFont="1" applyFill="1" applyBorder="1" applyAlignment="1">
      <alignment horizontal="center" vertical="center" wrapText="1"/>
    </xf>
    <xf numFmtId="3" fontId="28" fillId="0" borderId="1" xfId="0" applyNumberFormat="1" applyFont="1" applyBorder="1" applyAlignment="1">
      <alignment horizontal="center" vertical="center" wrapText="1"/>
    </xf>
    <xf numFmtId="9" fontId="9" fillId="2" borderId="0" xfId="0" applyNumberFormat="1" applyFont="1" applyFill="1" applyAlignment="1">
      <alignment horizontal="center"/>
    </xf>
    <xf numFmtId="165" fontId="24" fillId="8" borderId="1" xfId="7" applyNumberFormat="1" applyFont="1" applyFill="1" applyBorder="1" applyAlignment="1">
      <alignment horizontal="center" vertical="center" wrapText="1"/>
    </xf>
    <xf numFmtId="2" fontId="14" fillId="0" borderId="1" xfId="0" applyNumberFormat="1" applyFont="1" applyBorder="1" applyAlignment="1">
      <alignment horizontal="center" vertical="center" wrapText="1"/>
    </xf>
    <xf numFmtId="0" fontId="28" fillId="0" borderId="13" xfId="0" applyFont="1" applyBorder="1" applyAlignment="1">
      <alignment horizontal="center" vertical="center" wrapText="1"/>
    </xf>
    <xf numFmtId="0" fontId="28" fillId="0" borderId="1" xfId="0" applyFont="1" applyBorder="1" applyAlignment="1">
      <alignment horizontal="center" vertical="center" wrapText="1"/>
    </xf>
    <xf numFmtId="2" fontId="28" fillId="0" borderId="1" xfId="0" applyNumberFormat="1" applyFont="1" applyBorder="1" applyAlignment="1">
      <alignment horizontal="center" vertical="center" wrapText="1"/>
    </xf>
    <xf numFmtId="0" fontId="34" fillId="8" borderId="1" xfId="0" applyFont="1" applyFill="1" applyBorder="1" applyAlignment="1">
      <alignment horizontal="center" vertical="center" wrapText="1"/>
    </xf>
    <xf numFmtId="0" fontId="34" fillId="9" borderId="1" xfId="0" applyFont="1" applyFill="1" applyBorder="1" applyAlignment="1">
      <alignment horizontal="center" vertical="center" wrapText="1"/>
    </xf>
    <xf numFmtId="3" fontId="8" fillId="2" borderId="0" xfId="0" applyNumberFormat="1" applyFont="1" applyFill="1" applyAlignment="1">
      <alignment horizontal="center" vertical="center"/>
    </xf>
    <xf numFmtId="165" fontId="35" fillId="8" borderId="1" xfId="0" applyNumberFormat="1" applyFont="1" applyFill="1" applyBorder="1" applyAlignment="1">
      <alignment horizontal="center" vertical="center"/>
    </xf>
    <xf numFmtId="165" fontId="35" fillId="8" borderId="1" xfId="7" applyNumberFormat="1" applyFont="1" applyFill="1" applyBorder="1" applyAlignment="1">
      <alignment horizontal="center" vertical="center"/>
    </xf>
    <xf numFmtId="166" fontId="28" fillId="0" borderId="1" xfId="0" applyNumberFormat="1" applyFont="1" applyBorder="1" applyAlignment="1">
      <alignment horizontal="center" vertical="center" wrapText="1"/>
    </xf>
    <xf numFmtId="4" fontId="28" fillId="0" borderId="1" xfId="0" applyNumberFormat="1" applyFont="1" applyBorder="1" applyAlignment="1">
      <alignment horizontal="center" vertical="center" wrapText="1"/>
    </xf>
    <xf numFmtId="9" fontId="28" fillId="2" borderId="1" xfId="7" applyFont="1" applyFill="1" applyBorder="1" applyAlignment="1">
      <alignment horizontal="center" vertical="center" wrapText="1"/>
    </xf>
    <xf numFmtId="0" fontId="14" fillId="0" borderId="1" xfId="0" applyFont="1" applyBorder="1" applyAlignment="1">
      <alignment horizontal="center" vertical="center" wrapText="1"/>
    </xf>
    <xf numFmtId="3" fontId="14" fillId="2" borderId="1" xfId="0" applyNumberFormat="1" applyFont="1" applyFill="1" applyBorder="1" applyAlignment="1">
      <alignment horizontal="center" vertical="center" wrapText="1"/>
    </xf>
    <xf numFmtId="0" fontId="14" fillId="0" borderId="13" xfId="0" applyFont="1" applyBorder="1" applyAlignment="1">
      <alignment horizontal="center" vertical="center" wrapText="1"/>
    </xf>
    <xf numFmtId="3" fontId="14" fillId="2" borderId="13" xfId="0" applyNumberFormat="1" applyFont="1" applyFill="1" applyBorder="1" applyAlignment="1">
      <alignment horizontal="center" vertical="center" wrapText="1"/>
    </xf>
    <xf numFmtId="3" fontId="28" fillId="0" borderId="13" xfId="0" applyNumberFormat="1" applyFont="1" applyBorder="1" applyAlignment="1">
      <alignment horizontal="center" vertical="center" wrapText="1"/>
    </xf>
    <xf numFmtId="0" fontId="37" fillId="10" borderId="1" xfId="0" applyFont="1" applyFill="1" applyBorder="1" applyAlignment="1">
      <alignment horizontal="center" vertical="center" wrapText="1"/>
    </xf>
    <xf numFmtId="0" fontId="36" fillId="11" borderId="0" xfId="0" applyFont="1" applyFill="1" applyBorder="1"/>
    <xf numFmtId="0" fontId="36" fillId="0" borderId="0" xfId="0" applyFont="1" applyFill="1" applyBorder="1"/>
    <xf numFmtId="0" fontId="6" fillId="12" borderId="1" xfId="0" applyFont="1" applyFill="1" applyBorder="1" applyAlignment="1">
      <alignment horizontal="center" vertical="center" wrapText="1"/>
    </xf>
    <xf numFmtId="0" fontId="42" fillId="12" borderId="1" xfId="0" applyFont="1" applyFill="1" applyBorder="1" applyAlignment="1">
      <alignment horizontal="center" vertical="center" wrapText="1"/>
    </xf>
    <xf numFmtId="1" fontId="6" fillId="12" borderId="1" xfId="0" applyNumberFormat="1" applyFont="1" applyFill="1" applyBorder="1" applyAlignment="1">
      <alignment horizontal="center" vertical="center" wrapText="1"/>
    </xf>
    <xf numFmtId="9" fontId="42" fillId="12" borderId="1" xfId="7" applyFont="1" applyFill="1" applyBorder="1" applyAlignment="1">
      <alignment horizontal="center" vertical="center" wrapText="1"/>
    </xf>
    <xf numFmtId="0" fontId="43" fillId="12" borderId="1" xfId="0" applyFont="1" applyFill="1" applyBorder="1" applyAlignment="1">
      <alignment horizontal="center" vertical="center" wrapText="1"/>
    </xf>
    <xf numFmtId="1" fontId="33" fillId="12" borderId="1" xfId="0" applyNumberFormat="1" applyFont="1" applyFill="1" applyBorder="1" applyAlignment="1">
      <alignment horizontal="center" vertical="center" wrapText="1"/>
    </xf>
    <xf numFmtId="0" fontId="44" fillId="13" borderId="1" xfId="0" applyFont="1" applyFill="1" applyBorder="1" applyAlignment="1">
      <alignment horizontal="center" vertical="center" wrapText="1"/>
    </xf>
    <xf numFmtId="42" fontId="6" fillId="12" borderId="1" xfId="8" applyFont="1" applyFill="1" applyBorder="1" applyAlignment="1">
      <alignment horizontal="center" vertical="center" wrapText="1"/>
    </xf>
    <xf numFmtId="0" fontId="36" fillId="0" borderId="0" xfId="0" applyFont="1" applyFill="1" applyBorder="1" applyAlignment="1">
      <alignment horizontal="center"/>
    </xf>
    <xf numFmtId="0" fontId="27" fillId="11" borderId="1" xfId="0" applyFont="1" applyFill="1" applyBorder="1" applyAlignment="1">
      <alignment horizontal="justify" vertical="center" wrapText="1"/>
    </xf>
    <xf numFmtId="0" fontId="27" fillId="11" borderId="1" xfId="0" applyFont="1" applyFill="1" applyBorder="1" applyAlignment="1">
      <alignment horizontal="center" vertical="center" wrapText="1"/>
    </xf>
    <xf numFmtId="9" fontId="45" fillId="11" borderId="1" xfId="7" applyFont="1" applyFill="1" applyBorder="1" applyAlignment="1">
      <alignment horizontal="center" vertical="center" wrapText="1"/>
    </xf>
    <xf numFmtId="9" fontId="27" fillId="11" borderId="1" xfId="7" applyFont="1" applyFill="1" applyBorder="1" applyAlignment="1">
      <alignment horizontal="center" vertical="center" wrapText="1"/>
    </xf>
    <xf numFmtId="0" fontId="45" fillId="0" borderId="1" xfId="0" applyFont="1" applyFill="1" applyBorder="1" applyAlignment="1">
      <alignment horizontal="center" vertical="center" wrapText="1"/>
    </xf>
    <xf numFmtId="3" fontId="45" fillId="11" borderId="1" xfId="7" applyNumberFormat="1" applyFont="1" applyFill="1" applyBorder="1" applyAlignment="1">
      <alignment horizontal="center" vertical="center" wrapText="1"/>
    </xf>
    <xf numFmtId="164" fontId="45" fillId="11" borderId="1" xfId="7" applyNumberFormat="1" applyFont="1" applyFill="1" applyBorder="1" applyAlignment="1">
      <alignment horizontal="center" vertical="center" wrapText="1"/>
    </xf>
    <xf numFmtId="3" fontId="47" fillId="0" borderId="1" xfId="0" applyNumberFormat="1" applyFont="1" applyFill="1" applyBorder="1" applyAlignment="1">
      <alignment horizontal="center" vertical="center"/>
    </xf>
    <xf numFmtId="0" fontId="36" fillId="0" borderId="1" xfId="0" applyFont="1" applyFill="1" applyBorder="1" applyAlignment="1">
      <alignment horizontal="center" vertical="center" wrapText="1"/>
    </xf>
    <xf numFmtId="0" fontId="36" fillId="0" borderId="1" xfId="0" applyFont="1" applyFill="1" applyBorder="1" applyAlignment="1">
      <alignment horizontal="center" vertical="center"/>
    </xf>
    <xf numFmtId="9" fontId="27" fillId="11" borderId="1" xfId="7" applyFont="1" applyFill="1" applyBorder="1" applyAlignment="1">
      <alignment horizontal="justify" vertical="center" wrapText="1"/>
    </xf>
    <xf numFmtId="3" fontId="45" fillId="0" borderId="1" xfId="0" applyNumberFormat="1" applyFont="1" applyFill="1" applyBorder="1" applyAlignment="1">
      <alignment horizontal="center" vertical="center" wrapText="1"/>
    </xf>
    <xf numFmtId="3" fontId="45" fillId="0" borderId="1" xfId="7" applyNumberFormat="1" applyFont="1" applyFill="1" applyBorder="1" applyAlignment="1">
      <alignment horizontal="center" vertical="center" wrapText="1"/>
    </xf>
    <xf numFmtId="2" fontId="45" fillId="0" borderId="1" xfId="0" applyNumberFormat="1" applyFont="1" applyFill="1" applyBorder="1" applyAlignment="1">
      <alignment horizontal="center" vertical="center" wrapText="1"/>
    </xf>
    <xf numFmtId="4" fontId="45" fillId="0" borderId="1" xfId="0" applyNumberFormat="1" applyFont="1" applyFill="1" applyBorder="1" applyAlignment="1">
      <alignment horizontal="center" vertical="center" wrapText="1"/>
    </xf>
    <xf numFmtId="4" fontId="45" fillId="11" borderId="1" xfId="7" applyNumberFormat="1" applyFont="1" applyFill="1" applyBorder="1" applyAlignment="1">
      <alignment horizontal="center" vertical="center" wrapText="1"/>
    </xf>
    <xf numFmtId="9" fontId="27" fillId="0" borderId="1" xfId="7" applyFont="1" applyFill="1" applyBorder="1" applyAlignment="1">
      <alignment horizontal="left" vertical="center" wrapText="1"/>
    </xf>
    <xf numFmtId="42" fontId="45" fillId="0" borderId="1" xfId="8"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4" fontId="45" fillId="0" borderId="1" xfId="7" applyNumberFormat="1" applyFont="1" applyFill="1" applyBorder="1" applyAlignment="1">
      <alignment horizontal="center" vertical="center" wrapText="1"/>
    </xf>
    <xf numFmtId="0" fontId="45" fillId="11" borderId="1" xfId="0" applyFont="1" applyFill="1" applyBorder="1" applyAlignment="1">
      <alignment horizontal="center" vertical="center"/>
    </xf>
    <xf numFmtId="0" fontId="27" fillId="0" borderId="1" xfId="0" applyFont="1" applyFill="1" applyBorder="1" applyAlignment="1">
      <alignment horizontal="center" vertical="center" wrapText="1"/>
    </xf>
    <xf numFmtId="1" fontId="46" fillId="0" borderId="1" xfId="0" applyNumberFormat="1" applyFont="1" applyFill="1" applyBorder="1" applyAlignment="1">
      <alignment horizontal="center" vertical="center" textRotation="90"/>
    </xf>
    <xf numFmtId="0" fontId="32" fillId="11" borderId="1" xfId="0" applyFont="1" applyFill="1" applyBorder="1" applyAlignment="1">
      <alignment horizontal="center" vertical="center" wrapText="1"/>
    </xf>
    <xf numFmtId="165" fontId="41" fillId="12" borderId="1" xfId="7" applyNumberFormat="1" applyFont="1" applyFill="1" applyBorder="1" applyAlignment="1">
      <alignment horizontal="center" vertical="center" wrapText="1"/>
    </xf>
    <xf numFmtId="42" fontId="45" fillId="11" borderId="1" xfId="8" applyFont="1" applyFill="1" applyBorder="1" applyAlignment="1">
      <alignment horizontal="center" vertical="center" wrapText="1"/>
    </xf>
    <xf numFmtId="44" fontId="48" fillId="12" borderId="1" xfId="9" applyFont="1" applyFill="1" applyBorder="1" applyAlignment="1">
      <alignment horizontal="center" vertical="center"/>
    </xf>
    <xf numFmtId="9" fontId="48" fillId="12" borderId="1" xfId="7" applyFont="1" applyFill="1" applyBorder="1" applyAlignment="1">
      <alignment horizontal="center" vertical="center"/>
    </xf>
    <xf numFmtId="3" fontId="45" fillId="11" borderId="1" xfId="7" applyNumberFormat="1" applyFont="1" applyFill="1" applyBorder="1" applyAlignment="1">
      <alignment horizontal="center" vertical="center" wrapText="1"/>
    </xf>
    <xf numFmtId="3" fontId="45" fillId="0" borderId="1" xfId="7" applyNumberFormat="1" applyFont="1" applyFill="1" applyBorder="1" applyAlignment="1">
      <alignment horizontal="center" vertical="center" wrapText="1"/>
    </xf>
    <xf numFmtId="0" fontId="45" fillId="0" borderId="1" xfId="0" applyFont="1" applyFill="1" applyBorder="1" applyAlignment="1">
      <alignment horizontal="center" vertical="center" textRotation="90" wrapText="1"/>
    </xf>
    <xf numFmtId="9" fontId="46"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27" fillId="11" borderId="1" xfId="7" applyNumberFormat="1" applyFont="1" applyFill="1" applyBorder="1" applyAlignment="1">
      <alignment horizontal="left" vertical="center" wrapText="1"/>
    </xf>
    <xf numFmtId="0" fontId="27" fillId="0" borderId="1" xfId="0" applyFont="1" applyFill="1" applyBorder="1" applyAlignment="1">
      <alignment horizontal="center" vertical="center"/>
    </xf>
    <xf numFmtId="10" fontId="41" fillId="12" borderId="1" xfId="7" applyNumberFormat="1" applyFont="1" applyFill="1" applyBorder="1" applyAlignment="1">
      <alignment horizontal="center" vertical="center" wrapText="1"/>
    </xf>
    <xf numFmtId="44" fontId="49" fillId="12" borderId="1" xfId="9" applyFont="1" applyFill="1" applyBorder="1" applyAlignment="1">
      <alignment horizontal="center" vertical="center"/>
    </xf>
    <xf numFmtId="9" fontId="49" fillId="12" borderId="1" xfId="7" applyFont="1" applyFill="1" applyBorder="1" applyAlignment="1">
      <alignment horizontal="center" vertical="center"/>
    </xf>
    <xf numFmtId="0" fontId="27" fillId="0" borderId="1" xfId="0" applyFont="1" applyFill="1" applyBorder="1" applyAlignment="1">
      <alignment horizontal="justify" vertical="center" wrapText="1"/>
    </xf>
    <xf numFmtId="0" fontId="36" fillId="0" borderId="1" xfId="0" applyFont="1" applyFill="1" applyBorder="1"/>
    <xf numFmtId="1" fontId="36" fillId="0" borderId="1" xfId="0" applyNumberFormat="1" applyFont="1" applyFill="1" applyBorder="1" applyAlignment="1">
      <alignment horizontal="center" vertical="center"/>
    </xf>
    <xf numFmtId="9" fontId="36" fillId="0" borderId="1" xfId="7" applyFont="1" applyFill="1" applyBorder="1"/>
    <xf numFmtId="42" fontId="36" fillId="0" borderId="1" xfId="8" applyFont="1" applyFill="1" applyBorder="1"/>
    <xf numFmtId="1" fontId="36" fillId="0" borderId="0" xfId="0" applyNumberFormat="1" applyFont="1" applyFill="1" applyBorder="1" applyAlignment="1">
      <alignment horizontal="center" vertical="center"/>
    </xf>
    <xf numFmtId="9" fontId="36" fillId="0" borderId="0" xfId="7" applyFont="1" applyFill="1" applyBorder="1"/>
    <xf numFmtId="1" fontId="36" fillId="0" borderId="0" xfId="0" applyNumberFormat="1" applyFont="1" applyFill="1" applyBorder="1"/>
    <xf numFmtId="42" fontId="36" fillId="0" borderId="0" xfId="8" applyFont="1" applyFill="1" applyBorder="1"/>
    <xf numFmtId="3" fontId="45" fillId="11" borderId="1" xfId="7" applyNumberFormat="1" applyFont="1" applyFill="1" applyBorder="1" applyAlignment="1">
      <alignment vertical="center" wrapText="1"/>
    </xf>
    <xf numFmtId="42" fontId="45" fillId="11" borderId="1" xfId="8"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44" fontId="48" fillId="12" borderId="13" xfId="9" applyFont="1" applyFill="1" applyBorder="1" applyAlignment="1">
      <alignment horizontal="center" vertical="center"/>
    </xf>
    <xf numFmtId="9" fontId="48" fillId="12" borderId="13" xfId="7" applyFont="1" applyFill="1" applyBorder="1" applyAlignment="1">
      <alignment horizontal="center" vertical="center"/>
    </xf>
    <xf numFmtId="44" fontId="45" fillId="11" borderId="1" xfId="7" applyNumberFormat="1" applyFont="1" applyFill="1" applyBorder="1" applyAlignment="1">
      <alignment horizontal="center" vertical="center" wrapText="1"/>
    </xf>
    <xf numFmtId="44" fontId="49" fillId="14" borderId="1" xfId="9" applyFont="1" applyFill="1" applyBorder="1" applyAlignment="1">
      <alignment horizontal="center" vertical="center"/>
    </xf>
    <xf numFmtId="9" fontId="49" fillId="14" borderId="1" xfId="7" applyFont="1" applyFill="1" applyBorder="1" applyAlignment="1">
      <alignment horizontal="center" vertical="center"/>
    </xf>
    <xf numFmtId="166" fontId="28" fillId="0" borderId="13" xfId="0" applyNumberFormat="1" applyFont="1" applyBorder="1" applyAlignment="1">
      <alignment horizontal="center" vertical="center" wrapText="1"/>
    </xf>
    <xf numFmtId="44" fontId="51" fillId="0" borderId="1" xfId="9" applyFont="1" applyFill="1" applyBorder="1" applyAlignment="1">
      <alignment horizontal="center" vertical="center"/>
    </xf>
    <xf numFmtId="9" fontId="51" fillId="0" borderId="1" xfId="7" applyFont="1" applyFill="1" applyBorder="1" applyAlignment="1">
      <alignment horizontal="center" vertical="center"/>
    </xf>
    <xf numFmtId="9" fontId="51" fillId="0" borderId="0" xfId="0" applyNumberFormat="1" applyFont="1" applyFill="1" applyBorder="1" applyAlignment="1">
      <alignment horizontal="center" vertical="center"/>
    </xf>
    <xf numFmtId="44" fontId="51" fillId="0" borderId="0" xfId="9" applyFont="1" applyFill="1" applyBorder="1" applyAlignment="1">
      <alignment horizontal="center" vertical="center"/>
    </xf>
    <xf numFmtId="44" fontId="51" fillId="0" borderId="1" xfId="0" applyNumberFormat="1" applyFont="1" applyFill="1" applyBorder="1" applyAlignment="1">
      <alignment horizontal="center" vertical="center"/>
    </xf>
    <xf numFmtId="9" fontId="51" fillId="0" borderId="1" xfId="0" applyNumberFormat="1" applyFont="1" applyFill="1" applyBorder="1" applyAlignment="1">
      <alignment horizontal="center" vertical="center"/>
    </xf>
    <xf numFmtId="42" fontId="52" fillId="0" borderId="1" xfId="8" applyFont="1" applyFill="1" applyBorder="1" applyAlignment="1">
      <alignment vertical="center"/>
    </xf>
    <xf numFmtId="44" fontId="52" fillId="0" borderId="1" xfId="0" applyNumberFormat="1" applyFont="1" applyFill="1" applyBorder="1" applyAlignment="1">
      <alignment vertical="center"/>
    </xf>
    <xf numFmtId="9" fontId="52" fillId="0" borderId="1" xfId="7" applyFont="1" applyFill="1" applyBorder="1" applyAlignment="1">
      <alignment horizontal="center" vertical="center"/>
    </xf>
    <xf numFmtId="44" fontId="52" fillId="0" borderId="1" xfId="0" applyNumberFormat="1" applyFont="1" applyFill="1" applyBorder="1" applyAlignment="1">
      <alignment horizontal="center" vertical="center"/>
    </xf>
    <xf numFmtId="4" fontId="28" fillId="0" borderId="13" xfId="0" applyNumberFormat="1" applyFont="1" applyBorder="1" applyAlignment="1">
      <alignment horizontal="center" vertical="center" wrapText="1"/>
    </xf>
    <xf numFmtId="166" fontId="28" fillId="2" borderId="1" xfId="0" applyNumberFormat="1" applyFont="1" applyFill="1" applyBorder="1" applyAlignment="1">
      <alignment horizontal="center" vertical="center" wrapText="1"/>
    </xf>
    <xf numFmtId="4" fontId="28" fillId="2" borderId="1" xfId="0" applyNumberFormat="1" applyFont="1" applyFill="1" applyBorder="1" applyAlignment="1">
      <alignment horizontal="center" vertical="center" wrapText="1"/>
    </xf>
    <xf numFmtId="10" fontId="28" fillId="2" borderId="1" xfId="7" applyNumberFormat="1" applyFont="1" applyFill="1" applyBorder="1" applyAlignment="1">
      <alignment horizontal="center" vertical="center" wrapText="1"/>
    </xf>
    <xf numFmtId="9" fontId="36" fillId="0" borderId="1" xfId="7" applyFont="1" applyFill="1" applyBorder="1" applyAlignment="1">
      <alignment horizontal="center" vertical="center"/>
    </xf>
    <xf numFmtId="165" fontId="50" fillId="2" borderId="1" xfId="7" applyNumberFormat="1" applyFont="1" applyFill="1" applyBorder="1" applyAlignment="1">
      <alignment horizontal="center" vertical="center" wrapText="1"/>
    </xf>
    <xf numFmtId="44" fontId="36" fillId="0" borderId="1" xfId="9" applyFont="1" applyFill="1" applyBorder="1" applyAlignment="1">
      <alignment vertical="center"/>
    </xf>
    <xf numFmtId="0" fontId="14"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0"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lignment horizontal="left" vertical="center"/>
    </xf>
    <xf numFmtId="0" fontId="14" fillId="0" borderId="1" xfId="0" applyFont="1" applyBorder="1" applyAlignment="1">
      <alignment horizontal="left"/>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4" fillId="0" borderId="3" xfId="0" applyFont="1" applyBorder="1" applyAlignment="1">
      <alignment horizontal="center"/>
    </xf>
    <xf numFmtId="0" fontId="4" fillId="3" borderId="1" xfId="0" applyFont="1" applyFill="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4" fontId="32" fillId="2" borderId="2" xfId="0" applyNumberFormat="1" applyFont="1" applyFill="1" applyBorder="1" applyAlignment="1">
      <alignment horizontal="center" vertical="center" wrapText="1"/>
    </xf>
    <xf numFmtId="4" fontId="32" fillId="2" borderId="3" xfId="0" applyNumberFormat="1" applyFont="1" applyFill="1" applyBorder="1" applyAlignment="1">
      <alignment horizontal="center" vertical="center" wrapText="1"/>
    </xf>
    <xf numFmtId="4" fontId="32" fillId="2" borderId="4" xfId="0" applyNumberFormat="1" applyFont="1" applyFill="1" applyBorder="1" applyAlignment="1">
      <alignment horizontal="center" vertical="center" wrapText="1"/>
    </xf>
    <xf numFmtId="3" fontId="32" fillId="2" borderId="2" xfId="0" applyNumberFormat="1" applyFont="1" applyFill="1" applyBorder="1" applyAlignment="1">
      <alignment horizontal="center" vertical="center" wrapText="1"/>
    </xf>
    <xf numFmtId="3" fontId="32" fillId="2" borderId="3" xfId="0" applyNumberFormat="1" applyFont="1" applyFill="1" applyBorder="1" applyAlignment="1">
      <alignment horizontal="center" vertical="center" wrapText="1"/>
    </xf>
    <xf numFmtId="3" fontId="32" fillId="2" borderId="4"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24" fillId="2" borderId="11" xfId="0" applyFont="1" applyFill="1" applyBorder="1" applyAlignment="1">
      <alignment horizontal="center" vertical="center"/>
    </xf>
    <xf numFmtId="0" fontId="24"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5" fillId="2" borderId="2" xfId="0" applyFont="1" applyFill="1" applyBorder="1" applyAlignment="1">
      <alignment horizontal="left" vertical="center"/>
    </xf>
    <xf numFmtId="0" fontId="25" fillId="2" borderId="3" xfId="0" applyFont="1" applyFill="1" applyBorder="1" applyAlignment="1">
      <alignment horizontal="left" vertical="center"/>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17" fillId="2" borderId="1" xfId="0" applyFont="1" applyFill="1" applyBorder="1" applyAlignment="1">
      <alignment horizontal="center"/>
    </xf>
    <xf numFmtId="0" fontId="0" fillId="2" borderId="1" xfId="0" applyFill="1" applyBorder="1" applyAlignment="1">
      <alignment horizontal="center"/>
    </xf>
    <xf numFmtId="44" fontId="36" fillId="0" borderId="1" xfId="9" applyFont="1" applyFill="1" applyBorder="1" applyAlignment="1">
      <alignment horizontal="center" vertical="center"/>
    </xf>
    <xf numFmtId="9" fontId="36" fillId="0" borderId="1" xfId="7" applyFont="1" applyFill="1" applyBorder="1" applyAlignment="1">
      <alignment horizontal="center" vertical="center"/>
    </xf>
    <xf numFmtId="9" fontId="36" fillId="0" borderId="12" xfId="7" applyFont="1" applyFill="1" applyBorder="1" applyAlignment="1">
      <alignment horizontal="center" vertical="center"/>
    </xf>
    <xf numFmtId="9" fontId="36" fillId="0" borderId="14" xfId="7" applyFont="1" applyFill="1" applyBorder="1" applyAlignment="1">
      <alignment horizontal="center" vertical="center"/>
    </xf>
    <xf numFmtId="42" fontId="45" fillId="0" borderId="1" xfId="0" applyNumberFormat="1" applyFont="1" applyFill="1" applyBorder="1" applyAlignment="1">
      <alignment horizontal="center" vertical="center" wrapText="1"/>
    </xf>
    <xf numFmtId="42" fontId="45" fillId="0" borderId="1" xfId="0" applyNumberFormat="1" applyFont="1" applyFill="1" applyBorder="1" applyAlignment="1">
      <alignment horizontal="center" vertical="center"/>
    </xf>
    <xf numFmtId="42" fontId="45" fillId="0" borderId="12" xfId="0" applyNumberFormat="1" applyFont="1" applyFill="1" applyBorder="1" applyAlignment="1">
      <alignment horizontal="center" vertical="center" wrapText="1"/>
    </xf>
    <xf numFmtId="42" fontId="45" fillId="0" borderId="14" xfId="0" applyNumberFormat="1" applyFont="1" applyFill="1" applyBorder="1" applyAlignment="1">
      <alignment horizontal="center" vertical="center" wrapText="1"/>
    </xf>
    <xf numFmtId="42" fontId="45" fillId="0" borderId="13" xfId="0" applyNumberFormat="1" applyFont="1" applyFill="1" applyBorder="1" applyAlignment="1">
      <alignment horizontal="center" vertical="center" wrapText="1"/>
    </xf>
    <xf numFmtId="0" fontId="46" fillId="0" borderId="1" xfId="0" applyFont="1" applyFill="1" applyBorder="1" applyAlignment="1">
      <alignment horizontal="center" vertical="center" textRotation="90" wrapText="1"/>
    </xf>
    <xf numFmtId="9" fontId="45" fillId="0" borderId="1" xfId="7" applyNumberFormat="1" applyFont="1" applyFill="1" applyBorder="1" applyAlignment="1">
      <alignment horizontal="center" vertical="center" wrapText="1"/>
    </xf>
    <xf numFmtId="9" fontId="36" fillId="0" borderId="13" xfId="7" applyFont="1" applyFill="1" applyBorder="1" applyAlignment="1">
      <alignment horizontal="center" vertical="center"/>
    </xf>
    <xf numFmtId="44" fontId="36" fillId="11" borderId="12" xfId="9" applyFont="1" applyFill="1" applyBorder="1" applyAlignment="1">
      <alignment horizontal="center" vertical="center" wrapText="1"/>
    </xf>
    <xf numFmtId="44" fontId="36" fillId="11" borderId="13" xfId="9" applyFont="1" applyFill="1" applyBorder="1" applyAlignment="1">
      <alignment horizontal="center" vertical="center" wrapText="1"/>
    </xf>
    <xf numFmtId="42" fontId="45" fillId="11" borderId="12" xfId="8" applyFont="1" applyFill="1" applyBorder="1" applyAlignment="1">
      <alignment horizontal="center" vertical="center" wrapText="1"/>
    </xf>
    <xf numFmtId="42" fontId="45" fillId="11" borderId="13" xfId="8" applyFont="1" applyFill="1" applyBorder="1" applyAlignment="1">
      <alignment horizontal="center" vertical="center" wrapText="1"/>
    </xf>
    <xf numFmtId="9" fontId="47" fillId="0" borderId="12" xfId="7" applyFont="1" applyFill="1" applyBorder="1" applyAlignment="1">
      <alignment horizontal="center" vertical="center"/>
    </xf>
    <xf numFmtId="9" fontId="47" fillId="0" borderId="13" xfId="7" applyFont="1" applyFill="1" applyBorder="1" applyAlignment="1">
      <alignment horizontal="center" vertical="center"/>
    </xf>
    <xf numFmtId="9" fontId="36" fillId="11" borderId="12" xfId="7" applyFont="1" applyFill="1" applyBorder="1" applyAlignment="1">
      <alignment horizontal="center" vertical="center" wrapText="1"/>
    </xf>
    <xf numFmtId="9" fontId="36" fillId="11" borderId="13" xfId="7" applyFont="1" applyFill="1" applyBorder="1" applyAlignment="1">
      <alignment horizontal="center" vertical="center" wrapText="1"/>
    </xf>
    <xf numFmtId="0" fontId="46" fillId="0" borderId="1" xfId="8" applyNumberFormat="1" applyFont="1" applyFill="1" applyBorder="1" applyAlignment="1">
      <alignment horizontal="center" vertical="center" textRotation="90" wrapText="1"/>
    </xf>
    <xf numFmtId="44" fontId="45" fillId="0" borderId="1" xfId="0" applyNumberFormat="1" applyFont="1" applyFill="1" applyBorder="1" applyAlignment="1">
      <alignment horizontal="center" vertical="center"/>
    </xf>
    <xf numFmtId="44" fontId="45" fillId="0" borderId="12" xfId="0" applyNumberFormat="1" applyFont="1" applyFill="1" applyBorder="1" applyAlignment="1">
      <alignment horizontal="center" vertical="center"/>
    </xf>
    <xf numFmtId="44" fontId="45" fillId="0" borderId="14" xfId="0" applyNumberFormat="1" applyFont="1" applyFill="1" applyBorder="1" applyAlignment="1">
      <alignment horizontal="center" vertical="center"/>
    </xf>
    <xf numFmtId="44" fontId="45" fillId="0" borderId="13" xfId="0" applyNumberFormat="1" applyFont="1" applyFill="1" applyBorder="1" applyAlignment="1">
      <alignment horizontal="center" vertical="center"/>
    </xf>
    <xf numFmtId="42" fontId="45" fillId="0" borderId="12" xfId="8" applyFont="1" applyFill="1" applyBorder="1" applyAlignment="1">
      <alignment horizontal="center" vertical="center" wrapText="1"/>
    </xf>
    <xf numFmtId="42" fontId="45" fillId="0" borderId="14" xfId="8" applyFont="1" applyFill="1" applyBorder="1" applyAlignment="1">
      <alignment horizontal="center" vertical="center" wrapText="1"/>
    </xf>
    <xf numFmtId="42" fontId="45" fillId="0" borderId="13" xfId="8" applyFont="1" applyFill="1" applyBorder="1" applyAlignment="1">
      <alignment horizontal="center" vertical="center" wrapText="1"/>
    </xf>
    <xf numFmtId="0" fontId="38" fillId="11" borderId="1" xfId="0" applyFont="1" applyFill="1" applyBorder="1" applyAlignment="1">
      <alignment horizontal="center" vertical="center" wrapText="1"/>
    </xf>
    <xf numFmtId="3" fontId="45" fillId="11" borderId="12" xfId="7" applyNumberFormat="1" applyFont="1" applyFill="1" applyBorder="1" applyAlignment="1">
      <alignment horizontal="center" vertical="center" wrapText="1"/>
    </xf>
    <xf numFmtId="3" fontId="45" fillId="11" borderId="13" xfId="7" applyNumberFormat="1" applyFont="1" applyFill="1" applyBorder="1" applyAlignment="1">
      <alignment horizontal="center" vertical="center" wrapText="1"/>
    </xf>
    <xf numFmtId="3" fontId="45" fillId="11" borderId="1" xfId="7" applyNumberFormat="1" applyFont="1" applyFill="1" applyBorder="1" applyAlignment="1">
      <alignment horizontal="center" vertical="center" wrapText="1"/>
    </xf>
    <xf numFmtId="1" fontId="46" fillId="0" borderId="1" xfId="0" applyNumberFormat="1" applyFont="1" applyFill="1" applyBorder="1" applyAlignment="1">
      <alignment horizontal="center" vertical="center" textRotation="90"/>
    </xf>
    <xf numFmtId="0" fontId="27" fillId="0" borderId="1" xfId="0" applyFont="1" applyFill="1" applyBorder="1" applyAlignment="1">
      <alignment horizontal="center" vertical="center" wrapText="1"/>
    </xf>
    <xf numFmtId="0" fontId="27" fillId="11" borderId="1" xfId="0" applyFont="1" applyFill="1" applyBorder="1" applyAlignment="1">
      <alignment horizontal="justify" vertical="center" wrapText="1"/>
    </xf>
    <xf numFmtId="3" fontId="45" fillId="0" borderId="1" xfId="7" applyNumberFormat="1" applyFont="1" applyFill="1" applyBorder="1" applyAlignment="1">
      <alignment horizontal="center" vertical="center" wrapText="1"/>
    </xf>
    <xf numFmtId="0" fontId="27" fillId="11" borderId="1" xfId="0" applyFont="1" applyFill="1" applyBorder="1" applyAlignment="1">
      <alignment horizontal="center" vertical="center" wrapText="1"/>
    </xf>
    <xf numFmtId="9" fontId="46" fillId="11" borderId="1" xfId="7" applyFont="1" applyFill="1" applyBorder="1" applyAlignment="1">
      <alignment horizontal="center" vertical="center" wrapText="1"/>
    </xf>
    <xf numFmtId="9" fontId="27"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39" fillId="11" borderId="1" xfId="0" applyFont="1" applyFill="1" applyBorder="1" applyAlignment="1">
      <alignment horizontal="center" vertical="center" wrapText="1"/>
    </xf>
    <xf numFmtId="0" fontId="32" fillId="11" borderId="1" xfId="0" applyFont="1" applyFill="1" applyBorder="1" applyAlignment="1">
      <alignment horizontal="center" vertical="center" wrapText="1"/>
    </xf>
    <xf numFmtId="42" fontId="32" fillId="0" borderId="1" xfId="8" applyFont="1" applyFill="1" applyBorder="1" applyAlignment="1">
      <alignment horizontal="center" vertical="center" wrapText="1"/>
    </xf>
    <xf numFmtId="0" fontId="40" fillId="11" borderId="1" xfId="0"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42" fontId="45" fillId="0" borderId="1" xfId="8" applyFont="1" applyFill="1" applyBorder="1" applyAlignment="1">
      <alignment horizontal="center" vertical="center" wrapText="1"/>
    </xf>
    <xf numFmtId="9" fontId="45" fillId="11" borderId="1" xfId="7" applyFont="1" applyFill="1" applyBorder="1" applyAlignment="1">
      <alignment horizontal="center" vertical="center" wrapText="1"/>
    </xf>
    <xf numFmtId="164" fontId="45" fillId="11" borderId="1" xfId="7" applyNumberFormat="1" applyFont="1" applyFill="1" applyBorder="1" applyAlignment="1">
      <alignment horizontal="center" vertical="center" wrapText="1"/>
    </xf>
    <xf numFmtId="3" fontId="47" fillId="0" borderId="1" xfId="0" applyNumberFormat="1" applyFont="1" applyFill="1" applyBorder="1" applyAlignment="1">
      <alignment horizontal="center" vertical="center"/>
    </xf>
    <xf numFmtId="0" fontId="36" fillId="0" borderId="1" xfId="0" applyFont="1" applyFill="1" applyBorder="1" applyAlignment="1">
      <alignment horizontal="center" vertical="center" wrapText="1"/>
    </xf>
    <xf numFmtId="9" fontId="27" fillId="11" borderId="1" xfId="7" applyFont="1" applyFill="1" applyBorder="1" applyAlignment="1">
      <alignment horizontal="justify" vertical="center" wrapText="1"/>
    </xf>
    <xf numFmtId="9" fontId="27" fillId="0" borderId="1" xfId="7" applyFont="1" applyFill="1" applyBorder="1" applyAlignment="1">
      <alignment horizontal="justify" vertical="center" wrapText="1"/>
    </xf>
    <xf numFmtId="42" fontId="45" fillId="11" borderId="1" xfId="8" applyFont="1" applyFill="1" applyBorder="1" applyAlignment="1">
      <alignment horizontal="center" vertical="center" wrapText="1"/>
    </xf>
    <xf numFmtId="9" fontId="27" fillId="0" borderId="1" xfId="7" applyFont="1" applyFill="1" applyBorder="1" applyAlignment="1">
      <alignment horizontal="left" vertical="center" wrapText="1"/>
    </xf>
    <xf numFmtId="0" fontId="39" fillId="11" borderId="1" xfId="1" applyFont="1" applyFill="1" applyBorder="1" applyAlignment="1">
      <alignment horizontal="left" vertical="center"/>
    </xf>
    <xf numFmtId="9" fontId="45" fillId="0" borderId="12" xfId="7" applyFont="1" applyFill="1" applyBorder="1" applyAlignment="1">
      <alignment horizontal="center" vertical="center"/>
    </xf>
    <xf numFmtId="9" fontId="45" fillId="0" borderId="14" xfId="7" applyFont="1" applyFill="1" applyBorder="1" applyAlignment="1">
      <alignment horizontal="center" vertical="center"/>
    </xf>
    <xf numFmtId="9" fontId="45" fillId="0" borderId="13" xfId="7" applyFont="1" applyFill="1" applyBorder="1" applyAlignment="1">
      <alignment horizontal="center" vertical="center"/>
    </xf>
    <xf numFmtId="44" fontId="45" fillId="0" borderId="1" xfId="9" applyFont="1" applyFill="1" applyBorder="1" applyAlignment="1">
      <alignment horizontal="center" vertical="center"/>
    </xf>
    <xf numFmtId="0" fontId="40" fillId="11" borderId="1" xfId="0" applyFont="1" applyFill="1" applyBorder="1" applyAlignment="1">
      <alignment horizontal="left" vertical="center" wrapText="1"/>
    </xf>
    <xf numFmtId="0" fontId="41" fillId="0" borderId="1" xfId="0" applyFont="1" applyFill="1" applyBorder="1" applyAlignment="1">
      <alignment horizontal="center" vertical="center"/>
    </xf>
    <xf numFmtId="0" fontId="41" fillId="0" borderId="1" xfId="0" applyFont="1" applyFill="1" applyBorder="1" applyAlignment="1">
      <alignment horizontal="center" vertical="center" wrapText="1"/>
    </xf>
    <xf numFmtId="0" fontId="41" fillId="11" borderId="1" xfId="0" applyFont="1" applyFill="1" applyBorder="1" applyAlignment="1">
      <alignment horizontal="center" vertical="center"/>
    </xf>
    <xf numFmtId="0" fontId="45" fillId="11" borderId="1" xfId="0" applyFont="1" applyFill="1" applyBorder="1" applyAlignment="1">
      <alignment horizontal="center" vertical="center"/>
    </xf>
    <xf numFmtId="0" fontId="27" fillId="0" borderId="1" xfId="0" applyFont="1" applyFill="1" applyBorder="1" applyAlignment="1">
      <alignment horizontal="center" vertical="center"/>
    </xf>
    <xf numFmtId="0" fontId="45" fillId="0" borderId="1" xfId="0" applyFont="1" applyFill="1" applyBorder="1" applyAlignment="1">
      <alignment horizontal="center" vertical="center" wrapText="1"/>
    </xf>
    <xf numFmtId="44" fontId="47" fillId="0" borderId="1" xfId="0" applyNumberFormat="1" applyFont="1" applyFill="1" applyBorder="1" applyAlignment="1">
      <alignment horizontal="center" vertical="center"/>
    </xf>
    <xf numFmtId="9" fontId="47" fillId="0" borderId="1" xfId="7" applyFont="1" applyFill="1" applyBorder="1" applyAlignment="1">
      <alignment horizontal="center" vertical="center"/>
    </xf>
    <xf numFmtId="9" fontId="45" fillId="0" borderId="1" xfId="7" applyFont="1" applyFill="1" applyBorder="1" applyAlignment="1">
      <alignment horizontal="center" vertical="center" wrapText="1"/>
    </xf>
    <xf numFmtId="44" fontId="47" fillId="0" borderId="12" xfId="0" applyNumberFormat="1" applyFont="1" applyFill="1" applyBorder="1" applyAlignment="1">
      <alignment horizontal="center" vertical="center"/>
    </xf>
    <xf numFmtId="44" fontId="47" fillId="0" borderId="14" xfId="0" applyNumberFormat="1" applyFont="1" applyFill="1" applyBorder="1" applyAlignment="1">
      <alignment horizontal="center" vertical="center"/>
    </xf>
    <xf numFmtId="44" fontId="47" fillId="0" borderId="13" xfId="0" applyNumberFormat="1" applyFont="1" applyFill="1" applyBorder="1" applyAlignment="1">
      <alignment horizontal="center" vertical="center"/>
    </xf>
    <xf numFmtId="9" fontId="47" fillId="0" borderId="14" xfId="7" applyFont="1" applyFill="1" applyBorder="1" applyAlignment="1">
      <alignment horizontal="center" vertical="center"/>
    </xf>
    <xf numFmtId="44" fontId="47" fillId="0" borderId="1" xfId="9" applyFont="1" applyFill="1" applyBorder="1" applyAlignment="1">
      <alignment horizontal="center" vertical="center"/>
    </xf>
    <xf numFmtId="0" fontId="36" fillId="0" borderId="1" xfId="0" applyFont="1" applyFill="1" applyBorder="1" applyAlignment="1">
      <alignment horizontal="center" vertical="center"/>
    </xf>
    <xf numFmtId="0" fontId="20" fillId="0" borderId="1" xfId="1" applyFont="1" applyBorder="1" applyAlignment="1">
      <alignment horizontal="center" wrapText="1"/>
    </xf>
    <xf numFmtId="0" fontId="18" fillId="5" borderId="6" xfId="1" applyFont="1" applyFill="1" applyBorder="1" applyAlignment="1">
      <alignment horizontal="center" vertical="center"/>
    </xf>
    <xf numFmtId="0" fontId="18" fillId="5" borderId="7" xfId="1" applyFont="1" applyFill="1" applyBorder="1" applyAlignment="1">
      <alignment horizontal="center" vertical="center"/>
    </xf>
    <xf numFmtId="0" fontId="18" fillId="5" borderId="8" xfId="1" applyFont="1" applyFill="1" applyBorder="1" applyAlignment="1">
      <alignment horizontal="center" vertical="center"/>
    </xf>
    <xf numFmtId="0" fontId="18" fillId="5" borderId="1" xfId="1" applyFont="1" applyFill="1" applyBorder="1" applyAlignment="1">
      <alignment horizontal="center" vertical="center"/>
    </xf>
    <xf numFmtId="0" fontId="20" fillId="0" borderId="1" xfId="1" applyFont="1" applyBorder="1" applyAlignment="1">
      <alignment horizontal="center" vertical="center" wrapText="1"/>
    </xf>
    <xf numFmtId="0" fontId="18" fillId="5" borderId="2" xfId="1" applyFont="1" applyFill="1" applyBorder="1" applyAlignment="1">
      <alignment horizontal="center" vertical="center"/>
    </xf>
    <xf numFmtId="0" fontId="18" fillId="5" borderId="3" xfId="1" applyFont="1" applyFill="1" applyBorder="1" applyAlignment="1">
      <alignment horizontal="center" vertical="center"/>
    </xf>
    <xf numFmtId="0" fontId="18" fillId="5" borderId="4" xfId="1" applyFont="1" applyFill="1" applyBorder="1" applyAlignment="1">
      <alignment horizontal="center" vertical="center"/>
    </xf>
    <xf numFmtId="0" fontId="20" fillId="0" borderId="1" xfId="1" applyFont="1" applyBorder="1" applyAlignment="1">
      <alignment horizontal="center" vertical="center"/>
    </xf>
    <xf numFmtId="0" fontId="31" fillId="0" borderId="0" xfId="0" applyFont="1" applyAlignment="1">
      <alignment horizontal="center" vertical="center" wrapText="1"/>
    </xf>
    <xf numFmtId="0" fontId="29" fillId="0" borderId="0" xfId="0" applyFont="1" applyAlignment="1">
      <alignment horizontal="center" vertical="center"/>
    </xf>
    <xf numFmtId="42" fontId="29" fillId="0" borderId="0" xfId="0" applyNumberFormat="1" applyFont="1" applyAlignment="1">
      <alignment horizontal="center"/>
    </xf>
    <xf numFmtId="0" fontId="29" fillId="0" borderId="0" xfId="0" applyFont="1" applyAlignment="1">
      <alignment horizontal="center"/>
    </xf>
    <xf numFmtId="0" fontId="30" fillId="0" borderId="0" xfId="0" applyFont="1" applyAlignment="1">
      <alignment horizontal="center" vertical="center" wrapText="1"/>
    </xf>
    <xf numFmtId="9" fontId="31" fillId="0" borderId="0" xfId="7" applyFont="1" applyFill="1" applyBorder="1" applyAlignment="1">
      <alignment horizontal="center" vertical="center"/>
    </xf>
  </cellXfs>
  <cellStyles count="10">
    <cellStyle name="BodyStyle" xfId="5"/>
    <cellStyle name="HeaderStyle" xfId="4"/>
    <cellStyle name="Millares 2" xfId="3"/>
    <cellStyle name="Moneda" xfId="9" builtinId="4"/>
    <cellStyle name="Moneda [0]" xfId="8" builtinId="7"/>
    <cellStyle name="Moneda 2" xfId="2"/>
    <cellStyle name="Normal" xfId="0" builtinId="0"/>
    <cellStyle name="Normal 2" xfId="1"/>
    <cellStyle name="Numeric" xfId="6"/>
    <cellStyle name="Porcentaje" xfId="7" builtinId="5"/>
  </cellStyles>
  <dxfs count="0"/>
  <tableStyles count="0" defaultTableStyle="TableStyleMedium2" defaultPivotStyle="PivotStyleLight16"/>
  <colors>
    <mruColors>
      <color rgb="FFFFFDEA"/>
      <color rgb="FFD2F4EC"/>
      <color rgb="FF91CF4F"/>
      <color rgb="FF19AF4E"/>
      <color rgb="FF73FEFF"/>
      <color rgb="FFF6C5AC"/>
      <color rgb="FFFFFF00"/>
      <color rgb="FF19B050"/>
      <color rgb="FFA9D08E"/>
      <color rgb="FFDB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12700</xdr:colOff>
      <xdr:row>15</xdr:row>
      <xdr:rowOff>393700</xdr:rowOff>
    </xdr:from>
    <xdr:to>
      <xdr:col>14</xdr:col>
      <xdr:colOff>0</xdr:colOff>
      <xdr:row>15</xdr:row>
      <xdr:rowOff>393700</xdr:rowOff>
    </xdr:to>
    <xdr:cxnSp macro="">
      <xdr:nvCxnSpPr>
        <xdr:cNvPr id="6" name="Conector recto 5">
          <a:extLst>
            <a:ext uri="{FF2B5EF4-FFF2-40B4-BE49-F238E27FC236}">
              <a16:creationId xmlns:a16="http://schemas.microsoft.com/office/drawing/2014/main" id="{0CD575B6-5A0A-A388-02AE-F390B12F7CC6}"/>
            </a:ext>
          </a:extLst>
        </xdr:cNvPr>
        <xdr:cNvCxnSpPr/>
      </xdr:nvCxnSpPr>
      <xdr:spPr>
        <a:xfrm>
          <a:off x="22098000" y="10274300"/>
          <a:ext cx="20320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1003300</xdr:colOff>
      <xdr:row>0</xdr:row>
      <xdr:rowOff>0</xdr:rowOff>
    </xdr:from>
    <xdr:ext cx="1339010" cy="1095375"/>
    <xdr:pic>
      <xdr:nvPicPr>
        <xdr:cNvPr id="10" name="Imagen 9">
          <a:extLst>
            <a:ext uri="{FF2B5EF4-FFF2-40B4-BE49-F238E27FC236}">
              <a16:creationId xmlns:a16="http://schemas.microsoft.com/office/drawing/2014/main" id="{CC05EC6F-807C-524F-BE63-6BB98CF16B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15</xdr:col>
      <xdr:colOff>12700</xdr:colOff>
      <xdr:row>15</xdr:row>
      <xdr:rowOff>393700</xdr:rowOff>
    </xdr:from>
    <xdr:to>
      <xdr:col>19</xdr:col>
      <xdr:colOff>0</xdr:colOff>
      <xdr:row>15</xdr:row>
      <xdr:rowOff>393700</xdr:rowOff>
    </xdr:to>
    <xdr:cxnSp macro="">
      <xdr:nvCxnSpPr>
        <xdr:cNvPr id="4" name="Conector recto 3">
          <a:extLst>
            <a:ext uri="{FF2B5EF4-FFF2-40B4-BE49-F238E27FC236}">
              <a16:creationId xmlns:a16="http://schemas.microsoft.com/office/drawing/2014/main" id="{B6BA6AA3-A5A8-134B-831A-72D423BEA849}"/>
            </a:ext>
          </a:extLst>
        </xdr:cNvPr>
        <xdr:cNvCxnSpPr/>
      </xdr:nvCxnSpPr>
      <xdr:spPr>
        <a:xfrm>
          <a:off x="11680825" y="10528300"/>
          <a:ext cx="54356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1003300</xdr:colOff>
      <xdr:row>0</xdr:row>
      <xdr:rowOff>0</xdr:rowOff>
    </xdr:from>
    <xdr:ext cx="1339010" cy="1095375"/>
    <xdr:pic>
      <xdr:nvPicPr>
        <xdr:cNvPr id="4" name="Imagen 3">
          <a:extLst>
            <a:ext uri="{FF2B5EF4-FFF2-40B4-BE49-F238E27FC236}">
              <a16:creationId xmlns:a16="http://schemas.microsoft.com/office/drawing/2014/main" id="{CC05EC6F-807C-524F-BE63-6BB98CF16B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13</xdr:col>
      <xdr:colOff>12700</xdr:colOff>
      <xdr:row>17</xdr:row>
      <xdr:rowOff>393700</xdr:rowOff>
    </xdr:from>
    <xdr:to>
      <xdr:col>14</xdr:col>
      <xdr:colOff>0</xdr:colOff>
      <xdr:row>17</xdr:row>
      <xdr:rowOff>393700</xdr:rowOff>
    </xdr:to>
    <xdr:cxnSp macro="">
      <xdr:nvCxnSpPr>
        <xdr:cNvPr id="3" name="Conector recto 2">
          <a:extLst>
            <a:ext uri="{FF2B5EF4-FFF2-40B4-BE49-F238E27FC236}">
              <a16:creationId xmlns:a16="http://schemas.microsoft.com/office/drawing/2014/main" id="{0CD575B6-5A0A-A388-02AE-F390B12F7CC6}"/>
            </a:ext>
          </a:extLst>
        </xdr:cNvPr>
        <xdr:cNvCxnSpPr/>
      </xdr:nvCxnSpPr>
      <xdr:spPr>
        <a:xfrm>
          <a:off x="22139275" y="10528300"/>
          <a:ext cx="2035175"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cer/Downloads/2024.09.26%20-%20REPORTE%20PLAN%20DE%20ACCIO&#769;N%20INSTITUCIONAL%20IDACCC%202024%20TRIMESTRE%20III%20-%20corte%2031%20agosto%20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cer/OneDrive/Escritorio/JESUS%20TORRES%202025/5CTA2025/SEGUIMENTO%20A%20PLANES%20DE%20ACCION/2025.06.30%20-%20REPORTE%20PLAN%20DE%20ACCIO&#769;N%20INSTITUCIONAL%20IDACCC%202025%20TRIMESTRE%20II%20-%20corte%2030%20junio%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alabrasyhechos/Documents/Documentos%20-%20MacBook%20Air%20de%20Javier/1.%20ALCALDI&#769;A%20CARTAGENA%20DE%20INDIAS/3.%20Carpeta%202024%20-%20IDACCC/4.%20PROYECTOS%20DE%20INVERSIO&#769;N%20/2024.08.09%20-%20PROYECCIO&#769;N%20CUMPLIMIENTO%20DE%20M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GESTIÓN-MIPG"/>
      <sheetName val="3. INVERSIÓN"/>
      <sheetName val="CONTROL DE CAMBIOS "/>
      <sheetName val="ANEXO1"/>
      <sheetName val="."/>
    </sheetNames>
    <sheetDataSet>
      <sheetData sheetId="0"/>
      <sheetData sheetId="1"/>
      <sheetData sheetId="2"/>
      <sheetData sheetId="3">
        <row r="21">
          <cell r="J21">
            <v>0</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INVERSIÓN"/>
      <sheetName val="ANEXO1"/>
      <sheetName val="CONTROL DE CAMBIOS "/>
      <sheetName val="."/>
    </sheetNames>
    <sheetDataSet>
      <sheetData sheetId="0"/>
      <sheetData sheetId="1">
        <row r="8">
          <cell r="N8" t="str">
            <v>Organismos Asistidos Técnicamente</v>
          </cell>
        </row>
        <row r="9">
          <cell r="N9" t="str">
            <v>Organismos Asistidos Técnicamente</v>
          </cell>
        </row>
        <row r="10">
          <cell r="N10" t="str">
            <v>Organismos Asistidos Técnicamente</v>
          </cell>
        </row>
        <row r="11">
          <cell r="N11" t="str">
            <v>Documentos de Lineamientos Técnicos Realizados</v>
          </cell>
        </row>
        <row r="12">
          <cell r="N12" t="str">
            <v>Documentos de Lineamientos Técnicos Realizados</v>
          </cell>
        </row>
        <row r="13">
          <cell r="N13" t="str">
            <v>Sistemas de Información Implementados</v>
          </cell>
        </row>
        <row r="19">
          <cell r="N19" t="str">
            <v>Servicio de Promoción a la Participación Ciudadana</v>
          </cell>
        </row>
        <row r="24">
          <cell r="N24" t="str">
            <v>Servicio de Asistencia Técnica</v>
          </cell>
        </row>
        <row r="25">
          <cell r="N25" t="str">
            <v>Servicio de Promoción a la Participación Ciudadana</v>
          </cell>
        </row>
        <row r="26">
          <cell r="N26" t="str">
            <v>Servicio de Promoción a la Participación Ciudadana</v>
          </cell>
        </row>
      </sheetData>
      <sheetData sheetId="2"/>
      <sheetData sheetId="3"/>
      <sheetData sheetId="4"/>
      <sheetData sheetId="5">
        <row r="2">
          <cell r="E2">
            <v>0.2</v>
          </cell>
          <cell r="F2">
            <v>0.03</v>
          </cell>
        </row>
        <row r="3">
          <cell r="F3">
            <v>0.03</v>
          </cell>
        </row>
        <row r="4">
          <cell r="F4">
            <v>0.03</v>
          </cell>
        </row>
        <row r="5">
          <cell r="F5">
            <v>0.03</v>
          </cell>
        </row>
        <row r="6">
          <cell r="F6">
            <v>0.03</v>
          </cell>
        </row>
        <row r="7">
          <cell r="F7">
            <v>0.05</v>
          </cell>
        </row>
        <row r="11">
          <cell r="L11">
            <v>0</v>
          </cell>
        </row>
        <row r="13">
          <cell r="L13">
            <v>0</v>
          </cell>
        </row>
        <row r="15">
          <cell r="E15">
            <v>0.2</v>
          </cell>
          <cell r="L15">
            <v>80000000</v>
          </cell>
        </row>
        <row r="16">
          <cell r="F16">
            <v>0.05</v>
          </cell>
          <cell r="H16">
            <v>1</v>
          </cell>
          <cell r="L16">
            <v>160000000</v>
          </cell>
        </row>
        <row r="17">
          <cell r="L17">
            <v>260000000</v>
          </cell>
        </row>
        <row r="18">
          <cell r="L18">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INEA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X87"/>
  <sheetViews>
    <sheetView topLeftCell="A41" zoomScale="80" zoomScaleNormal="80" workbookViewId="0">
      <selection activeCell="A48" sqref="A48"/>
    </sheetView>
  </sheetViews>
  <sheetFormatPr baseColWidth="10" defaultColWidth="10.875" defaultRowHeight="15"/>
  <cols>
    <col min="1" max="1" width="34.125" style="18" customWidth="1"/>
    <col min="2" max="2" width="10.875" style="10"/>
    <col min="3" max="3" width="28.375" style="10" customWidth="1"/>
    <col min="4" max="4" width="21.375" style="10" customWidth="1"/>
    <col min="5" max="5" width="19.375" style="10" customWidth="1"/>
    <col min="6" max="6" width="27.375" style="10" customWidth="1"/>
    <col min="7" max="7" width="17.125" style="10" customWidth="1"/>
    <col min="8" max="8" width="27.375" style="10" customWidth="1"/>
    <col min="9" max="9" width="15.375" style="10" customWidth="1"/>
    <col min="10" max="10" width="17.875" style="10" customWidth="1"/>
    <col min="11" max="11" width="19.375" style="10" customWidth="1"/>
    <col min="12" max="12" width="25.375" style="10" customWidth="1"/>
    <col min="13" max="13" width="20.625" style="10" customWidth="1"/>
    <col min="14" max="15" width="10.875" style="10"/>
    <col min="16" max="16" width="16.625" style="10" customWidth="1"/>
    <col min="17" max="17" width="20.375" style="10" customWidth="1"/>
    <col min="18" max="18" width="18.625" style="10" customWidth="1"/>
    <col min="19" max="19" width="22.875" style="10" customWidth="1"/>
    <col min="20" max="20" width="22.125" style="10" customWidth="1"/>
    <col min="21" max="21" width="25.375" style="10" customWidth="1"/>
    <col min="22" max="22" width="21.125" style="10" customWidth="1"/>
    <col min="23" max="23" width="19.125" style="10" customWidth="1"/>
    <col min="24" max="24" width="17.375" style="10" customWidth="1"/>
    <col min="25" max="25" width="16.375" style="10" customWidth="1"/>
    <col min="26" max="26" width="16.125" style="10" customWidth="1"/>
    <col min="27" max="27" width="28.625" style="10" customWidth="1"/>
    <col min="28" max="28" width="19.375" style="10" customWidth="1"/>
    <col min="29" max="29" width="21.125" style="10" customWidth="1"/>
    <col min="30" max="30" width="21.875" style="10" customWidth="1"/>
    <col min="31" max="31" width="25.375" style="10" customWidth="1"/>
    <col min="32" max="32" width="22.125" style="10" customWidth="1"/>
    <col min="33" max="33" width="29.625" style="10" customWidth="1"/>
    <col min="34" max="34" width="18.625" style="10" customWidth="1"/>
    <col min="35" max="35" width="18.125" style="10" customWidth="1"/>
    <col min="36" max="36" width="22.125" style="10" customWidth="1"/>
    <col min="37" max="16384" width="10.875" style="10"/>
  </cols>
  <sheetData>
    <row r="1" spans="1:50" ht="54.75" customHeight="1">
      <c r="A1" s="194" t="s">
        <v>147</v>
      </c>
      <c r="B1" s="194"/>
      <c r="C1" s="194"/>
      <c r="D1" s="194"/>
      <c r="E1" s="194"/>
      <c r="F1" s="194"/>
      <c r="G1" s="194"/>
      <c r="H1" s="194"/>
    </row>
    <row r="2" spans="1:50" ht="33" customHeight="1">
      <c r="A2" s="198" t="s">
        <v>163</v>
      </c>
      <c r="B2" s="198"/>
      <c r="C2" s="198"/>
      <c r="D2" s="198"/>
      <c r="E2" s="198"/>
      <c r="F2" s="198"/>
      <c r="G2" s="198"/>
      <c r="H2" s="198"/>
      <c r="I2" s="11"/>
      <c r="J2" s="11"/>
      <c r="K2" s="11"/>
      <c r="L2" s="11"/>
      <c r="M2" s="11"/>
      <c r="N2" s="11"/>
      <c r="O2" s="11"/>
      <c r="P2" s="11"/>
      <c r="Q2" s="11"/>
      <c r="R2" s="11"/>
      <c r="S2" s="11"/>
      <c r="T2" s="11"/>
      <c r="U2" s="11"/>
      <c r="V2" s="11"/>
      <c r="W2" s="11"/>
      <c r="X2" s="11"/>
      <c r="Y2" s="11"/>
      <c r="Z2" s="11"/>
      <c r="AA2" s="12"/>
      <c r="AB2" s="12"/>
      <c r="AC2" s="12"/>
      <c r="AD2" s="12"/>
      <c r="AE2" s="12"/>
      <c r="AF2" s="12"/>
      <c r="AG2" s="13"/>
      <c r="AH2" s="13"/>
      <c r="AI2" s="13"/>
      <c r="AJ2" s="13"/>
      <c r="AK2" s="13"/>
      <c r="AL2" s="13"/>
      <c r="AM2" s="13"/>
      <c r="AN2" s="13"/>
      <c r="AO2" s="13"/>
      <c r="AP2" s="13"/>
      <c r="AQ2" s="11"/>
      <c r="AR2" s="11"/>
      <c r="AS2" s="11"/>
      <c r="AT2" s="11"/>
      <c r="AU2" s="11"/>
      <c r="AV2" s="11"/>
      <c r="AW2" s="11"/>
      <c r="AX2" s="11"/>
    </row>
    <row r="3" spans="1:50" ht="48" customHeight="1">
      <c r="A3" s="14" t="s">
        <v>84</v>
      </c>
      <c r="B3" s="193" t="s">
        <v>95</v>
      </c>
      <c r="C3" s="193"/>
      <c r="D3" s="193"/>
      <c r="E3" s="193"/>
      <c r="F3" s="193"/>
      <c r="G3" s="193"/>
      <c r="H3" s="193"/>
    </row>
    <row r="4" spans="1:50" ht="48" customHeight="1">
      <c r="A4" s="14" t="s">
        <v>152</v>
      </c>
      <c r="B4" s="195" t="s">
        <v>169</v>
      </c>
      <c r="C4" s="196"/>
      <c r="D4" s="196"/>
      <c r="E4" s="196"/>
      <c r="F4" s="196"/>
      <c r="G4" s="196"/>
      <c r="H4" s="197"/>
    </row>
    <row r="5" spans="1:50" ht="31.5" customHeight="1">
      <c r="A5" s="14" t="s">
        <v>168</v>
      </c>
      <c r="B5" s="193" t="s">
        <v>96</v>
      </c>
      <c r="C5" s="193"/>
      <c r="D5" s="193"/>
      <c r="E5" s="193"/>
      <c r="F5" s="193"/>
      <c r="G5" s="193"/>
      <c r="H5" s="193"/>
    </row>
    <row r="6" spans="1:50" ht="40.5" customHeight="1">
      <c r="A6" s="14" t="s">
        <v>77</v>
      </c>
      <c r="B6" s="195" t="s">
        <v>97</v>
      </c>
      <c r="C6" s="196"/>
      <c r="D6" s="196"/>
      <c r="E6" s="196"/>
      <c r="F6" s="196"/>
      <c r="G6" s="196"/>
      <c r="H6" s="197"/>
    </row>
    <row r="7" spans="1:50" ht="41.1" customHeight="1">
      <c r="A7" s="14" t="s">
        <v>88</v>
      </c>
      <c r="B7" s="193" t="s">
        <v>98</v>
      </c>
      <c r="C7" s="193"/>
      <c r="D7" s="193"/>
      <c r="E7" s="193"/>
      <c r="F7" s="193"/>
      <c r="G7" s="193"/>
      <c r="H7" s="193"/>
    </row>
    <row r="8" spans="1:50" ht="48.95" customHeight="1">
      <c r="A8" s="14" t="s">
        <v>29</v>
      </c>
      <c r="B8" s="193" t="s">
        <v>176</v>
      </c>
      <c r="C8" s="193"/>
      <c r="D8" s="193"/>
      <c r="E8" s="193"/>
      <c r="F8" s="193"/>
      <c r="G8" s="193"/>
      <c r="H8" s="193"/>
    </row>
    <row r="9" spans="1:50" ht="48.95" customHeight="1">
      <c r="A9" s="14" t="s">
        <v>177</v>
      </c>
      <c r="B9" s="195" t="s">
        <v>178</v>
      </c>
      <c r="C9" s="196"/>
      <c r="D9" s="196"/>
      <c r="E9" s="196"/>
      <c r="F9" s="196"/>
      <c r="G9" s="196"/>
      <c r="H9" s="197"/>
    </row>
    <row r="10" spans="1:50" ht="30">
      <c r="A10" s="14" t="s">
        <v>30</v>
      </c>
      <c r="B10" s="193" t="s">
        <v>99</v>
      </c>
      <c r="C10" s="193"/>
      <c r="D10" s="193"/>
      <c r="E10" s="193"/>
      <c r="F10" s="193"/>
      <c r="G10" s="193"/>
      <c r="H10" s="193"/>
    </row>
    <row r="11" spans="1:50" ht="30">
      <c r="A11" s="14" t="s">
        <v>5</v>
      </c>
      <c r="B11" s="193" t="s">
        <v>100</v>
      </c>
      <c r="C11" s="193"/>
      <c r="D11" s="193"/>
      <c r="E11" s="193"/>
      <c r="F11" s="193"/>
      <c r="G11" s="193"/>
      <c r="H11" s="193"/>
    </row>
    <row r="12" spans="1:50" ht="33.950000000000003" customHeight="1">
      <c r="A12" s="14" t="s">
        <v>78</v>
      </c>
      <c r="B12" s="193" t="s">
        <v>101</v>
      </c>
      <c r="C12" s="193"/>
      <c r="D12" s="193"/>
      <c r="E12" s="193"/>
      <c r="F12" s="193"/>
      <c r="G12" s="193"/>
      <c r="H12" s="193"/>
    </row>
    <row r="13" spans="1:50" ht="30">
      <c r="A13" s="14" t="s">
        <v>26</v>
      </c>
      <c r="B13" s="193" t="s">
        <v>102</v>
      </c>
      <c r="C13" s="193"/>
      <c r="D13" s="193"/>
      <c r="E13" s="193"/>
      <c r="F13" s="193"/>
      <c r="G13" s="193"/>
      <c r="H13" s="193"/>
    </row>
    <row r="14" spans="1:50" ht="30">
      <c r="A14" s="14" t="s">
        <v>92</v>
      </c>
      <c r="B14" s="193" t="s">
        <v>103</v>
      </c>
      <c r="C14" s="193"/>
      <c r="D14" s="193"/>
      <c r="E14" s="193"/>
      <c r="F14" s="193"/>
      <c r="G14" s="193"/>
      <c r="H14" s="193"/>
    </row>
    <row r="15" spans="1:50" ht="44.1" customHeight="1">
      <c r="A15" s="14" t="s">
        <v>89</v>
      </c>
      <c r="B15" s="193" t="s">
        <v>104</v>
      </c>
      <c r="C15" s="193"/>
      <c r="D15" s="193"/>
      <c r="E15" s="193"/>
      <c r="F15" s="193"/>
      <c r="G15" s="193"/>
      <c r="H15" s="193"/>
    </row>
    <row r="16" spans="1:50" ht="60">
      <c r="A16" s="14" t="s">
        <v>6</v>
      </c>
      <c r="B16" s="193" t="s">
        <v>105</v>
      </c>
      <c r="C16" s="193"/>
      <c r="D16" s="193"/>
      <c r="E16" s="193"/>
      <c r="F16" s="193"/>
      <c r="G16" s="193"/>
      <c r="H16" s="193"/>
    </row>
    <row r="17" spans="1:8" ht="58.5" customHeight="1">
      <c r="A17" s="14" t="s">
        <v>27</v>
      </c>
      <c r="B17" s="193" t="s">
        <v>106</v>
      </c>
      <c r="C17" s="193"/>
      <c r="D17" s="193"/>
      <c r="E17" s="193"/>
      <c r="F17" s="193"/>
      <c r="G17" s="193"/>
      <c r="H17" s="193"/>
    </row>
    <row r="18" spans="1:8" ht="30">
      <c r="A18" s="14" t="s">
        <v>79</v>
      </c>
      <c r="B18" s="193" t="s">
        <v>107</v>
      </c>
      <c r="C18" s="193"/>
      <c r="D18" s="193"/>
      <c r="E18" s="193"/>
      <c r="F18" s="193"/>
      <c r="G18" s="193"/>
      <c r="H18" s="193"/>
    </row>
    <row r="19" spans="1:8" ht="30" customHeight="1">
      <c r="A19" s="200"/>
      <c r="B19" s="201"/>
      <c r="C19" s="201"/>
      <c r="D19" s="201"/>
      <c r="E19" s="201"/>
      <c r="F19" s="201"/>
      <c r="G19" s="201"/>
      <c r="H19" s="202"/>
    </row>
    <row r="20" spans="1:8" ht="37.5" customHeight="1">
      <c r="A20" s="198" t="s">
        <v>164</v>
      </c>
      <c r="B20" s="198"/>
      <c r="C20" s="198"/>
      <c r="D20" s="198"/>
      <c r="E20" s="198"/>
      <c r="F20" s="198"/>
      <c r="G20" s="198"/>
      <c r="H20" s="198"/>
    </row>
    <row r="21" spans="1:8" ht="117" customHeight="1">
      <c r="A21" s="203" t="s">
        <v>31</v>
      </c>
      <c r="B21" s="203"/>
      <c r="C21" s="203"/>
      <c r="D21" s="203"/>
      <c r="E21" s="203"/>
      <c r="F21" s="203"/>
      <c r="G21" s="203"/>
      <c r="H21" s="203"/>
    </row>
    <row r="22" spans="1:8" ht="117" customHeight="1">
      <c r="A22" s="14" t="s">
        <v>88</v>
      </c>
      <c r="B22" s="193" t="s">
        <v>98</v>
      </c>
      <c r="C22" s="193"/>
      <c r="D22" s="193"/>
      <c r="E22" s="193"/>
      <c r="F22" s="193"/>
      <c r="G22" s="193"/>
      <c r="H22" s="193"/>
    </row>
    <row r="23" spans="1:8" ht="167.1" customHeight="1">
      <c r="A23" s="14" t="s">
        <v>80</v>
      </c>
      <c r="B23" s="203" t="s">
        <v>108</v>
      </c>
      <c r="C23" s="203"/>
      <c r="D23" s="203"/>
      <c r="E23" s="203"/>
      <c r="F23" s="203"/>
      <c r="G23" s="203"/>
      <c r="H23" s="203"/>
    </row>
    <row r="24" spans="1:8" ht="69.75" customHeight="1">
      <c r="A24" s="14" t="s">
        <v>170</v>
      </c>
      <c r="B24" s="203" t="s">
        <v>109</v>
      </c>
      <c r="C24" s="203"/>
      <c r="D24" s="203"/>
      <c r="E24" s="203"/>
      <c r="F24" s="203"/>
      <c r="G24" s="203"/>
      <c r="H24" s="203"/>
    </row>
    <row r="25" spans="1:8" ht="60" customHeight="1">
      <c r="A25" s="14" t="s">
        <v>171</v>
      </c>
      <c r="B25" s="203" t="s">
        <v>111</v>
      </c>
      <c r="C25" s="203"/>
      <c r="D25" s="203"/>
      <c r="E25" s="203"/>
      <c r="F25" s="203"/>
      <c r="G25" s="203"/>
      <c r="H25" s="203"/>
    </row>
    <row r="26" spans="1:8" ht="24.75" customHeight="1">
      <c r="A26" s="15" t="s">
        <v>81</v>
      </c>
      <c r="B26" s="199" t="s">
        <v>110</v>
      </c>
      <c r="C26" s="199"/>
      <c r="D26" s="199"/>
      <c r="E26" s="199"/>
      <c r="F26" s="199"/>
      <c r="G26" s="199"/>
      <c r="H26" s="199"/>
    </row>
    <row r="27" spans="1:8" ht="26.25" customHeight="1">
      <c r="A27" s="15" t="s">
        <v>82</v>
      </c>
      <c r="B27" s="199" t="s">
        <v>90</v>
      </c>
      <c r="C27" s="199"/>
      <c r="D27" s="199"/>
      <c r="E27" s="199"/>
      <c r="F27" s="199"/>
      <c r="G27" s="199"/>
      <c r="H27" s="199"/>
    </row>
    <row r="28" spans="1:8" ht="53.25" customHeight="1">
      <c r="A28" s="14" t="s">
        <v>153</v>
      </c>
      <c r="B28" s="203" t="s">
        <v>157</v>
      </c>
      <c r="C28" s="203"/>
      <c r="D28" s="203"/>
      <c r="E28" s="203"/>
      <c r="F28" s="203"/>
      <c r="G28" s="203"/>
      <c r="H28" s="203"/>
    </row>
    <row r="29" spans="1:8" ht="45" customHeight="1">
      <c r="A29" s="14" t="s">
        <v>155</v>
      </c>
      <c r="B29" s="219" t="s">
        <v>158</v>
      </c>
      <c r="C29" s="220"/>
      <c r="D29" s="220"/>
      <c r="E29" s="220"/>
      <c r="F29" s="220"/>
      <c r="G29" s="220"/>
      <c r="H29" s="221"/>
    </row>
    <row r="30" spans="1:8" ht="45" customHeight="1">
      <c r="A30" s="14" t="s">
        <v>154</v>
      </c>
      <c r="B30" s="219" t="s">
        <v>159</v>
      </c>
      <c r="C30" s="220"/>
      <c r="D30" s="220"/>
      <c r="E30" s="220"/>
      <c r="F30" s="220"/>
      <c r="G30" s="220"/>
      <c r="H30" s="221"/>
    </row>
    <row r="31" spans="1:8" ht="45" customHeight="1">
      <c r="A31" s="14" t="s">
        <v>145</v>
      </c>
      <c r="B31" s="219" t="s">
        <v>160</v>
      </c>
      <c r="C31" s="220"/>
      <c r="D31" s="220"/>
      <c r="E31" s="220"/>
      <c r="F31" s="220"/>
      <c r="G31" s="220"/>
      <c r="H31" s="221"/>
    </row>
    <row r="32" spans="1:8" ht="33" customHeight="1">
      <c r="A32" s="15" t="s">
        <v>172</v>
      </c>
      <c r="B32" s="203" t="s">
        <v>112</v>
      </c>
      <c r="C32" s="203"/>
      <c r="D32" s="203"/>
      <c r="E32" s="203"/>
      <c r="F32" s="203"/>
      <c r="G32" s="203"/>
      <c r="H32" s="203"/>
    </row>
    <row r="33" spans="1:8" ht="39" customHeight="1">
      <c r="A33" s="14" t="s">
        <v>83</v>
      </c>
      <c r="B33" s="199" t="s">
        <v>161</v>
      </c>
      <c r="C33" s="199"/>
      <c r="D33" s="199"/>
      <c r="E33" s="199"/>
      <c r="F33" s="199"/>
      <c r="G33" s="199"/>
      <c r="H33" s="199"/>
    </row>
    <row r="34" spans="1:8" ht="39" customHeight="1">
      <c r="A34" s="198" t="s">
        <v>193</v>
      </c>
      <c r="B34" s="198"/>
      <c r="C34" s="198"/>
      <c r="D34" s="198"/>
      <c r="E34" s="198"/>
      <c r="F34" s="198"/>
      <c r="G34" s="198"/>
      <c r="H34" s="198"/>
    </row>
    <row r="35" spans="1:8" ht="79.5" customHeight="1">
      <c r="A35" s="195" t="s">
        <v>194</v>
      </c>
      <c r="B35" s="196"/>
      <c r="C35" s="196"/>
      <c r="D35" s="196"/>
      <c r="E35" s="196"/>
      <c r="F35" s="196"/>
      <c r="G35" s="196"/>
      <c r="H35" s="197"/>
    </row>
    <row r="36" spans="1:8" ht="33" customHeight="1">
      <c r="A36" s="14" t="s">
        <v>23</v>
      </c>
      <c r="B36" s="203" t="s">
        <v>135</v>
      </c>
      <c r="C36" s="203"/>
      <c r="D36" s="203"/>
      <c r="E36" s="203"/>
      <c r="F36" s="203"/>
      <c r="G36" s="203"/>
      <c r="H36" s="203"/>
    </row>
    <row r="37" spans="1:8" ht="33" customHeight="1">
      <c r="A37" s="14" t="s">
        <v>24</v>
      </c>
      <c r="B37" s="203" t="s">
        <v>136</v>
      </c>
      <c r="C37" s="203"/>
      <c r="D37" s="203"/>
      <c r="E37" s="203"/>
      <c r="F37" s="203"/>
      <c r="G37" s="203"/>
      <c r="H37" s="203"/>
    </row>
    <row r="38" spans="1:8" ht="33" customHeight="1">
      <c r="A38" s="20"/>
      <c r="B38" s="21"/>
      <c r="C38" s="21"/>
      <c r="D38" s="21"/>
      <c r="E38" s="21"/>
      <c r="F38" s="21"/>
      <c r="G38" s="21"/>
      <c r="H38" s="22"/>
    </row>
    <row r="39" spans="1:8" ht="34.5" customHeight="1">
      <c r="A39" s="198" t="s">
        <v>165</v>
      </c>
      <c r="B39" s="198"/>
      <c r="C39" s="198"/>
      <c r="D39" s="198"/>
      <c r="E39" s="198"/>
      <c r="F39" s="198"/>
      <c r="G39" s="198"/>
      <c r="H39" s="198"/>
    </row>
    <row r="40" spans="1:8" ht="34.5" customHeight="1">
      <c r="A40" s="14" t="s">
        <v>7</v>
      </c>
      <c r="B40" s="203" t="s">
        <v>113</v>
      </c>
      <c r="C40" s="203"/>
      <c r="D40" s="203"/>
      <c r="E40" s="203"/>
      <c r="F40" s="203"/>
      <c r="G40" s="203"/>
      <c r="H40" s="203"/>
    </row>
    <row r="41" spans="1:8" ht="29.25" customHeight="1">
      <c r="A41" s="14" t="s">
        <v>8</v>
      </c>
      <c r="B41" s="203" t="s">
        <v>114</v>
      </c>
      <c r="C41" s="203"/>
      <c r="D41" s="203"/>
      <c r="E41" s="203"/>
      <c r="F41" s="203"/>
      <c r="G41" s="203"/>
      <c r="H41" s="203"/>
    </row>
    <row r="42" spans="1:8" ht="42" customHeight="1">
      <c r="A42" s="14" t="s">
        <v>137</v>
      </c>
      <c r="B42" s="203" t="s">
        <v>179</v>
      </c>
      <c r="C42" s="203"/>
      <c r="D42" s="203"/>
      <c r="E42" s="203"/>
      <c r="F42" s="203"/>
      <c r="G42" s="203"/>
      <c r="H42" s="203"/>
    </row>
    <row r="43" spans="1:8" ht="42" customHeight="1">
      <c r="A43" s="14" t="s">
        <v>181</v>
      </c>
      <c r="B43" s="219" t="s">
        <v>182</v>
      </c>
      <c r="C43" s="220"/>
      <c r="D43" s="220"/>
      <c r="E43" s="220"/>
      <c r="F43" s="220"/>
      <c r="G43" s="220"/>
      <c r="H43" s="221"/>
    </row>
    <row r="44" spans="1:8" ht="42" customHeight="1">
      <c r="A44" s="14" t="s">
        <v>138</v>
      </c>
      <c r="B44" s="219" t="s">
        <v>183</v>
      </c>
      <c r="C44" s="220"/>
      <c r="D44" s="220"/>
      <c r="E44" s="220"/>
      <c r="F44" s="220"/>
      <c r="G44" s="220"/>
      <c r="H44" s="221"/>
    </row>
    <row r="45" spans="1:8" ht="42" customHeight="1">
      <c r="A45" s="14" t="s">
        <v>184</v>
      </c>
      <c r="B45" s="219" t="s">
        <v>186</v>
      </c>
      <c r="C45" s="220"/>
      <c r="D45" s="220"/>
      <c r="E45" s="220"/>
      <c r="F45" s="220"/>
      <c r="G45" s="220"/>
      <c r="H45" s="221"/>
    </row>
    <row r="46" spans="1:8" ht="86.1" customHeight="1">
      <c r="A46" s="16" t="s">
        <v>188</v>
      </c>
      <c r="B46" s="204" t="s">
        <v>115</v>
      </c>
      <c r="C46" s="204"/>
      <c r="D46" s="204"/>
      <c r="E46" s="204"/>
      <c r="F46" s="204"/>
      <c r="G46" s="204"/>
      <c r="H46" s="204"/>
    </row>
    <row r="47" spans="1:8" ht="39.75" customHeight="1">
      <c r="A47" s="16" t="s">
        <v>192</v>
      </c>
      <c r="B47" s="206" t="s">
        <v>195</v>
      </c>
      <c r="C47" s="207"/>
      <c r="D47" s="207"/>
      <c r="E47" s="207"/>
      <c r="F47" s="207"/>
      <c r="G47" s="207"/>
      <c r="H47" s="208"/>
    </row>
    <row r="48" spans="1:8" ht="31.5" customHeight="1">
      <c r="A48" s="16" t="s">
        <v>9</v>
      </c>
      <c r="B48" s="204" t="s">
        <v>187</v>
      </c>
      <c r="C48" s="204"/>
      <c r="D48" s="204"/>
      <c r="E48" s="204"/>
      <c r="F48" s="204"/>
      <c r="G48" s="204"/>
      <c r="H48" s="204"/>
    </row>
    <row r="49" spans="1:8" ht="45" customHeight="1">
      <c r="A49" s="16" t="s">
        <v>189</v>
      </c>
      <c r="B49" s="204" t="s">
        <v>116</v>
      </c>
      <c r="C49" s="204"/>
      <c r="D49" s="204"/>
      <c r="E49" s="204"/>
      <c r="F49" s="204"/>
      <c r="G49" s="204"/>
      <c r="H49" s="204"/>
    </row>
    <row r="50" spans="1:8" ht="43.5" customHeight="1">
      <c r="A50" s="16" t="s">
        <v>11</v>
      </c>
      <c r="B50" s="204" t="s">
        <v>117</v>
      </c>
      <c r="C50" s="204"/>
      <c r="D50" s="204"/>
      <c r="E50" s="204"/>
      <c r="F50" s="204"/>
      <c r="G50" s="204"/>
      <c r="H50" s="204"/>
    </row>
    <row r="51" spans="1:8" ht="40.5" customHeight="1">
      <c r="A51" s="16" t="s">
        <v>12</v>
      </c>
      <c r="B51" s="204" t="s">
        <v>118</v>
      </c>
      <c r="C51" s="204"/>
      <c r="D51" s="204"/>
      <c r="E51" s="204"/>
      <c r="F51" s="204"/>
      <c r="G51" s="204"/>
      <c r="H51" s="204"/>
    </row>
    <row r="52" spans="1:8" ht="75.75" customHeight="1">
      <c r="A52" s="17" t="s">
        <v>13</v>
      </c>
      <c r="B52" s="205" t="s">
        <v>119</v>
      </c>
      <c r="C52" s="205"/>
      <c r="D52" s="205"/>
      <c r="E52" s="205"/>
      <c r="F52" s="205"/>
      <c r="G52" s="205"/>
      <c r="H52" s="205"/>
    </row>
    <row r="53" spans="1:8" ht="41.25" customHeight="1">
      <c r="A53" s="17" t="s">
        <v>14</v>
      </c>
      <c r="B53" s="205" t="s">
        <v>120</v>
      </c>
      <c r="C53" s="205"/>
      <c r="D53" s="205"/>
      <c r="E53" s="205"/>
      <c r="F53" s="205"/>
      <c r="G53" s="205"/>
      <c r="H53" s="205"/>
    </row>
    <row r="54" spans="1:8" ht="47.45" customHeight="1">
      <c r="A54" s="17" t="s">
        <v>151</v>
      </c>
      <c r="B54" s="205" t="s">
        <v>121</v>
      </c>
      <c r="C54" s="205"/>
      <c r="D54" s="205"/>
      <c r="E54" s="205"/>
      <c r="F54" s="205"/>
      <c r="G54" s="205"/>
      <c r="H54" s="205"/>
    </row>
    <row r="55" spans="1:8" ht="57.6" customHeight="1">
      <c r="A55" s="17" t="s">
        <v>32</v>
      </c>
      <c r="B55" s="205" t="s">
        <v>122</v>
      </c>
      <c r="C55" s="205"/>
      <c r="D55" s="205"/>
      <c r="E55" s="205"/>
      <c r="F55" s="205"/>
      <c r="G55" s="205"/>
      <c r="H55" s="205"/>
    </row>
    <row r="56" spans="1:8" ht="31.5" customHeight="1">
      <c r="A56" s="17" t="s">
        <v>93</v>
      </c>
      <c r="B56" s="205" t="s">
        <v>123</v>
      </c>
      <c r="C56" s="205"/>
      <c r="D56" s="205"/>
      <c r="E56" s="205"/>
      <c r="F56" s="205"/>
      <c r="G56" s="205"/>
      <c r="H56" s="205"/>
    </row>
    <row r="57" spans="1:8" ht="70.5" customHeight="1">
      <c r="A57" s="17" t="s">
        <v>94</v>
      </c>
      <c r="B57" s="205" t="s">
        <v>124</v>
      </c>
      <c r="C57" s="205"/>
      <c r="D57" s="205"/>
      <c r="E57" s="205"/>
      <c r="F57" s="205"/>
      <c r="G57" s="205"/>
      <c r="H57" s="205"/>
    </row>
    <row r="58" spans="1:8" ht="33.75" customHeight="1">
      <c r="A58" s="211"/>
      <c r="B58" s="211"/>
      <c r="C58" s="211"/>
      <c r="D58" s="211"/>
      <c r="E58" s="211"/>
      <c r="F58" s="211"/>
      <c r="G58" s="211"/>
      <c r="H58" s="212"/>
    </row>
    <row r="59" spans="1:8" ht="32.25" customHeight="1">
      <c r="A59" s="214" t="s">
        <v>167</v>
      </c>
      <c r="B59" s="214"/>
      <c r="C59" s="214"/>
      <c r="D59" s="214"/>
      <c r="E59" s="214"/>
      <c r="F59" s="214"/>
      <c r="G59" s="214"/>
      <c r="H59" s="214"/>
    </row>
    <row r="60" spans="1:8" ht="34.5" customHeight="1">
      <c r="A60" s="14" t="s">
        <v>19</v>
      </c>
      <c r="B60" s="209" t="s">
        <v>130</v>
      </c>
      <c r="C60" s="209"/>
      <c r="D60" s="209"/>
      <c r="E60" s="209"/>
      <c r="F60" s="209"/>
      <c r="G60" s="209"/>
      <c r="H60" s="209"/>
    </row>
    <row r="61" spans="1:8" ht="60" customHeight="1">
      <c r="A61" s="14" t="s">
        <v>28</v>
      </c>
      <c r="B61" s="218" t="s">
        <v>131</v>
      </c>
      <c r="C61" s="218"/>
      <c r="D61" s="218"/>
      <c r="E61" s="218"/>
      <c r="F61" s="218"/>
      <c r="G61" s="218"/>
      <c r="H61" s="218"/>
    </row>
    <row r="62" spans="1:8" ht="41.25" customHeight="1">
      <c r="A62" s="14" t="s">
        <v>190</v>
      </c>
      <c r="B62" s="215" t="s">
        <v>191</v>
      </c>
      <c r="C62" s="216"/>
      <c r="D62" s="216"/>
      <c r="E62" s="216"/>
      <c r="F62" s="216"/>
      <c r="G62" s="216"/>
      <c r="H62" s="217"/>
    </row>
    <row r="63" spans="1:8" ht="42" customHeight="1">
      <c r="A63" s="14" t="s">
        <v>20</v>
      </c>
      <c r="B63" s="203" t="s">
        <v>132</v>
      </c>
      <c r="C63" s="203"/>
      <c r="D63" s="203"/>
      <c r="E63" s="203"/>
      <c r="F63" s="203"/>
      <c r="G63" s="203"/>
      <c r="H63" s="203"/>
    </row>
    <row r="64" spans="1:8" ht="31.5" customHeight="1">
      <c r="A64" s="14" t="s">
        <v>21</v>
      </c>
      <c r="B64" s="209" t="s">
        <v>133</v>
      </c>
      <c r="C64" s="209"/>
      <c r="D64" s="209"/>
      <c r="E64" s="209"/>
      <c r="F64" s="209"/>
      <c r="G64" s="209"/>
      <c r="H64" s="209"/>
    </row>
    <row r="65" spans="1:8" ht="45.75" customHeight="1">
      <c r="A65" s="14" t="s">
        <v>22</v>
      </c>
      <c r="B65" s="209" t="s">
        <v>134</v>
      </c>
      <c r="C65" s="209"/>
      <c r="D65" s="209"/>
      <c r="E65" s="209"/>
      <c r="F65" s="209"/>
      <c r="G65" s="209"/>
      <c r="H65" s="209"/>
    </row>
    <row r="66" spans="1:8" ht="30.75" customHeight="1">
      <c r="A66" s="213"/>
      <c r="B66" s="213"/>
      <c r="C66" s="213"/>
      <c r="D66" s="213"/>
      <c r="E66" s="213"/>
      <c r="F66" s="213"/>
      <c r="G66" s="213"/>
      <c r="H66" s="213"/>
    </row>
    <row r="67" spans="1:8" ht="34.5" customHeight="1">
      <c r="A67" s="214" t="s">
        <v>166</v>
      </c>
      <c r="B67" s="214"/>
      <c r="C67" s="214"/>
      <c r="D67" s="214"/>
      <c r="E67" s="214"/>
      <c r="F67" s="214"/>
      <c r="G67" s="214"/>
      <c r="H67" s="214"/>
    </row>
    <row r="68" spans="1:8" ht="39.75" customHeight="1">
      <c r="A68" s="17" t="s">
        <v>16</v>
      </c>
      <c r="B68" s="209" t="s">
        <v>125</v>
      </c>
      <c r="C68" s="209"/>
      <c r="D68" s="209"/>
      <c r="E68" s="209"/>
      <c r="F68" s="209"/>
      <c r="G68" s="209"/>
      <c r="H68" s="209"/>
    </row>
    <row r="69" spans="1:8" ht="39.75" customHeight="1">
      <c r="A69" s="17" t="s">
        <v>10</v>
      </c>
      <c r="B69" s="209" t="s">
        <v>126</v>
      </c>
      <c r="C69" s="209"/>
      <c r="D69" s="209"/>
      <c r="E69" s="209"/>
      <c r="F69" s="209"/>
      <c r="G69" s="209"/>
      <c r="H69" s="209"/>
    </row>
    <row r="70" spans="1:8" ht="42" customHeight="1">
      <c r="A70" s="17" t="s">
        <v>15</v>
      </c>
      <c r="B70" s="205" t="s">
        <v>127</v>
      </c>
      <c r="C70" s="205"/>
      <c r="D70" s="205"/>
      <c r="E70" s="205"/>
      <c r="F70" s="205"/>
      <c r="G70" s="205"/>
      <c r="H70" s="205"/>
    </row>
    <row r="71" spans="1:8" ht="33.75" customHeight="1">
      <c r="A71" s="17" t="s">
        <v>17</v>
      </c>
      <c r="B71" s="209" t="s">
        <v>128</v>
      </c>
      <c r="C71" s="209"/>
      <c r="D71" s="209"/>
      <c r="E71" s="209"/>
      <c r="F71" s="209"/>
      <c r="G71" s="209"/>
      <c r="H71" s="209"/>
    </row>
    <row r="72" spans="1:8" ht="33" customHeight="1">
      <c r="A72" s="17" t="s">
        <v>18</v>
      </c>
      <c r="B72" s="209" t="s">
        <v>129</v>
      </c>
      <c r="C72" s="209"/>
      <c r="D72" s="209"/>
      <c r="E72" s="209"/>
      <c r="F72" s="209"/>
      <c r="G72" s="209"/>
      <c r="H72" s="209"/>
    </row>
    <row r="73" spans="1:8" ht="33.75" customHeight="1">
      <c r="A73" s="210"/>
      <c r="B73" s="210"/>
      <c r="C73" s="210"/>
      <c r="D73" s="210"/>
      <c r="E73" s="210"/>
      <c r="F73" s="210"/>
      <c r="G73" s="210"/>
      <c r="H73" s="210"/>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AH33"/>
  <sheetViews>
    <sheetView tabSelected="1" topLeftCell="S1" zoomScale="70" zoomScaleNormal="70" workbookViewId="0">
      <pane ySplit="7" topLeftCell="A26" activePane="bottomLeft" state="frozen"/>
      <selection pane="bottomLeft" activeCell="AG27" sqref="AG27"/>
    </sheetView>
  </sheetViews>
  <sheetFormatPr baseColWidth="10" defaultColWidth="11.375" defaultRowHeight="18"/>
  <cols>
    <col min="1" max="1" width="20.875" style="1" customWidth="1"/>
    <col min="2" max="6" width="22.875" style="1" customWidth="1"/>
    <col min="7" max="7" width="14.875" style="1" customWidth="1"/>
    <col min="8" max="8" width="27.625" style="1" customWidth="1"/>
    <col min="9" max="10" width="22.875" style="1" customWidth="1"/>
    <col min="11" max="11" width="34.875" style="3" customWidth="1"/>
    <col min="12" max="13" width="15.875" style="3" customWidth="1"/>
    <col min="14" max="14" width="26.875" style="3" customWidth="1"/>
    <col min="15" max="19" width="14.875" style="4" customWidth="1"/>
    <col min="20" max="24" width="14.875" style="5" customWidth="1"/>
    <col min="25" max="25" width="17.5" style="5" customWidth="1"/>
    <col min="26" max="26" width="14.875" style="5" customWidth="1"/>
    <col min="27" max="27" width="18.75" style="5" customWidth="1"/>
    <col min="28" max="32" width="14.875" style="5" customWidth="1"/>
    <col min="33" max="33" width="11.375" style="1" customWidth="1"/>
    <col min="34" max="16384" width="11.375" style="1"/>
  </cols>
  <sheetData>
    <row r="1" spans="1:34" ht="21" customHeight="1">
      <c r="A1" s="248"/>
      <c r="B1" s="248"/>
      <c r="C1" s="237" t="s">
        <v>0</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9"/>
    </row>
    <row r="2" spans="1:34" ht="21" customHeight="1">
      <c r="A2" s="248"/>
      <c r="B2" s="248"/>
      <c r="C2" s="237" t="s">
        <v>1</v>
      </c>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9"/>
    </row>
    <row r="3" spans="1:34" ht="21" customHeight="1">
      <c r="A3" s="248"/>
      <c r="B3" s="248"/>
      <c r="C3" s="237" t="s">
        <v>3</v>
      </c>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9"/>
    </row>
    <row r="4" spans="1:34" ht="21" customHeight="1">
      <c r="A4" s="248"/>
      <c r="B4" s="248"/>
      <c r="C4" s="237" t="s">
        <v>146</v>
      </c>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9"/>
    </row>
    <row r="5" spans="1:34" ht="26.25" customHeight="1">
      <c r="A5" s="242" t="s">
        <v>156</v>
      </c>
      <c r="B5" s="242"/>
      <c r="C5" s="243" t="s">
        <v>222</v>
      </c>
      <c r="D5" s="244"/>
      <c r="E5" s="244"/>
      <c r="F5" s="244"/>
      <c r="G5" s="244"/>
      <c r="H5" s="244"/>
      <c r="I5" s="244"/>
      <c r="J5" s="19"/>
      <c r="K5" s="19"/>
      <c r="L5" s="40"/>
      <c r="M5" s="19"/>
      <c r="N5" s="19"/>
      <c r="O5" s="19"/>
      <c r="P5" s="19"/>
      <c r="Q5" s="19"/>
      <c r="R5" s="19"/>
      <c r="S5" s="19"/>
      <c r="T5" s="19"/>
      <c r="U5" s="19"/>
      <c r="V5" s="19"/>
      <c r="W5" s="19"/>
      <c r="X5" s="19"/>
      <c r="Y5" s="19"/>
      <c r="Z5" s="19"/>
      <c r="AA5" s="19"/>
      <c r="AB5" s="19"/>
      <c r="AC5" s="19"/>
      <c r="AD5" s="19"/>
      <c r="AE5" s="19"/>
      <c r="AF5" s="19"/>
    </row>
    <row r="6" spans="1:34" ht="39" customHeight="1">
      <c r="A6" s="240" t="s">
        <v>148</v>
      </c>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row>
    <row r="7" spans="1:34" s="2" customFormat="1" ht="78.75" customHeight="1">
      <c r="A7" s="39" t="s">
        <v>84</v>
      </c>
      <c r="B7" s="36" t="s">
        <v>152</v>
      </c>
      <c r="C7" s="36" t="s">
        <v>144</v>
      </c>
      <c r="D7" s="36" t="s">
        <v>25</v>
      </c>
      <c r="E7" s="36" t="s">
        <v>91</v>
      </c>
      <c r="F7" s="36" t="s">
        <v>4</v>
      </c>
      <c r="G7" s="36" t="s">
        <v>177</v>
      </c>
      <c r="H7" s="36" t="s">
        <v>30</v>
      </c>
      <c r="I7" s="36" t="s">
        <v>5</v>
      </c>
      <c r="J7" s="37" t="s">
        <v>143</v>
      </c>
      <c r="K7" s="36" t="s">
        <v>87</v>
      </c>
      <c r="L7" s="36" t="s">
        <v>86</v>
      </c>
      <c r="M7" s="36" t="s">
        <v>162</v>
      </c>
      <c r="N7" s="36" t="s">
        <v>6</v>
      </c>
      <c r="O7" s="94" t="s">
        <v>27</v>
      </c>
      <c r="P7" s="36" t="s">
        <v>395</v>
      </c>
      <c r="Q7" s="36" t="s">
        <v>396</v>
      </c>
      <c r="R7" s="36" t="s">
        <v>150</v>
      </c>
      <c r="S7" s="36" t="s">
        <v>149</v>
      </c>
      <c r="T7" s="94" t="s">
        <v>400</v>
      </c>
      <c r="U7" s="94" t="s">
        <v>389</v>
      </c>
      <c r="V7" s="94" t="s">
        <v>401</v>
      </c>
      <c r="W7" s="94" t="s">
        <v>402</v>
      </c>
      <c r="X7" s="94" t="s">
        <v>341</v>
      </c>
      <c r="Y7" s="95" t="s">
        <v>381</v>
      </c>
      <c r="Z7" s="95" t="s">
        <v>382</v>
      </c>
      <c r="AA7" s="95" t="s">
        <v>387</v>
      </c>
      <c r="AB7" s="95" t="s">
        <v>434</v>
      </c>
      <c r="AC7" s="107" t="s">
        <v>403</v>
      </c>
      <c r="AD7" s="107" t="s">
        <v>404</v>
      </c>
      <c r="AE7" s="107" t="s">
        <v>405</v>
      </c>
      <c r="AF7" s="107" t="s">
        <v>406</v>
      </c>
    </row>
    <row r="8" spans="1:34" ht="71.25">
      <c r="A8" s="43" t="s">
        <v>202</v>
      </c>
      <c r="B8" s="225" t="s">
        <v>340</v>
      </c>
      <c r="C8" s="225" t="s">
        <v>203</v>
      </c>
      <c r="D8" s="225" t="s">
        <v>204</v>
      </c>
      <c r="E8" s="225" t="s">
        <v>249</v>
      </c>
      <c r="F8" s="225" t="s">
        <v>205</v>
      </c>
      <c r="G8" s="245" t="s">
        <v>331</v>
      </c>
      <c r="H8" s="47" t="s">
        <v>206</v>
      </c>
      <c r="I8" s="34" t="s">
        <v>207</v>
      </c>
      <c r="J8" s="35" t="s">
        <v>208</v>
      </c>
      <c r="K8" s="47" t="s">
        <v>209</v>
      </c>
      <c r="L8" s="85">
        <v>0.15</v>
      </c>
      <c r="M8" s="38" t="s">
        <v>174</v>
      </c>
      <c r="N8" s="44" t="s">
        <v>280</v>
      </c>
      <c r="O8" s="83">
        <v>209</v>
      </c>
      <c r="P8" s="104">
        <v>53</v>
      </c>
      <c r="Q8" s="104">
        <v>53</v>
      </c>
      <c r="R8" s="104">
        <v>53</v>
      </c>
      <c r="S8" s="104">
        <v>50</v>
      </c>
      <c r="T8" s="91">
        <v>53</v>
      </c>
      <c r="U8" s="106">
        <f>Y8+Z8+AA8+AB8</f>
        <v>60</v>
      </c>
      <c r="V8" s="91"/>
      <c r="W8" s="91"/>
      <c r="X8" s="106">
        <f>T8+U8+V8+W8</f>
        <v>113</v>
      </c>
      <c r="Y8" s="87">
        <v>0</v>
      </c>
      <c r="Z8" s="87">
        <v>48</v>
      </c>
      <c r="AA8" s="87">
        <v>12</v>
      </c>
      <c r="AB8" s="87">
        <v>0</v>
      </c>
      <c r="AC8" s="101">
        <v>0.15</v>
      </c>
      <c r="AD8" s="101">
        <f>(X8/O8)*L8</f>
        <v>8.110047846889952E-2</v>
      </c>
      <c r="AE8" s="82">
        <v>1</v>
      </c>
      <c r="AF8" s="82">
        <f>X8/O8</f>
        <v>0.54066985645933019</v>
      </c>
      <c r="AH8" s="96"/>
    </row>
    <row r="9" spans="1:34" ht="85.5">
      <c r="A9" s="43" t="s">
        <v>202</v>
      </c>
      <c r="B9" s="226"/>
      <c r="C9" s="226"/>
      <c r="D9" s="226"/>
      <c r="E9" s="226"/>
      <c r="F9" s="226"/>
      <c r="G9" s="246"/>
      <c r="H9" s="47" t="s">
        <v>210</v>
      </c>
      <c r="I9" s="34" t="s">
        <v>207</v>
      </c>
      <c r="J9" s="35" t="s">
        <v>211</v>
      </c>
      <c r="K9" s="47" t="s">
        <v>212</v>
      </c>
      <c r="L9" s="85">
        <v>0.15</v>
      </c>
      <c r="M9" s="38" t="s">
        <v>174</v>
      </c>
      <c r="N9" s="44" t="s">
        <v>280</v>
      </c>
      <c r="O9" s="83">
        <v>328</v>
      </c>
      <c r="P9" s="102">
        <v>150</v>
      </c>
      <c r="Q9" s="102">
        <v>150</v>
      </c>
      <c r="R9" s="102">
        <v>28</v>
      </c>
      <c r="S9" s="102">
        <v>0</v>
      </c>
      <c r="T9" s="92">
        <v>150</v>
      </c>
      <c r="U9" s="106">
        <f t="shared" ref="U9:U13" si="0">Y9+Z9+AA9+AB9</f>
        <v>150</v>
      </c>
      <c r="V9" s="92"/>
      <c r="W9" s="92"/>
      <c r="X9" s="106">
        <f t="shared" ref="X9:X13" si="1">T9+U9+V9+W9</f>
        <v>300</v>
      </c>
      <c r="Y9" s="87">
        <v>150</v>
      </c>
      <c r="Z9" s="87">
        <v>0</v>
      </c>
      <c r="AA9" s="87">
        <v>0</v>
      </c>
      <c r="AB9" s="87">
        <v>0</v>
      </c>
      <c r="AC9" s="101">
        <f>U9/Q9*L9</f>
        <v>0.15</v>
      </c>
      <c r="AD9" s="101">
        <f>X9/O9*L9</f>
        <v>0.13719512195121952</v>
      </c>
      <c r="AE9" s="82">
        <f t="shared" ref="AE9:AE13" si="2">U9/Q9</f>
        <v>1</v>
      </c>
      <c r="AF9" s="82">
        <f>X9/O9</f>
        <v>0.91463414634146345</v>
      </c>
      <c r="AG9" s="1" t="s">
        <v>173</v>
      </c>
      <c r="AH9" s="96"/>
    </row>
    <row r="10" spans="1:34" ht="71.25" customHeight="1">
      <c r="A10" s="43" t="s">
        <v>202</v>
      </c>
      <c r="B10" s="226"/>
      <c r="C10" s="226"/>
      <c r="D10" s="226"/>
      <c r="E10" s="226"/>
      <c r="F10" s="226"/>
      <c r="G10" s="246"/>
      <c r="H10" s="47" t="s">
        <v>213</v>
      </c>
      <c r="I10" s="34" t="s">
        <v>207</v>
      </c>
      <c r="J10" s="35" t="s">
        <v>214</v>
      </c>
      <c r="K10" s="47" t="s">
        <v>215</v>
      </c>
      <c r="L10" s="85">
        <v>0.15</v>
      </c>
      <c r="M10" s="38" t="s">
        <v>174</v>
      </c>
      <c r="N10" s="44" t="s">
        <v>280</v>
      </c>
      <c r="O10" s="83">
        <v>402</v>
      </c>
      <c r="P10" s="102">
        <v>102</v>
      </c>
      <c r="Q10" s="102">
        <v>100</v>
      </c>
      <c r="R10" s="102">
        <v>100</v>
      </c>
      <c r="S10" s="102">
        <v>100</v>
      </c>
      <c r="T10" s="92">
        <v>103</v>
      </c>
      <c r="U10" s="106">
        <f t="shared" si="0"/>
        <v>100</v>
      </c>
      <c r="V10" s="92"/>
      <c r="W10" s="92"/>
      <c r="X10" s="106">
        <f t="shared" si="1"/>
        <v>203</v>
      </c>
      <c r="Y10" s="87">
        <v>26</v>
      </c>
      <c r="Z10" s="87">
        <v>21</v>
      </c>
      <c r="AA10" s="87">
        <v>24</v>
      </c>
      <c r="AB10" s="87">
        <v>29</v>
      </c>
      <c r="AC10" s="101">
        <f>U10/Q10*L10</f>
        <v>0.15</v>
      </c>
      <c r="AD10" s="101">
        <f>X10/O10*L10</f>
        <v>7.5746268656716409E-2</v>
      </c>
      <c r="AE10" s="82">
        <f t="shared" si="2"/>
        <v>1</v>
      </c>
      <c r="AF10" s="82">
        <f t="shared" ref="AF10:AF13" si="3">X10/O10</f>
        <v>0.50497512437810943</v>
      </c>
      <c r="AG10" s="1" t="s">
        <v>174</v>
      </c>
      <c r="AH10" s="96"/>
    </row>
    <row r="11" spans="1:34" ht="71.25">
      <c r="A11" s="43" t="s">
        <v>202</v>
      </c>
      <c r="B11" s="226"/>
      <c r="C11" s="226"/>
      <c r="D11" s="226"/>
      <c r="E11" s="226"/>
      <c r="F11" s="226"/>
      <c r="G11" s="246"/>
      <c r="H11" s="47" t="s">
        <v>216</v>
      </c>
      <c r="I11" s="34" t="s">
        <v>207</v>
      </c>
      <c r="J11" s="35">
        <v>0</v>
      </c>
      <c r="K11" s="47" t="s">
        <v>217</v>
      </c>
      <c r="L11" s="85">
        <v>0.15</v>
      </c>
      <c r="M11" s="38" t="s">
        <v>173</v>
      </c>
      <c r="N11" s="44" t="s">
        <v>281</v>
      </c>
      <c r="O11" s="83">
        <v>1</v>
      </c>
      <c r="P11" s="90">
        <v>0.45</v>
      </c>
      <c r="Q11" s="90">
        <v>0.45</v>
      </c>
      <c r="R11" s="102">
        <v>0.05</v>
      </c>
      <c r="S11" s="102">
        <v>0.05</v>
      </c>
      <c r="T11" s="93">
        <v>0.45</v>
      </c>
      <c r="U11" s="186">
        <f>Y11+Z11+AA11+AB11</f>
        <v>0.45</v>
      </c>
      <c r="V11" s="93"/>
      <c r="W11" s="93"/>
      <c r="X11" s="186">
        <f>T11+U11+V11+W11</f>
        <v>0.9</v>
      </c>
      <c r="Y11" s="87">
        <v>0</v>
      </c>
      <c r="Z11" s="100">
        <v>0.05</v>
      </c>
      <c r="AA11" s="87">
        <v>0</v>
      </c>
      <c r="AB11" s="100">
        <v>0.4</v>
      </c>
      <c r="AC11" s="82">
        <f t="shared" ref="AC11" si="4">U11/Q11*L11</f>
        <v>0.15</v>
      </c>
      <c r="AD11" s="82">
        <f t="shared" ref="AD11:AD13" si="5">X11/O11*L11</f>
        <v>0.13500000000000001</v>
      </c>
      <c r="AE11" s="82">
        <f t="shared" si="2"/>
        <v>1</v>
      </c>
      <c r="AF11" s="82">
        <f t="shared" si="3"/>
        <v>0.9</v>
      </c>
      <c r="AH11" s="96"/>
    </row>
    <row r="12" spans="1:34" ht="99.75">
      <c r="A12" s="43" t="s">
        <v>202</v>
      </c>
      <c r="B12" s="226"/>
      <c r="C12" s="226"/>
      <c r="D12" s="226"/>
      <c r="E12" s="226"/>
      <c r="F12" s="226"/>
      <c r="G12" s="246"/>
      <c r="H12" s="47" t="s">
        <v>218</v>
      </c>
      <c r="I12" s="34" t="s">
        <v>207</v>
      </c>
      <c r="J12" s="35">
        <v>0</v>
      </c>
      <c r="K12" s="47" t="s">
        <v>219</v>
      </c>
      <c r="L12" s="85">
        <v>0.15</v>
      </c>
      <c r="M12" s="38" t="s">
        <v>173</v>
      </c>
      <c r="N12" s="44" t="s">
        <v>281</v>
      </c>
      <c r="O12" s="83">
        <v>1</v>
      </c>
      <c r="P12" s="90">
        <v>0.45</v>
      </c>
      <c r="Q12" s="90">
        <v>0.45</v>
      </c>
      <c r="R12" s="102">
        <v>0.05</v>
      </c>
      <c r="S12" s="102">
        <v>0.05</v>
      </c>
      <c r="T12" s="93">
        <v>0.45</v>
      </c>
      <c r="U12" s="186">
        <f>Y12+Z12+AA12+AB12</f>
        <v>0.44999999999999996</v>
      </c>
      <c r="V12" s="93"/>
      <c r="W12" s="93"/>
      <c r="X12" s="186">
        <f>T12+U12+V12+W12</f>
        <v>0.89999999999999991</v>
      </c>
      <c r="Y12" s="99">
        <v>0</v>
      </c>
      <c r="Z12" s="100">
        <v>0.25</v>
      </c>
      <c r="AA12" s="100">
        <v>0.1</v>
      </c>
      <c r="AB12" s="100">
        <v>0.1</v>
      </c>
      <c r="AC12" s="82">
        <f>U12/Q12*L12</f>
        <v>0.14999999999999997</v>
      </c>
      <c r="AD12" s="82">
        <f t="shared" si="5"/>
        <v>0.13499999999999998</v>
      </c>
      <c r="AE12" s="82">
        <f t="shared" si="2"/>
        <v>0.99999999999999989</v>
      </c>
      <c r="AF12" s="82">
        <f>X12/O12</f>
        <v>0.89999999999999991</v>
      </c>
      <c r="AH12" s="96"/>
    </row>
    <row r="13" spans="1:34" ht="85.5" customHeight="1">
      <c r="A13" s="43" t="s">
        <v>202</v>
      </c>
      <c r="B13" s="226"/>
      <c r="C13" s="226"/>
      <c r="D13" s="226"/>
      <c r="E13" s="226"/>
      <c r="F13" s="227"/>
      <c r="G13" s="247"/>
      <c r="H13" s="47" t="s">
        <v>220</v>
      </c>
      <c r="I13" s="34" t="s">
        <v>207</v>
      </c>
      <c r="J13" s="35">
        <v>0</v>
      </c>
      <c r="K13" s="47" t="s">
        <v>221</v>
      </c>
      <c r="L13" s="85">
        <v>0.25</v>
      </c>
      <c r="M13" s="38" t="s">
        <v>173</v>
      </c>
      <c r="N13" s="34" t="s">
        <v>282</v>
      </c>
      <c r="O13" s="83">
        <v>1</v>
      </c>
      <c r="P13" s="90">
        <v>0.1</v>
      </c>
      <c r="Q13" s="90">
        <v>0.8</v>
      </c>
      <c r="R13" s="102">
        <v>0.05</v>
      </c>
      <c r="S13" s="102">
        <v>0.05</v>
      </c>
      <c r="T13" s="93">
        <v>0.1</v>
      </c>
      <c r="U13" s="186">
        <f t="shared" si="0"/>
        <v>0.8</v>
      </c>
      <c r="V13" s="93"/>
      <c r="W13" s="93"/>
      <c r="X13" s="175">
        <f t="shared" si="1"/>
        <v>0.9</v>
      </c>
      <c r="Y13" s="87">
        <v>0</v>
      </c>
      <c r="Z13" s="99">
        <v>0.5</v>
      </c>
      <c r="AA13" s="99">
        <v>0.1</v>
      </c>
      <c r="AB13" s="100">
        <v>0.2</v>
      </c>
      <c r="AC13" s="82">
        <f>U13/Q13*L13</f>
        <v>0.25</v>
      </c>
      <c r="AD13" s="101">
        <f t="shared" si="5"/>
        <v>0.22500000000000001</v>
      </c>
      <c r="AE13" s="82">
        <f t="shared" si="2"/>
        <v>1</v>
      </c>
      <c r="AF13" s="82">
        <f t="shared" si="3"/>
        <v>0.9</v>
      </c>
      <c r="AH13" s="96"/>
    </row>
    <row r="14" spans="1:34" ht="50.1" customHeight="1">
      <c r="A14" s="43"/>
      <c r="B14" s="226"/>
      <c r="C14" s="226"/>
      <c r="D14" s="226"/>
      <c r="E14" s="226"/>
      <c r="F14" s="72"/>
      <c r="G14" s="75"/>
      <c r="H14" s="47"/>
      <c r="I14" s="34"/>
      <c r="J14" s="35"/>
      <c r="K14" s="228" t="s">
        <v>205</v>
      </c>
      <c r="L14" s="229"/>
      <c r="M14" s="229"/>
      <c r="N14" s="229"/>
      <c r="O14" s="229"/>
      <c r="P14" s="229"/>
      <c r="Q14" s="229"/>
      <c r="R14" s="229"/>
      <c r="S14" s="229"/>
      <c r="T14" s="229"/>
      <c r="U14" s="229"/>
      <c r="V14" s="229"/>
      <c r="W14" s="229"/>
      <c r="X14" s="229"/>
      <c r="Y14" s="229"/>
      <c r="Z14" s="229"/>
      <c r="AA14" s="229"/>
      <c r="AB14" s="230"/>
      <c r="AC14" s="89">
        <f>AC8+AC9+AC10+AC11+AC12+AC13</f>
        <v>1</v>
      </c>
      <c r="AD14" s="89">
        <f>SUM(AD8:AD13)</f>
        <v>0.78904186907683538</v>
      </c>
      <c r="AE14" s="89">
        <f>(AE8+AE9+AE10+AE11+AE12+AE13)/6</f>
        <v>1</v>
      </c>
      <c r="AF14" s="89">
        <f>(AF8+AF9+AF10+AF11+AF12+AF13)/6</f>
        <v>0.77671318786315047</v>
      </c>
    </row>
    <row r="15" spans="1:34" ht="57">
      <c r="A15" s="43" t="s">
        <v>202</v>
      </c>
      <c r="B15" s="226"/>
      <c r="C15" s="226"/>
      <c r="D15" s="226"/>
      <c r="E15" s="226"/>
      <c r="F15" s="225" t="s">
        <v>223</v>
      </c>
      <c r="G15" s="245" t="s">
        <v>332</v>
      </c>
      <c r="H15" s="47" t="s">
        <v>224</v>
      </c>
      <c r="I15" s="34" t="s">
        <v>207</v>
      </c>
      <c r="J15" s="35">
        <v>0</v>
      </c>
      <c r="K15" s="47" t="s">
        <v>230</v>
      </c>
      <c r="L15" s="85">
        <v>0.4</v>
      </c>
      <c r="M15" s="38" t="s">
        <v>173</v>
      </c>
      <c r="N15" s="51" t="s">
        <v>362</v>
      </c>
      <c r="O15" s="83">
        <v>300</v>
      </c>
      <c r="P15" s="105">
        <v>0</v>
      </c>
      <c r="Q15" s="105">
        <v>5</v>
      </c>
      <c r="R15" s="105">
        <v>150</v>
      </c>
      <c r="S15" s="105">
        <v>145</v>
      </c>
      <c r="T15" s="83">
        <v>0</v>
      </c>
      <c r="U15" s="83">
        <f>Y15+Z15+AA15+AB15</f>
        <v>0.5</v>
      </c>
      <c r="V15" s="83"/>
      <c r="W15" s="83"/>
      <c r="X15" s="83">
        <f>T15+U15+V15+W15</f>
        <v>0.5</v>
      </c>
      <c r="Y15" s="87">
        <v>0</v>
      </c>
      <c r="Z15" s="87">
        <v>0</v>
      </c>
      <c r="AA15" s="87">
        <v>0</v>
      </c>
      <c r="AB15" s="99">
        <v>0.5</v>
      </c>
      <c r="AC15" s="101">
        <f>U15/Q15*L15</f>
        <v>4.0000000000000008E-2</v>
      </c>
      <c r="AD15" s="101">
        <f>X15/O15*L15</f>
        <v>6.6666666666666675E-4</v>
      </c>
      <c r="AE15" s="82">
        <f>U15/Q15</f>
        <v>0.1</v>
      </c>
      <c r="AF15" s="82">
        <f>X15/O15</f>
        <v>1.6666666666666668E-3</v>
      </c>
      <c r="AH15" s="96"/>
    </row>
    <row r="16" spans="1:34" ht="57" customHeight="1">
      <c r="A16" s="43" t="s">
        <v>202</v>
      </c>
      <c r="B16" s="226"/>
      <c r="C16" s="226"/>
      <c r="D16" s="226"/>
      <c r="E16" s="226"/>
      <c r="F16" s="226"/>
      <c r="G16" s="246"/>
      <c r="H16" s="47" t="s">
        <v>225</v>
      </c>
      <c r="I16" s="34" t="s">
        <v>207</v>
      </c>
      <c r="J16" s="35">
        <v>0</v>
      </c>
      <c r="K16" s="47" t="s">
        <v>231</v>
      </c>
      <c r="L16" s="85">
        <v>0.1</v>
      </c>
      <c r="M16" s="38" t="s">
        <v>173</v>
      </c>
      <c r="N16" s="42" t="s">
        <v>283</v>
      </c>
      <c r="O16" s="83">
        <v>100</v>
      </c>
      <c r="P16" s="103" t="s">
        <v>397</v>
      </c>
      <c r="Q16" s="103" t="s">
        <v>398</v>
      </c>
      <c r="R16" s="103" t="s">
        <v>399</v>
      </c>
      <c r="S16" s="103" t="s">
        <v>399</v>
      </c>
      <c r="T16" s="83">
        <v>70</v>
      </c>
      <c r="U16" s="83">
        <f>Y16+Z16+AA16+AB16</f>
        <v>30</v>
      </c>
      <c r="V16" s="83"/>
      <c r="W16" s="83"/>
      <c r="X16" s="83">
        <f t="shared" ref="X16:X19" si="6">T16+U16+V16+W16</f>
        <v>100</v>
      </c>
      <c r="Y16" s="87">
        <v>0</v>
      </c>
      <c r="Z16" s="87">
        <v>0</v>
      </c>
      <c r="AA16" s="87">
        <v>0</v>
      </c>
      <c r="AB16" s="87">
        <v>30</v>
      </c>
      <c r="AC16" s="101">
        <f>(U16/30)*L16</f>
        <v>0.1</v>
      </c>
      <c r="AD16" s="101">
        <f>X16/O16*L16</f>
        <v>0.1</v>
      </c>
      <c r="AE16" s="82">
        <f>U16/30</f>
        <v>1</v>
      </c>
      <c r="AF16" s="82">
        <f t="shared" ref="AF16:AF19" si="7">X16/O16</f>
        <v>1</v>
      </c>
      <c r="AH16" s="96"/>
    </row>
    <row r="17" spans="1:34" ht="57" customHeight="1">
      <c r="A17" s="43" t="s">
        <v>202</v>
      </c>
      <c r="B17" s="226"/>
      <c r="C17" s="226"/>
      <c r="D17" s="226"/>
      <c r="E17" s="226"/>
      <c r="F17" s="226"/>
      <c r="G17" s="246"/>
      <c r="H17" s="47" t="s">
        <v>226</v>
      </c>
      <c r="I17" s="34" t="s">
        <v>207</v>
      </c>
      <c r="J17" s="35">
        <v>0</v>
      </c>
      <c r="K17" s="47" t="s">
        <v>232</v>
      </c>
      <c r="L17" s="85">
        <v>0.1</v>
      </c>
      <c r="M17" s="38" t="s">
        <v>173</v>
      </c>
      <c r="N17" s="41" t="s">
        <v>284</v>
      </c>
      <c r="O17" s="83">
        <v>3</v>
      </c>
      <c r="P17" s="103">
        <v>0</v>
      </c>
      <c r="Q17" s="103">
        <v>1</v>
      </c>
      <c r="R17" s="103">
        <v>1</v>
      </c>
      <c r="S17" s="103">
        <v>1</v>
      </c>
      <c r="T17" s="83">
        <v>0</v>
      </c>
      <c r="U17" s="83">
        <f>Y17+Z17+AA17+AB17</f>
        <v>0.1</v>
      </c>
      <c r="V17" s="83"/>
      <c r="W17" s="83"/>
      <c r="X17" s="83">
        <f t="shared" si="6"/>
        <v>0.1</v>
      </c>
      <c r="Y17" s="87">
        <v>0</v>
      </c>
      <c r="Z17" s="87">
        <v>0</v>
      </c>
      <c r="AA17" s="87">
        <v>0</v>
      </c>
      <c r="AB17" s="99">
        <v>0.1</v>
      </c>
      <c r="AC17" s="101">
        <f t="shared" ref="AC17:AC19" si="8">U17/Q17*L17</f>
        <v>1.0000000000000002E-2</v>
      </c>
      <c r="AD17" s="101">
        <f t="shared" ref="AD17:AD19" si="9">X17/O17*L17</f>
        <v>3.3333333333333335E-3</v>
      </c>
      <c r="AE17" s="82">
        <f t="shared" ref="AE17:AE19" si="10">U17/Q17</f>
        <v>0.1</v>
      </c>
      <c r="AF17" s="82">
        <f t="shared" si="7"/>
        <v>3.3333333333333333E-2</v>
      </c>
      <c r="AH17" s="96"/>
    </row>
    <row r="18" spans="1:34" ht="57" customHeight="1">
      <c r="A18" s="43" t="s">
        <v>202</v>
      </c>
      <c r="B18" s="226"/>
      <c r="C18" s="226"/>
      <c r="D18" s="226"/>
      <c r="E18" s="226"/>
      <c r="F18" s="226"/>
      <c r="G18" s="246"/>
      <c r="H18" s="47" t="s">
        <v>227</v>
      </c>
      <c r="I18" s="34" t="s">
        <v>207</v>
      </c>
      <c r="J18" s="35">
        <v>0</v>
      </c>
      <c r="K18" s="47" t="s">
        <v>233</v>
      </c>
      <c r="L18" s="85">
        <v>0.05</v>
      </c>
      <c r="M18" s="38" t="s">
        <v>173</v>
      </c>
      <c r="N18" s="41" t="s">
        <v>285</v>
      </c>
      <c r="O18" s="83">
        <v>1</v>
      </c>
      <c r="P18" s="103">
        <v>0</v>
      </c>
      <c r="Q18" s="103">
        <v>0</v>
      </c>
      <c r="R18" s="103">
        <v>1</v>
      </c>
      <c r="S18" s="103">
        <v>0</v>
      </c>
      <c r="T18" s="83">
        <v>0</v>
      </c>
      <c r="U18" s="83" t="s">
        <v>342</v>
      </c>
      <c r="V18" s="83"/>
      <c r="W18" s="83"/>
      <c r="X18" s="83" t="s">
        <v>342</v>
      </c>
      <c r="Y18" s="83" t="s">
        <v>342</v>
      </c>
      <c r="Z18" s="83" t="s">
        <v>342</v>
      </c>
      <c r="AA18" s="83" t="s">
        <v>342</v>
      </c>
      <c r="AB18" s="83" t="s">
        <v>342</v>
      </c>
      <c r="AC18" s="101" t="s">
        <v>342</v>
      </c>
      <c r="AD18" s="101" t="s">
        <v>342</v>
      </c>
      <c r="AE18" s="82" t="s">
        <v>342</v>
      </c>
      <c r="AF18" s="82">
        <v>0</v>
      </c>
      <c r="AH18" s="96"/>
    </row>
    <row r="19" spans="1:34" ht="85.5">
      <c r="A19" s="43" t="s">
        <v>202</v>
      </c>
      <c r="B19" s="226"/>
      <c r="C19" s="226"/>
      <c r="D19" s="226"/>
      <c r="E19" s="226"/>
      <c r="F19" s="226"/>
      <c r="G19" s="246"/>
      <c r="H19" s="47" t="s">
        <v>228</v>
      </c>
      <c r="I19" s="34" t="s">
        <v>207</v>
      </c>
      <c r="J19" s="35">
        <v>0</v>
      </c>
      <c r="K19" s="47" t="s">
        <v>234</v>
      </c>
      <c r="L19" s="85">
        <v>0.3</v>
      </c>
      <c r="M19" s="38" t="s">
        <v>173</v>
      </c>
      <c r="N19" s="42" t="s">
        <v>286</v>
      </c>
      <c r="O19" s="83">
        <v>200</v>
      </c>
      <c r="P19" s="103">
        <v>40</v>
      </c>
      <c r="Q19" s="103">
        <v>60</v>
      </c>
      <c r="R19" s="103">
        <v>60</v>
      </c>
      <c r="S19" s="103">
        <v>40</v>
      </c>
      <c r="T19" s="83">
        <v>40</v>
      </c>
      <c r="U19" s="83">
        <f>Y19+Z19+AA19+AB19</f>
        <v>60</v>
      </c>
      <c r="V19" s="83"/>
      <c r="W19" s="83"/>
      <c r="X19" s="83">
        <f t="shared" si="6"/>
        <v>100</v>
      </c>
      <c r="Y19" s="87">
        <v>12</v>
      </c>
      <c r="Z19" s="87">
        <v>22</v>
      </c>
      <c r="AA19" s="87">
        <v>9</v>
      </c>
      <c r="AB19" s="87">
        <v>17</v>
      </c>
      <c r="AC19" s="101">
        <f t="shared" si="8"/>
        <v>0.3</v>
      </c>
      <c r="AD19" s="101">
        <f t="shared" si="9"/>
        <v>0.15</v>
      </c>
      <c r="AE19" s="82">
        <f t="shared" si="10"/>
        <v>1</v>
      </c>
      <c r="AF19" s="82">
        <f t="shared" si="7"/>
        <v>0.5</v>
      </c>
      <c r="AH19" s="96"/>
    </row>
    <row r="20" spans="1:34" ht="99.75">
      <c r="A20" s="43" t="s">
        <v>202</v>
      </c>
      <c r="B20" s="226"/>
      <c r="C20" s="226"/>
      <c r="D20" s="226"/>
      <c r="E20" s="226"/>
      <c r="F20" s="227"/>
      <c r="G20" s="247"/>
      <c r="H20" s="48" t="s">
        <v>229</v>
      </c>
      <c r="I20" s="34" t="s">
        <v>207</v>
      </c>
      <c r="J20" s="35">
        <v>0</v>
      </c>
      <c r="K20" s="47" t="s">
        <v>235</v>
      </c>
      <c r="L20" s="85">
        <v>0.05</v>
      </c>
      <c r="M20" s="38" t="s">
        <v>173</v>
      </c>
      <c r="N20" s="42" t="s">
        <v>287</v>
      </c>
      <c r="O20" s="83">
        <v>1</v>
      </c>
      <c r="P20" s="103">
        <v>0</v>
      </c>
      <c r="Q20" s="103">
        <v>0</v>
      </c>
      <c r="R20" s="103">
        <v>1</v>
      </c>
      <c r="S20" s="103">
        <v>0</v>
      </c>
      <c r="T20" s="83">
        <v>0</v>
      </c>
      <c r="U20" s="83" t="s">
        <v>342</v>
      </c>
      <c r="V20" s="83"/>
      <c r="W20" s="83"/>
      <c r="X20" s="83" t="s">
        <v>342</v>
      </c>
      <c r="Y20" s="83">
        <v>0</v>
      </c>
      <c r="Z20" s="83" t="s">
        <v>342</v>
      </c>
      <c r="AA20" s="83" t="s">
        <v>342</v>
      </c>
      <c r="AB20" s="83" t="s">
        <v>342</v>
      </c>
      <c r="AC20" s="101" t="s">
        <v>342</v>
      </c>
      <c r="AD20" s="101" t="s">
        <v>342</v>
      </c>
      <c r="AE20" s="82" t="s">
        <v>342</v>
      </c>
      <c r="AF20" s="82">
        <v>0</v>
      </c>
      <c r="AH20" s="96"/>
    </row>
    <row r="21" spans="1:34" ht="51" customHeight="1">
      <c r="A21" s="43"/>
      <c r="B21" s="226"/>
      <c r="C21" s="226"/>
      <c r="D21" s="226"/>
      <c r="E21" s="226"/>
      <c r="F21" s="73"/>
      <c r="G21" s="76"/>
      <c r="H21" s="47"/>
      <c r="I21" s="34"/>
      <c r="J21" s="35"/>
      <c r="K21" s="231" t="s">
        <v>223</v>
      </c>
      <c r="L21" s="232"/>
      <c r="M21" s="232"/>
      <c r="N21" s="232"/>
      <c r="O21" s="232"/>
      <c r="P21" s="232"/>
      <c r="Q21" s="232"/>
      <c r="R21" s="232"/>
      <c r="S21" s="232"/>
      <c r="T21" s="232"/>
      <c r="U21" s="232"/>
      <c r="V21" s="232"/>
      <c r="W21" s="232"/>
      <c r="X21" s="232"/>
      <c r="Y21" s="232"/>
      <c r="Z21" s="232"/>
      <c r="AA21" s="232"/>
      <c r="AB21" s="233"/>
      <c r="AC21" s="89">
        <f>AC15+AC16+AC17+AC19</f>
        <v>0.45</v>
      </c>
      <c r="AD21" s="89">
        <f>AD15+AD16+AD17+AD19</f>
        <v>0.254</v>
      </c>
      <c r="AE21" s="89">
        <f>(AE15+AE16+AE17+AE19)/4</f>
        <v>0.55000000000000004</v>
      </c>
      <c r="AF21" s="89">
        <f>(AF15+AF16+AF17+AF19)/6</f>
        <v>0.25583333333333336</v>
      </c>
    </row>
    <row r="22" spans="1:34" ht="42.75" hidden="1">
      <c r="A22" s="43" t="s">
        <v>202</v>
      </c>
      <c r="B22" s="226"/>
      <c r="C22" s="226"/>
      <c r="D22" s="226"/>
      <c r="E22" s="226"/>
      <c r="F22" s="34" t="s">
        <v>236</v>
      </c>
      <c r="G22" s="50" t="s">
        <v>333</v>
      </c>
      <c r="H22" s="47" t="s">
        <v>237</v>
      </c>
      <c r="I22" s="34" t="s">
        <v>239</v>
      </c>
      <c r="J22" s="35">
        <v>0</v>
      </c>
      <c r="K22" s="47" t="s">
        <v>238</v>
      </c>
      <c r="L22" s="85">
        <v>1</v>
      </c>
      <c r="M22" s="38" t="s">
        <v>173</v>
      </c>
      <c r="N22" s="42" t="s">
        <v>286</v>
      </c>
      <c r="O22" s="45">
        <v>1</v>
      </c>
      <c r="P22" s="45"/>
      <c r="Q22" s="45"/>
      <c r="R22" s="45"/>
      <c r="S22" s="45"/>
      <c r="T22" s="83"/>
      <c r="U22" s="83"/>
      <c r="V22" s="83"/>
      <c r="W22" s="83"/>
      <c r="X22" s="83"/>
      <c r="Y22" s="83">
        <f>'[2]3. INVERSIÓN'!J21</f>
        <v>0</v>
      </c>
      <c r="Z22" s="83">
        <v>0</v>
      </c>
      <c r="AA22" s="83">
        <v>0</v>
      </c>
      <c r="AB22" s="83">
        <v>0</v>
      </c>
      <c r="AC22" s="83">
        <f>Y22+Z22</f>
        <v>0</v>
      </c>
      <c r="AD22" s="83">
        <f>Y22+Z22</f>
        <v>0</v>
      </c>
      <c r="AE22" s="82">
        <v>0</v>
      </c>
      <c r="AF22" s="82">
        <f>(AD22/O22)*L22</f>
        <v>0</v>
      </c>
    </row>
    <row r="23" spans="1:34" ht="50.1" hidden="1" customHeight="1">
      <c r="A23" s="43"/>
      <c r="B23" s="226"/>
      <c r="C23" s="226"/>
      <c r="D23" s="226"/>
      <c r="E23" s="226"/>
      <c r="F23" s="71"/>
      <c r="G23" s="74"/>
      <c r="H23" s="49"/>
      <c r="I23" s="34"/>
      <c r="J23" s="35"/>
      <c r="K23" s="222" t="s">
        <v>236</v>
      </c>
      <c r="L23" s="223"/>
      <c r="M23" s="223"/>
      <c r="N23" s="223"/>
      <c r="O23" s="223"/>
      <c r="P23" s="223"/>
      <c r="Q23" s="223"/>
      <c r="R23" s="223"/>
      <c r="S23" s="223"/>
      <c r="T23" s="223"/>
      <c r="U23" s="223"/>
      <c r="V23" s="223"/>
      <c r="W23" s="223"/>
      <c r="X23" s="223"/>
      <c r="Y23" s="223"/>
      <c r="Z23" s="223"/>
      <c r="AA23" s="223"/>
      <c r="AB23" s="223"/>
      <c r="AC23" s="223"/>
      <c r="AD23" s="224"/>
      <c r="AE23" s="89">
        <f>SUM(AE22)</f>
        <v>0</v>
      </c>
      <c r="AF23" s="89">
        <f>SUM(AF22)</f>
        <v>0</v>
      </c>
    </row>
    <row r="24" spans="1:34" ht="71.25">
      <c r="A24" s="43" t="s">
        <v>202</v>
      </c>
      <c r="B24" s="226"/>
      <c r="C24" s="226"/>
      <c r="D24" s="226"/>
      <c r="E24" s="226"/>
      <c r="F24" s="225" t="s">
        <v>240</v>
      </c>
      <c r="G24" s="245" t="s">
        <v>334</v>
      </c>
      <c r="H24" s="49" t="s">
        <v>241</v>
      </c>
      <c r="I24" s="34" t="s">
        <v>207</v>
      </c>
      <c r="J24" s="35">
        <v>0</v>
      </c>
      <c r="K24" s="47" t="s">
        <v>245</v>
      </c>
      <c r="L24" s="85">
        <v>0.15</v>
      </c>
      <c r="M24" s="38" t="s">
        <v>174</v>
      </c>
      <c r="N24" s="42" t="s">
        <v>288</v>
      </c>
      <c r="O24" s="46">
        <v>50000</v>
      </c>
      <c r="P24" s="103">
        <v>5305</v>
      </c>
      <c r="Q24" s="103">
        <v>15000</v>
      </c>
      <c r="R24" s="103">
        <v>15000</v>
      </c>
      <c r="S24" s="103">
        <v>14695</v>
      </c>
      <c r="T24" s="83">
        <v>5305</v>
      </c>
      <c r="U24" s="83">
        <f>Y24+Z24+AA24+AB24</f>
        <v>14437</v>
      </c>
      <c r="V24" s="83"/>
      <c r="W24" s="83"/>
      <c r="X24" s="83">
        <f>T24+U24+V24+W24</f>
        <v>19742</v>
      </c>
      <c r="Y24" s="87">
        <v>1745</v>
      </c>
      <c r="Z24" s="87">
        <v>4389</v>
      </c>
      <c r="AA24" s="87">
        <v>3466</v>
      </c>
      <c r="AB24" s="87">
        <v>4837</v>
      </c>
      <c r="AC24" s="82">
        <f>U24/Q24*L24</f>
        <v>0.14437</v>
      </c>
      <c r="AD24" s="189">
        <f>(X24/O24)*L24</f>
        <v>5.9226000000000001E-2</v>
      </c>
      <c r="AE24" s="82">
        <f>U24/Q24</f>
        <v>0.96246666666666669</v>
      </c>
      <c r="AF24" s="82">
        <f>X24/O24</f>
        <v>0.39484000000000002</v>
      </c>
      <c r="AH24" s="96"/>
    </row>
    <row r="25" spans="1:34" ht="42.75">
      <c r="A25" s="43" t="s">
        <v>202</v>
      </c>
      <c r="B25" s="226"/>
      <c r="C25" s="226"/>
      <c r="D25" s="226"/>
      <c r="E25" s="226"/>
      <c r="F25" s="226"/>
      <c r="G25" s="246"/>
      <c r="H25" s="47" t="s">
        <v>242</v>
      </c>
      <c r="I25" s="34" t="s">
        <v>207</v>
      </c>
      <c r="J25" s="35">
        <v>0</v>
      </c>
      <c r="K25" s="47" t="s">
        <v>246</v>
      </c>
      <c r="L25" s="85">
        <v>0.25</v>
      </c>
      <c r="M25" s="38" t="s">
        <v>174</v>
      </c>
      <c r="N25" s="42" t="s">
        <v>286</v>
      </c>
      <c r="O25" s="45">
        <v>4</v>
      </c>
      <c r="P25" s="103">
        <v>1</v>
      </c>
      <c r="Q25" s="103">
        <v>1</v>
      </c>
      <c r="R25" s="103">
        <v>1</v>
      </c>
      <c r="S25" s="103">
        <v>1</v>
      </c>
      <c r="T25" s="187">
        <v>1</v>
      </c>
      <c r="U25" s="188">
        <f>Y25+Z25+AA25+AB25</f>
        <v>1</v>
      </c>
      <c r="V25" s="83"/>
      <c r="W25" s="83"/>
      <c r="X25" s="188">
        <f>T25+U25+V25+W25</f>
        <v>2</v>
      </c>
      <c r="Y25" s="87">
        <v>0</v>
      </c>
      <c r="Z25" s="87">
        <v>0</v>
      </c>
      <c r="AA25" s="100">
        <v>0.25</v>
      </c>
      <c r="AB25" s="100">
        <v>0.75</v>
      </c>
      <c r="AC25" s="101">
        <f>U25/Q25*L25</f>
        <v>0.25</v>
      </c>
      <c r="AD25" s="82">
        <f>X25/O25*L25</f>
        <v>0.125</v>
      </c>
      <c r="AE25" s="82">
        <f t="shared" ref="AE25:AE26" si="11">U25/Q25</f>
        <v>1</v>
      </c>
      <c r="AF25" s="82">
        <f t="shared" ref="AF25:AF27" si="12">X25/O25</f>
        <v>0.5</v>
      </c>
      <c r="AH25" s="96"/>
    </row>
    <row r="26" spans="1:34" ht="98.1" customHeight="1">
      <c r="A26" s="43" t="s">
        <v>202</v>
      </c>
      <c r="B26" s="226"/>
      <c r="C26" s="226"/>
      <c r="D26" s="226"/>
      <c r="E26" s="226"/>
      <c r="F26" s="226"/>
      <c r="G26" s="246"/>
      <c r="H26" s="47" t="s">
        <v>243</v>
      </c>
      <c r="I26" s="34" t="s">
        <v>207</v>
      </c>
      <c r="J26" s="35">
        <v>0</v>
      </c>
      <c r="K26" s="47" t="s">
        <v>247</v>
      </c>
      <c r="L26" s="85">
        <v>0.5</v>
      </c>
      <c r="M26" s="38" t="s">
        <v>174</v>
      </c>
      <c r="N26" s="42" t="s">
        <v>286</v>
      </c>
      <c r="O26" s="45">
        <v>20</v>
      </c>
      <c r="P26" s="103">
        <v>4</v>
      </c>
      <c r="Q26" s="103">
        <v>6</v>
      </c>
      <c r="R26" s="103">
        <v>6</v>
      </c>
      <c r="S26" s="103">
        <v>4</v>
      </c>
      <c r="T26" s="83">
        <v>4</v>
      </c>
      <c r="U26" s="83">
        <f t="shared" ref="U26:U27" si="13">Y26+Z26+AA26+AB26</f>
        <v>6</v>
      </c>
      <c r="V26" s="83"/>
      <c r="W26" s="83"/>
      <c r="X26" s="83">
        <f t="shared" ref="X26:X27" si="14">T26+U26+V26+W26</f>
        <v>10</v>
      </c>
      <c r="Y26" s="87">
        <v>1</v>
      </c>
      <c r="Z26" s="87">
        <v>0</v>
      </c>
      <c r="AA26" s="87">
        <v>3</v>
      </c>
      <c r="AB26" s="87">
        <v>2</v>
      </c>
      <c r="AC26" s="101">
        <f>U26/Q26*L26</f>
        <v>0.5</v>
      </c>
      <c r="AD26" s="82">
        <f>(X26/O26)*L26</f>
        <v>0.25</v>
      </c>
      <c r="AE26" s="82">
        <f t="shared" si="11"/>
        <v>1</v>
      </c>
      <c r="AF26" s="82">
        <f t="shared" si="12"/>
        <v>0.5</v>
      </c>
      <c r="AH26" s="96"/>
    </row>
    <row r="27" spans="1:34" ht="85.5">
      <c r="A27" s="77" t="s">
        <v>202</v>
      </c>
      <c r="B27" s="226"/>
      <c r="C27" s="226"/>
      <c r="D27" s="226"/>
      <c r="E27" s="226"/>
      <c r="F27" s="226"/>
      <c r="G27" s="246"/>
      <c r="H27" s="48" t="s">
        <v>244</v>
      </c>
      <c r="I27" s="71" t="s">
        <v>207</v>
      </c>
      <c r="J27" s="78">
        <v>0</v>
      </c>
      <c r="K27" s="48" t="s">
        <v>248</v>
      </c>
      <c r="L27" s="86">
        <v>0.1</v>
      </c>
      <c r="M27" s="79" t="s">
        <v>174</v>
      </c>
      <c r="N27" s="80" t="s">
        <v>289</v>
      </c>
      <c r="O27" s="81">
        <v>1500</v>
      </c>
      <c r="P27" s="103">
        <v>0</v>
      </c>
      <c r="Q27" s="103">
        <v>500</v>
      </c>
      <c r="R27" s="103">
        <v>500</v>
      </c>
      <c r="S27" s="103">
        <v>500</v>
      </c>
      <c r="T27" s="84">
        <v>0</v>
      </c>
      <c r="U27" s="83">
        <f t="shared" si="13"/>
        <v>507</v>
      </c>
      <c r="V27" s="84"/>
      <c r="W27" s="84"/>
      <c r="X27" s="83">
        <f t="shared" si="14"/>
        <v>507</v>
      </c>
      <c r="Y27" s="87">
        <v>0</v>
      </c>
      <c r="Z27" s="87">
        <v>0</v>
      </c>
      <c r="AA27" s="87">
        <v>0</v>
      </c>
      <c r="AB27" s="87">
        <v>507</v>
      </c>
      <c r="AC27" s="189">
        <v>0.1</v>
      </c>
      <c r="AD27" s="82">
        <f>X27/O27*L27</f>
        <v>3.3800000000000004E-2</v>
      </c>
      <c r="AE27" s="82">
        <v>1</v>
      </c>
      <c r="AF27" s="82">
        <f t="shared" si="12"/>
        <v>0.33800000000000002</v>
      </c>
      <c r="AH27" s="96"/>
    </row>
    <row r="28" spans="1:34" ht="50.1" customHeight="1">
      <c r="A28" s="249"/>
      <c r="B28" s="249"/>
      <c r="C28" s="249"/>
      <c r="D28" s="249"/>
      <c r="E28" s="249"/>
      <c r="F28" s="249"/>
      <c r="G28" s="249"/>
      <c r="H28" s="249"/>
      <c r="I28" s="249"/>
      <c r="J28" s="249"/>
      <c r="K28" s="222" t="s">
        <v>240</v>
      </c>
      <c r="L28" s="223"/>
      <c r="M28" s="223"/>
      <c r="N28" s="223"/>
      <c r="O28" s="223"/>
      <c r="P28" s="223"/>
      <c r="Q28" s="223"/>
      <c r="R28" s="223"/>
      <c r="S28" s="223"/>
      <c r="T28" s="223"/>
      <c r="U28" s="223"/>
      <c r="V28" s="223"/>
      <c r="W28" s="223"/>
      <c r="X28" s="223"/>
      <c r="Y28" s="223"/>
      <c r="Z28" s="223"/>
      <c r="AA28" s="223"/>
      <c r="AB28" s="224"/>
      <c r="AC28" s="97">
        <f>SUM(AC24:AC27)</f>
        <v>0.99436999999999998</v>
      </c>
      <c r="AD28" s="97">
        <f>SUM(AD24:AD27)</f>
        <v>0.468026</v>
      </c>
      <c r="AE28" s="97">
        <f>(AE24+AE25+AE26+AE27)/4</f>
        <v>0.9906166666666667</v>
      </c>
      <c r="AF28" s="97">
        <f>(AF24+AF25+AF26+AF27)/4</f>
        <v>0.43321000000000004</v>
      </c>
    </row>
    <row r="29" spans="1:34" ht="50.1" customHeight="1">
      <c r="K29" s="234" t="s">
        <v>344</v>
      </c>
      <c r="L29" s="235"/>
      <c r="M29" s="235"/>
      <c r="N29" s="235"/>
      <c r="O29" s="235"/>
      <c r="P29" s="235"/>
      <c r="Q29" s="235"/>
      <c r="R29" s="235"/>
      <c r="S29" s="235"/>
      <c r="T29" s="235"/>
      <c r="U29" s="235"/>
      <c r="V29" s="235"/>
      <c r="W29" s="235"/>
      <c r="X29" s="235"/>
      <c r="Y29" s="235"/>
      <c r="Z29" s="235"/>
      <c r="AA29" s="235"/>
      <c r="AB29" s="236"/>
      <c r="AC29" s="191">
        <f>(AC14+AC21+AC28)/3</f>
        <v>0.81479000000000001</v>
      </c>
      <c r="AD29" s="191">
        <f>(AD14+AD21+AD28)/3</f>
        <v>0.50368928969227855</v>
      </c>
      <c r="AE29" s="98">
        <f>(AE14+AE21+AE28)/3</f>
        <v>0.84687222222222225</v>
      </c>
      <c r="AF29" s="98">
        <f>(AF14+AF21+AF28)/3</f>
        <v>0.48858550706549458</v>
      </c>
    </row>
    <row r="32" spans="1:34">
      <c r="AE32" s="88"/>
    </row>
    <row r="33" spans="31:31">
      <c r="AE33" s="88"/>
    </row>
  </sheetData>
  <mergeCells count="24">
    <mergeCell ref="K29:AB29"/>
    <mergeCell ref="K28:AB28"/>
    <mergeCell ref="C1:AF1"/>
    <mergeCell ref="C2:AF2"/>
    <mergeCell ref="C3:AF3"/>
    <mergeCell ref="C4:AF4"/>
    <mergeCell ref="A6:AF6"/>
    <mergeCell ref="A5:B5"/>
    <mergeCell ref="C5:I5"/>
    <mergeCell ref="G8:G13"/>
    <mergeCell ref="F15:F20"/>
    <mergeCell ref="A1:B4"/>
    <mergeCell ref="A28:J28"/>
    <mergeCell ref="F24:F27"/>
    <mergeCell ref="G24:G27"/>
    <mergeCell ref="G15:G20"/>
    <mergeCell ref="K23:AD23"/>
    <mergeCell ref="F8:F13"/>
    <mergeCell ref="B8:B27"/>
    <mergeCell ref="C8:C27"/>
    <mergeCell ref="D8:D27"/>
    <mergeCell ref="E8:E27"/>
    <mergeCell ref="K14:AB14"/>
    <mergeCell ref="K21:AB21"/>
  </mergeCells>
  <dataValidations disablePrompts="1" count="1">
    <dataValidation type="list" allowBlank="1" showInputMessage="1" showErrorMessage="1" sqref="M8:M13 M15:M20 M22 M24:M27 M30:M91">
      <formula1>$AG$9:$AG$10</formula1>
    </dataValidation>
  </dataValidations>
  <printOptions horizontalCentered="1"/>
  <pageMargins left="0.2" right="0.2" top="0.25" bottom="0.1" header="0.3" footer="0.3"/>
  <pageSetup paperSize="14" scale="29" orientation="landscape" r:id="rId1"/>
  <ignoredErrors>
    <ignoredError sqref="G8 G15 G24 G22" twoDigitTextYear="1"/>
    <ignoredError sqref="AC22:AD22" emptyCellReference="1"/>
    <ignoredError sqref="AF23"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BF31"/>
  <sheetViews>
    <sheetView topLeftCell="AU1" zoomScale="70" zoomScaleNormal="70" zoomScaleSheetLayoutView="70" workbookViewId="0">
      <pane ySplit="8" topLeftCell="A27" activePane="bottomLeft" state="frozen"/>
      <selection activeCell="A8" sqref="A8"/>
      <selection pane="bottomLeft" activeCell="BE31" sqref="BE31"/>
    </sheetView>
  </sheetViews>
  <sheetFormatPr baseColWidth="10" defaultRowHeight="14.25"/>
  <cols>
    <col min="1" max="2" width="22.875" style="109" customWidth="1"/>
    <col min="3" max="3" width="15.875" style="109" customWidth="1"/>
    <col min="4" max="4" width="34.875" style="109" customWidth="1"/>
    <col min="5" max="5" width="28.875" style="109" customWidth="1"/>
    <col min="6" max="6" width="11.625" style="162" customWidth="1"/>
    <col min="7" max="7" width="28.875" style="109" customWidth="1"/>
    <col min="8" max="8" width="36" style="109" customWidth="1"/>
    <col min="9" max="9" width="22.875" style="109" customWidth="1"/>
    <col min="10" max="10" width="14.875" style="163" customWidth="1"/>
    <col min="11" max="11" width="37.875" style="109" customWidth="1"/>
    <col min="12" max="12" width="16.875" style="109" customWidth="1"/>
    <col min="13" max="13" width="14.875" style="109" customWidth="1"/>
    <col min="14" max="14" width="14.875" style="164" customWidth="1"/>
    <col min="15" max="15" width="18.625" style="164" customWidth="1"/>
    <col min="16" max="19" width="18.875" style="164" customWidth="1"/>
    <col min="20" max="20" width="22.875" style="164" customWidth="1"/>
    <col min="21" max="23" width="15.875" style="109" customWidth="1"/>
    <col min="24" max="26" width="16.875" style="109" customWidth="1"/>
    <col min="27" max="28" width="22.875" style="109" customWidth="1"/>
    <col min="29" max="29" width="17.375" style="109" bestFit="1" customWidth="1"/>
    <col min="30" max="30" width="35.875" style="109" customWidth="1"/>
    <col min="31" max="31" width="21.5" style="109" customWidth="1"/>
    <col min="32" max="32" width="25.875" style="109" customWidth="1"/>
    <col min="33" max="33" width="15.875" style="109" customWidth="1"/>
    <col min="34" max="34" width="16.875" style="109" customWidth="1"/>
    <col min="35" max="39" width="20.875" style="165" customWidth="1"/>
    <col min="40" max="40" width="15.875" style="109" customWidth="1"/>
    <col min="41" max="41" width="17.625" style="109" customWidth="1"/>
    <col min="42" max="42" width="21.625" style="109" customWidth="1"/>
    <col min="43" max="45" width="21.5" style="109" customWidth="1"/>
    <col min="46" max="46" width="25.375" style="109" customWidth="1"/>
    <col min="47" max="47" width="22.125" style="109" customWidth="1"/>
    <col min="48" max="48" width="23.125" style="109" customWidth="1"/>
    <col min="49" max="49" width="22" style="109" customWidth="1"/>
    <col min="50" max="50" width="23.625" style="109" customWidth="1"/>
    <col min="51" max="51" width="19.625" style="109" customWidth="1"/>
    <col min="52" max="52" width="24.25" style="109" customWidth="1"/>
    <col min="53" max="53" width="18.625" style="109" customWidth="1"/>
    <col min="54" max="54" width="22.875" style="109" customWidth="1"/>
    <col min="55" max="55" width="18" style="109" customWidth="1"/>
    <col min="56" max="56" width="23.25" style="109" customWidth="1"/>
    <col min="57" max="57" width="17.625" style="109" customWidth="1"/>
    <col min="58" max="58" width="18.5" style="109" customWidth="1"/>
    <col min="59" max="16384" width="11" style="109"/>
  </cols>
  <sheetData>
    <row r="1" spans="1:58" s="108" customFormat="1" ht="21" customHeight="1">
      <c r="A1" s="278" t="s">
        <v>407</v>
      </c>
      <c r="B1" s="278"/>
      <c r="C1" s="290" t="s">
        <v>0</v>
      </c>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304" t="s">
        <v>197</v>
      </c>
      <c r="AR1" s="304"/>
      <c r="AS1" s="304"/>
      <c r="AT1" s="304"/>
    </row>
    <row r="2" spans="1:58" s="108" customFormat="1" ht="21" customHeight="1">
      <c r="A2" s="278"/>
      <c r="B2" s="278"/>
      <c r="C2" s="290" t="s">
        <v>1</v>
      </c>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304" t="s">
        <v>2</v>
      </c>
      <c r="AR2" s="304"/>
      <c r="AS2" s="304"/>
      <c r="AT2" s="304"/>
    </row>
    <row r="3" spans="1:58" s="108" customFormat="1" ht="21" customHeight="1">
      <c r="A3" s="278"/>
      <c r="B3" s="278"/>
      <c r="C3" s="290" t="s">
        <v>3</v>
      </c>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304" t="s">
        <v>196</v>
      </c>
      <c r="AR3" s="304"/>
      <c r="AS3" s="304"/>
      <c r="AT3" s="304"/>
    </row>
    <row r="4" spans="1:58" s="108" customFormat="1" ht="21" customHeight="1">
      <c r="A4" s="278"/>
      <c r="B4" s="278"/>
      <c r="C4" s="290" t="s">
        <v>146</v>
      </c>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304" t="s">
        <v>198</v>
      </c>
      <c r="AR4" s="304"/>
      <c r="AS4" s="304"/>
      <c r="AT4" s="304"/>
    </row>
    <row r="5" spans="1:58" s="108" customFormat="1" ht="26.25" customHeight="1">
      <c r="A5" s="293" t="s">
        <v>408</v>
      </c>
      <c r="B5" s="293"/>
      <c r="C5" s="309" t="s">
        <v>222</v>
      </c>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row>
    <row r="6" spans="1:58" ht="15" customHeight="1">
      <c r="A6" s="310" t="s">
        <v>409</v>
      </c>
      <c r="B6" s="310"/>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1" t="s">
        <v>85</v>
      </c>
      <c r="AD6" s="311"/>
      <c r="AE6" s="311"/>
      <c r="AF6" s="311"/>
      <c r="AG6" s="311"/>
      <c r="AH6" s="311"/>
      <c r="AI6" s="312" t="s">
        <v>346</v>
      </c>
      <c r="AJ6" s="312"/>
      <c r="AK6" s="312"/>
      <c r="AL6" s="312"/>
      <c r="AM6" s="312"/>
      <c r="AN6" s="312"/>
      <c r="AO6" s="312"/>
      <c r="AP6" s="312"/>
      <c r="AQ6" s="312"/>
      <c r="AR6" s="312"/>
      <c r="AS6" s="312"/>
      <c r="AT6" s="312"/>
    </row>
    <row r="7" spans="1:58" ht="15" customHeight="1">
      <c r="A7" s="310"/>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1"/>
      <c r="AD7" s="311"/>
      <c r="AE7" s="311"/>
      <c r="AF7" s="311"/>
      <c r="AG7" s="311"/>
      <c r="AH7" s="311"/>
      <c r="AI7" s="312"/>
      <c r="AJ7" s="312"/>
      <c r="AK7" s="312"/>
      <c r="AL7" s="312"/>
      <c r="AM7" s="312"/>
      <c r="AN7" s="312"/>
      <c r="AO7" s="312"/>
      <c r="AP7" s="312"/>
      <c r="AQ7" s="312"/>
      <c r="AR7" s="312"/>
      <c r="AS7" s="312"/>
      <c r="AT7" s="312"/>
    </row>
    <row r="8" spans="1:58" s="118" customFormat="1" ht="72" customHeight="1">
      <c r="A8" s="110" t="s">
        <v>91</v>
      </c>
      <c r="B8" s="110" t="s">
        <v>4</v>
      </c>
      <c r="C8" s="110" t="s">
        <v>177</v>
      </c>
      <c r="D8" s="111" t="s">
        <v>139</v>
      </c>
      <c r="E8" s="111" t="s">
        <v>7</v>
      </c>
      <c r="F8" s="112" t="s">
        <v>8</v>
      </c>
      <c r="G8" s="111" t="s">
        <v>137</v>
      </c>
      <c r="H8" s="111" t="s">
        <v>180</v>
      </c>
      <c r="I8" s="111" t="s">
        <v>138</v>
      </c>
      <c r="J8" s="113" t="s">
        <v>185</v>
      </c>
      <c r="K8" s="114" t="s">
        <v>175</v>
      </c>
      <c r="L8" s="114" t="s">
        <v>192</v>
      </c>
      <c r="M8" s="114" t="s">
        <v>9</v>
      </c>
      <c r="N8" s="115" t="s">
        <v>383</v>
      </c>
      <c r="O8" s="116" t="s">
        <v>384</v>
      </c>
      <c r="P8" s="116" t="s">
        <v>385</v>
      </c>
      <c r="Q8" s="116" t="s">
        <v>386</v>
      </c>
      <c r="R8" s="116" t="s">
        <v>388</v>
      </c>
      <c r="S8" s="116" t="s">
        <v>410</v>
      </c>
      <c r="T8" s="116" t="s">
        <v>411</v>
      </c>
      <c r="U8" s="114" t="s">
        <v>140</v>
      </c>
      <c r="V8" s="114" t="s">
        <v>141</v>
      </c>
      <c r="W8" s="110" t="s">
        <v>13</v>
      </c>
      <c r="X8" s="110" t="s">
        <v>14</v>
      </c>
      <c r="Y8" s="110" t="s">
        <v>151</v>
      </c>
      <c r="Z8" s="110" t="s">
        <v>32</v>
      </c>
      <c r="AA8" s="110" t="s">
        <v>93</v>
      </c>
      <c r="AB8" s="110" t="s">
        <v>94</v>
      </c>
      <c r="AC8" s="111" t="s">
        <v>19</v>
      </c>
      <c r="AD8" s="111" t="s">
        <v>142</v>
      </c>
      <c r="AE8" s="111" t="s">
        <v>296</v>
      </c>
      <c r="AF8" s="111" t="s">
        <v>20</v>
      </c>
      <c r="AG8" s="111" t="s">
        <v>21</v>
      </c>
      <c r="AH8" s="111" t="s">
        <v>22</v>
      </c>
      <c r="AI8" s="117" t="s">
        <v>16</v>
      </c>
      <c r="AJ8" s="168" t="s">
        <v>412</v>
      </c>
      <c r="AK8" s="168" t="s">
        <v>413</v>
      </c>
      <c r="AL8" s="168" t="s">
        <v>414</v>
      </c>
      <c r="AM8" s="168" t="s">
        <v>415</v>
      </c>
      <c r="AN8" s="110" t="s">
        <v>15</v>
      </c>
      <c r="AO8" s="110" t="s">
        <v>17</v>
      </c>
      <c r="AP8" s="169" t="s">
        <v>416</v>
      </c>
      <c r="AQ8" s="169" t="s">
        <v>417</v>
      </c>
      <c r="AR8" s="169" t="s">
        <v>418</v>
      </c>
      <c r="AS8" s="169" t="s">
        <v>419</v>
      </c>
      <c r="AT8" s="169" t="s">
        <v>420</v>
      </c>
      <c r="AU8" s="169" t="s">
        <v>421</v>
      </c>
      <c r="AV8" s="169" t="s">
        <v>422</v>
      </c>
      <c r="AW8" s="169" t="s">
        <v>423</v>
      </c>
      <c r="AX8" s="169" t="s">
        <v>424</v>
      </c>
      <c r="AY8" s="169" t="s">
        <v>425</v>
      </c>
      <c r="AZ8" s="169" t="s">
        <v>432</v>
      </c>
      <c r="BA8" s="169" t="s">
        <v>431</v>
      </c>
      <c r="BB8" s="169" t="s">
        <v>426</v>
      </c>
      <c r="BC8" s="169" t="s">
        <v>427</v>
      </c>
      <c r="BD8" s="169" t="s">
        <v>428</v>
      </c>
      <c r="BE8" s="169" t="s">
        <v>429</v>
      </c>
      <c r="BF8" s="169" t="s">
        <v>430</v>
      </c>
    </row>
    <row r="9" spans="1:58" ht="71.25" customHeight="1">
      <c r="A9" s="286" t="s">
        <v>249</v>
      </c>
      <c r="B9" s="286" t="s">
        <v>205</v>
      </c>
      <c r="C9" s="313" t="s">
        <v>331</v>
      </c>
      <c r="D9" s="119" t="s">
        <v>273</v>
      </c>
      <c r="E9" s="283" t="s">
        <v>265</v>
      </c>
      <c r="F9" s="282">
        <v>2024130010247</v>
      </c>
      <c r="G9" s="283" t="s">
        <v>268</v>
      </c>
      <c r="H9" s="284" t="s">
        <v>270</v>
      </c>
      <c r="I9" s="120" t="s">
        <v>288</v>
      </c>
      <c r="J9" s="121">
        <f>'[3].'!F2*100%/'[3].'!$E$2</f>
        <v>0.15</v>
      </c>
      <c r="K9" s="119" t="s">
        <v>273</v>
      </c>
      <c r="L9" s="122" t="s">
        <v>279</v>
      </c>
      <c r="M9" s="122" t="str">
        <f>'[3]1. ESTRATÉGICO'!N8</f>
        <v>Organismos Asistidos Técnicamente</v>
      </c>
      <c r="N9" s="123">
        <v>53</v>
      </c>
      <c r="O9" s="124">
        <v>0</v>
      </c>
      <c r="P9" s="124">
        <v>48</v>
      </c>
      <c r="Q9" s="124">
        <v>12</v>
      </c>
      <c r="R9" s="124">
        <v>0</v>
      </c>
      <c r="S9" s="147">
        <f>O9+P9+Q9+R9</f>
        <v>60</v>
      </c>
      <c r="T9" s="121">
        <v>1</v>
      </c>
      <c r="U9" s="125">
        <f>DATE(2025,2,1)</f>
        <v>45689</v>
      </c>
      <c r="V9" s="125">
        <f>DATE(2025,12,31)</f>
        <v>46022</v>
      </c>
      <c r="W9" s="124">
        <f>_xlfn.DAYS(V9,U9)</f>
        <v>333</v>
      </c>
      <c r="X9" s="126">
        <v>1059626</v>
      </c>
      <c r="Y9" s="127" t="s">
        <v>290</v>
      </c>
      <c r="Z9" s="128" t="s">
        <v>291</v>
      </c>
      <c r="AA9" s="129" t="s">
        <v>325</v>
      </c>
      <c r="AB9" s="129" t="s">
        <v>327</v>
      </c>
      <c r="AC9" s="288" t="s">
        <v>294</v>
      </c>
      <c r="AD9" s="303" t="s">
        <v>347</v>
      </c>
      <c r="AE9" s="302">
        <v>190000000</v>
      </c>
      <c r="AF9" s="303" t="s">
        <v>364</v>
      </c>
      <c r="AG9" s="288" t="s">
        <v>50</v>
      </c>
      <c r="AH9" s="294">
        <f>DATE(2025,2,15)</f>
        <v>45703</v>
      </c>
      <c r="AI9" s="295">
        <v>500000000</v>
      </c>
      <c r="AJ9" s="275">
        <v>500000000</v>
      </c>
      <c r="AK9" s="275">
        <v>500000000</v>
      </c>
      <c r="AL9" s="275">
        <v>500000000</v>
      </c>
      <c r="AM9" s="275">
        <v>500000000</v>
      </c>
      <c r="AN9" s="270" t="s">
        <v>298</v>
      </c>
      <c r="AO9" s="270" t="s">
        <v>299</v>
      </c>
      <c r="AP9" s="271">
        <v>500000000</v>
      </c>
      <c r="AQ9" s="271">
        <v>500000000</v>
      </c>
      <c r="AR9" s="272">
        <v>30000000</v>
      </c>
      <c r="AS9" s="305">
        <f>AQ9/AP9</f>
        <v>1</v>
      </c>
      <c r="AT9" s="308">
        <v>500000000</v>
      </c>
      <c r="AU9" s="251">
        <f>AT9/AK9</f>
        <v>1</v>
      </c>
      <c r="AV9" s="250">
        <v>500000000</v>
      </c>
      <c r="AW9" s="251">
        <f>AV9/AK9</f>
        <v>1</v>
      </c>
      <c r="AX9" s="250">
        <v>500000000</v>
      </c>
      <c r="AY9" s="251">
        <f>AX9/AL9</f>
        <v>1</v>
      </c>
      <c r="AZ9" s="324">
        <v>500000000</v>
      </c>
      <c r="BA9" s="251">
        <f>AZ9/AL9</f>
        <v>1</v>
      </c>
      <c r="BB9" s="250">
        <v>500000000</v>
      </c>
      <c r="BC9" s="251">
        <f>BB9/AM9</f>
        <v>1</v>
      </c>
      <c r="BD9" s="250">
        <v>500000000</v>
      </c>
      <c r="BE9" s="252">
        <f>BD9/AM9</f>
        <v>1</v>
      </c>
    </row>
    <row r="10" spans="1:58" ht="71.25">
      <c r="A10" s="286"/>
      <c r="B10" s="286"/>
      <c r="C10" s="313"/>
      <c r="D10" s="119" t="s">
        <v>274</v>
      </c>
      <c r="E10" s="283"/>
      <c r="F10" s="282"/>
      <c r="G10" s="283"/>
      <c r="H10" s="284"/>
      <c r="I10" s="120" t="s">
        <v>288</v>
      </c>
      <c r="J10" s="121">
        <f>'[3].'!F3*100%/'[3].'!$E$2</f>
        <v>0.15</v>
      </c>
      <c r="K10" s="119" t="s">
        <v>274</v>
      </c>
      <c r="L10" s="122" t="s">
        <v>279</v>
      </c>
      <c r="M10" s="122" t="str">
        <f>'[3]1. ESTRATÉGICO'!N9</f>
        <v>Organismos Asistidos Técnicamente</v>
      </c>
      <c r="N10" s="123">
        <v>150</v>
      </c>
      <c r="O10" s="130">
        <v>150</v>
      </c>
      <c r="P10" s="131">
        <v>0</v>
      </c>
      <c r="Q10" s="124">
        <v>0</v>
      </c>
      <c r="R10" s="124">
        <v>0</v>
      </c>
      <c r="S10" s="147">
        <f t="shared" ref="S10:S14" si="0">O10+P10+Q10+R10</f>
        <v>150</v>
      </c>
      <c r="T10" s="121">
        <f>(O10+P10+Q10+R10)/N10</f>
        <v>1</v>
      </c>
      <c r="U10" s="125">
        <f t="shared" ref="U10:U19" si="1">DATE(2025,2,1)</f>
        <v>45689</v>
      </c>
      <c r="V10" s="125">
        <f t="shared" ref="V10:V21" si="2">DATE(2025,12,31)</f>
        <v>46022</v>
      </c>
      <c r="W10" s="124">
        <f t="shared" ref="W10:W29" si="3">_xlfn.DAYS(V10,U10)</f>
        <v>333</v>
      </c>
      <c r="X10" s="126">
        <v>1059626</v>
      </c>
      <c r="Y10" s="127" t="s">
        <v>290</v>
      </c>
      <c r="Z10" s="128" t="s">
        <v>291</v>
      </c>
      <c r="AA10" s="129" t="s">
        <v>325</v>
      </c>
      <c r="AB10" s="129" t="s">
        <v>327</v>
      </c>
      <c r="AC10" s="288"/>
      <c r="AD10" s="303"/>
      <c r="AE10" s="302"/>
      <c r="AF10" s="303"/>
      <c r="AG10" s="288"/>
      <c r="AH10" s="294"/>
      <c r="AI10" s="295"/>
      <c r="AJ10" s="276"/>
      <c r="AK10" s="276"/>
      <c r="AL10" s="276"/>
      <c r="AM10" s="276"/>
      <c r="AN10" s="270"/>
      <c r="AO10" s="270"/>
      <c r="AP10" s="271"/>
      <c r="AQ10" s="271"/>
      <c r="AR10" s="273"/>
      <c r="AS10" s="306"/>
      <c r="AT10" s="308"/>
      <c r="AU10" s="251"/>
      <c r="AV10" s="250"/>
      <c r="AW10" s="251"/>
      <c r="AX10" s="250"/>
      <c r="AY10" s="251"/>
      <c r="AZ10" s="324"/>
      <c r="BA10" s="251"/>
      <c r="BB10" s="250"/>
      <c r="BC10" s="251"/>
      <c r="BD10" s="250"/>
      <c r="BE10" s="253"/>
    </row>
    <row r="11" spans="1:58" ht="71.25" customHeight="1">
      <c r="A11" s="286"/>
      <c r="B11" s="286"/>
      <c r="C11" s="313"/>
      <c r="D11" s="119" t="s">
        <v>275</v>
      </c>
      <c r="E11" s="283"/>
      <c r="F11" s="282"/>
      <c r="G11" s="283"/>
      <c r="H11" s="284"/>
      <c r="I11" s="120" t="s">
        <v>288</v>
      </c>
      <c r="J11" s="121">
        <f>'[3].'!F4*100%/'[3].'!$E$2</f>
        <v>0.15</v>
      </c>
      <c r="K11" s="119" t="s">
        <v>275</v>
      </c>
      <c r="L11" s="122" t="s">
        <v>279</v>
      </c>
      <c r="M11" s="122" t="str">
        <f>'[3]1. ESTRATÉGICO'!N10</f>
        <v>Organismos Asistidos Técnicamente</v>
      </c>
      <c r="N11" s="123">
        <v>100</v>
      </c>
      <c r="O11" s="130">
        <v>26</v>
      </c>
      <c r="P11" s="124">
        <v>21</v>
      </c>
      <c r="Q11" s="124">
        <v>24</v>
      </c>
      <c r="R11" s="124">
        <v>29</v>
      </c>
      <c r="S11" s="147">
        <f t="shared" si="0"/>
        <v>100</v>
      </c>
      <c r="T11" s="121">
        <f>(O11+P11+Q11+R11)/N11</f>
        <v>1</v>
      </c>
      <c r="U11" s="125">
        <f t="shared" si="1"/>
        <v>45689</v>
      </c>
      <c r="V11" s="125">
        <f t="shared" si="2"/>
        <v>46022</v>
      </c>
      <c r="W11" s="124">
        <f t="shared" si="3"/>
        <v>333</v>
      </c>
      <c r="X11" s="126">
        <v>1059626</v>
      </c>
      <c r="Y11" s="127" t="s">
        <v>290</v>
      </c>
      <c r="Z11" s="128" t="s">
        <v>291</v>
      </c>
      <c r="AA11" s="129" t="s">
        <v>325</v>
      </c>
      <c r="AB11" s="129" t="s">
        <v>327</v>
      </c>
      <c r="AC11" s="288"/>
      <c r="AD11" s="303"/>
      <c r="AE11" s="302"/>
      <c r="AF11" s="303"/>
      <c r="AG11" s="288"/>
      <c r="AH11" s="294"/>
      <c r="AI11" s="295"/>
      <c r="AJ11" s="276"/>
      <c r="AK11" s="276"/>
      <c r="AL11" s="276"/>
      <c r="AM11" s="276"/>
      <c r="AN11" s="270"/>
      <c r="AO11" s="270"/>
      <c r="AP11" s="271"/>
      <c r="AQ11" s="271"/>
      <c r="AR11" s="273"/>
      <c r="AS11" s="306"/>
      <c r="AT11" s="308"/>
      <c r="AU11" s="251"/>
      <c r="AV11" s="250"/>
      <c r="AW11" s="251"/>
      <c r="AX11" s="250"/>
      <c r="AY11" s="251"/>
      <c r="AZ11" s="324"/>
      <c r="BA11" s="251"/>
      <c r="BB11" s="250"/>
      <c r="BC11" s="251"/>
      <c r="BD11" s="250"/>
      <c r="BE11" s="253"/>
    </row>
    <row r="12" spans="1:58" ht="71.25" customHeight="1">
      <c r="A12" s="286"/>
      <c r="B12" s="286"/>
      <c r="C12" s="313"/>
      <c r="D12" s="119" t="s">
        <v>276</v>
      </c>
      <c r="E12" s="283"/>
      <c r="F12" s="282"/>
      <c r="G12" s="283"/>
      <c r="H12" s="284" t="s">
        <v>272</v>
      </c>
      <c r="I12" s="120" t="s">
        <v>335</v>
      </c>
      <c r="J12" s="121">
        <f>'[3].'!F5*100%/'[3].'!$E$2</f>
        <v>0.15</v>
      </c>
      <c r="K12" s="119" t="s">
        <v>276</v>
      </c>
      <c r="L12" s="122" t="s">
        <v>279</v>
      </c>
      <c r="M12" s="122" t="str">
        <f>'[3]1. ESTRATÉGICO'!N11</f>
        <v>Documentos de Lineamientos Técnicos Realizados</v>
      </c>
      <c r="N12" s="132">
        <v>0.55000000000000004</v>
      </c>
      <c r="O12" s="133">
        <v>0</v>
      </c>
      <c r="P12" s="134">
        <v>0.05</v>
      </c>
      <c r="Q12" s="134">
        <v>0</v>
      </c>
      <c r="R12" s="134">
        <v>0.4</v>
      </c>
      <c r="S12" s="147">
        <f t="shared" si="0"/>
        <v>0.45</v>
      </c>
      <c r="T12" s="121">
        <f t="shared" ref="T12:T19" si="4">(O12+P12+Q12+R12)/N12</f>
        <v>0.81818181818181812</v>
      </c>
      <c r="U12" s="125">
        <f t="shared" si="1"/>
        <v>45689</v>
      </c>
      <c r="V12" s="125">
        <f t="shared" si="2"/>
        <v>46022</v>
      </c>
      <c r="W12" s="124">
        <f t="shared" si="3"/>
        <v>333</v>
      </c>
      <c r="X12" s="126">
        <v>1059626</v>
      </c>
      <c r="Y12" s="127" t="s">
        <v>290</v>
      </c>
      <c r="Z12" s="128" t="s">
        <v>291</v>
      </c>
      <c r="AA12" s="129" t="s">
        <v>326</v>
      </c>
      <c r="AB12" s="129" t="s">
        <v>328</v>
      </c>
      <c r="AC12" s="122" t="s">
        <v>294</v>
      </c>
      <c r="AD12" s="135" t="s">
        <v>363</v>
      </c>
      <c r="AE12" s="136">
        <v>200000000</v>
      </c>
      <c r="AF12" s="135" t="s">
        <v>348</v>
      </c>
      <c r="AG12" s="122" t="s">
        <v>50</v>
      </c>
      <c r="AH12" s="137">
        <f>DATE(2025,2,15)</f>
        <v>45703</v>
      </c>
      <c r="AI12" s="295"/>
      <c r="AJ12" s="276"/>
      <c r="AK12" s="276"/>
      <c r="AL12" s="276"/>
      <c r="AM12" s="276"/>
      <c r="AN12" s="270"/>
      <c r="AO12" s="270"/>
      <c r="AP12" s="271"/>
      <c r="AQ12" s="271"/>
      <c r="AR12" s="273"/>
      <c r="AS12" s="306"/>
      <c r="AT12" s="308"/>
      <c r="AU12" s="251"/>
      <c r="AV12" s="250"/>
      <c r="AW12" s="251"/>
      <c r="AX12" s="250"/>
      <c r="AY12" s="251"/>
      <c r="AZ12" s="324"/>
      <c r="BA12" s="251"/>
      <c r="BB12" s="250"/>
      <c r="BC12" s="251"/>
      <c r="BD12" s="250"/>
      <c r="BE12" s="253"/>
    </row>
    <row r="13" spans="1:58" ht="71.25">
      <c r="A13" s="286"/>
      <c r="B13" s="286"/>
      <c r="C13" s="313"/>
      <c r="D13" s="119" t="s">
        <v>305</v>
      </c>
      <c r="E13" s="283"/>
      <c r="F13" s="282"/>
      <c r="G13" s="283"/>
      <c r="H13" s="284"/>
      <c r="I13" s="120" t="s">
        <v>335</v>
      </c>
      <c r="J13" s="121">
        <f>'[3].'!F6*100%/'[3].'!$E$2</f>
        <v>0.15</v>
      </c>
      <c r="K13" s="119" t="s">
        <v>277</v>
      </c>
      <c r="L13" s="122" t="s">
        <v>279</v>
      </c>
      <c r="M13" s="122" t="str">
        <f>'[3]1. ESTRATÉGICO'!N12</f>
        <v>Documentos de Lineamientos Técnicos Realizados</v>
      </c>
      <c r="N13" s="132">
        <v>0.55000000000000004</v>
      </c>
      <c r="O13" s="133">
        <v>0</v>
      </c>
      <c r="P13" s="134">
        <v>0.25</v>
      </c>
      <c r="Q13" s="134">
        <v>0.1</v>
      </c>
      <c r="R13" s="134">
        <v>0.1</v>
      </c>
      <c r="S13" s="147">
        <f t="shared" si="0"/>
        <v>0.44999999999999996</v>
      </c>
      <c r="T13" s="121">
        <f t="shared" si="4"/>
        <v>0.81818181818181801</v>
      </c>
      <c r="U13" s="125">
        <f t="shared" si="1"/>
        <v>45689</v>
      </c>
      <c r="V13" s="125">
        <f t="shared" si="2"/>
        <v>46022</v>
      </c>
      <c r="W13" s="124">
        <f t="shared" si="3"/>
        <v>333</v>
      </c>
      <c r="X13" s="126">
        <v>1059626</v>
      </c>
      <c r="Y13" s="127" t="s">
        <v>290</v>
      </c>
      <c r="Z13" s="128" t="s">
        <v>291</v>
      </c>
      <c r="AA13" s="129" t="s">
        <v>326</v>
      </c>
      <c r="AB13" s="129" t="s">
        <v>328</v>
      </c>
      <c r="AC13" s="122" t="s">
        <v>294</v>
      </c>
      <c r="AD13" s="135" t="s">
        <v>339</v>
      </c>
      <c r="AE13" s="136">
        <v>30000000</v>
      </c>
      <c r="AF13" s="135" t="s">
        <v>364</v>
      </c>
      <c r="AG13" s="122" t="s">
        <v>50</v>
      </c>
      <c r="AH13" s="137">
        <f t="shared" ref="AH13:AH21" si="5">DATE(2025,2,15)</f>
        <v>45703</v>
      </c>
      <c r="AI13" s="295"/>
      <c r="AJ13" s="276"/>
      <c r="AK13" s="276"/>
      <c r="AL13" s="276"/>
      <c r="AM13" s="276"/>
      <c r="AN13" s="270"/>
      <c r="AO13" s="270"/>
      <c r="AP13" s="271"/>
      <c r="AQ13" s="271"/>
      <c r="AR13" s="273"/>
      <c r="AS13" s="306"/>
      <c r="AT13" s="308"/>
      <c r="AU13" s="251"/>
      <c r="AV13" s="250"/>
      <c r="AW13" s="251"/>
      <c r="AX13" s="250"/>
      <c r="AY13" s="251"/>
      <c r="AZ13" s="324"/>
      <c r="BA13" s="251"/>
      <c r="BB13" s="250"/>
      <c r="BC13" s="251"/>
      <c r="BD13" s="250"/>
      <c r="BE13" s="253"/>
    </row>
    <row r="14" spans="1:58" ht="99.75">
      <c r="A14" s="286"/>
      <c r="B14" s="286"/>
      <c r="C14" s="313"/>
      <c r="D14" s="119" t="s">
        <v>278</v>
      </c>
      <c r="E14" s="283"/>
      <c r="F14" s="282"/>
      <c r="G14" s="283"/>
      <c r="H14" s="119" t="s">
        <v>271</v>
      </c>
      <c r="I14" s="120" t="s">
        <v>285</v>
      </c>
      <c r="J14" s="121">
        <f>'[3].'!F7*100%/'[3].'!$E$2</f>
        <v>0.25</v>
      </c>
      <c r="K14" s="119" t="s">
        <v>278</v>
      </c>
      <c r="L14" s="122" t="s">
        <v>279</v>
      </c>
      <c r="M14" s="122" t="str">
        <f>'[3]1. ESTRATÉGICO'!N13</f>
        <v>Sistemas de Información Implementados</v>
      </c>
      <c r="N14" s="132">
        <v>0.9</v>
      </c>
      <c r="O14" s="133">
        <v>0</v>
      </c>
      <c r="P14" s="134">
        <v>0.5</v>
      </c>
      <c r="Q14" s="138">
        <v>0.1</v>
      </c>
      <c r="R14" s="138">
        <v>0.2</v>
      </c>
      <c r="S14" s="147">
        <f t="shared" si="0"/>
        <v>0.8</v>
      </c>
      <c r="T14" s="121">
        <f t="shared" si="4"/>
        <v>0.88888888888888895</v>
      </c>
      <c r="U14" s="125">
        <f t="shared" si="1"/>
        <v>45689</v>
      </c>
      <c r="V14" s="125">
        <f t="shared" si="2"/>
        <v>46022</v>
      </c>
      <c r="W14" s="124">
        <f t="shared" si="3"/>
        <v>333</v>
      </c>
      <c r="X14" s="126">
        <v>1059626</v>
      </c>
      <c r="Y14" s="127" t="s">
        <v>290</v>
      </c>
      <c r="Z14" s="128" t="s">
        <v>291</v>
      </c>
      <c r="AA14" s="129" t="s">
        <v>293</v>
      </c>
      <c r="AB14" s="129" t="s">
        <v>329</v>
      </c>
      <c r="AC14" s="122" t="s">
        <v>294</v>
      </c>
      <c r="AD14" s="135" t="s">
        <v>339</v>
      </c>
      <c r="AE14" s="136">
        <v>80000000</v>
      </c>
      <c r="AF14" s="135" t="s">
        <v>364</v>
      </c>
      <c r="AG14" s="122" t="s">
        <v>50</v>
      </c>
      <c r="AH14" s="137">
        <f t="shared" si="5"/>
        <v>45703</v>
      </c>
      <c r="AI14" s="295"/>
      <c r="AJ14" s="277"/>
      <c r="AK14" s="277"/>
      <c r="AL14" s="277"/>
      <c r="AM14" s="277"/>
      <c r="AN14" s="270"/>
      <c r="AO14" s="270"/>
      <c r="AP14" s="271"/>
      <c r="AQ14" s="271"/>
      <c r="AR14" s="274"/>
      <c r="AS14" s="307"/>
      <c r="AT14" s="308"/>
      <c r="AU14" s="251"/>
      <c r="AV14" s="250"/>
      <c r="AW14" s="251"/>
      <c r="AX14" s="250"/>
      <c r="AY14" s="251"/>
      <c r="AZ14" s="324"/>
      <c r="BA14" s="251"/>
      <c r="BB14" s="250"/>
      <c r="BC14" s="252"/>
      <c r="BD14" s="250"/>
      <c r="BE14" s="253"/>
    </row>
    <row r="15" spans="1:58" ht="50.1" customHeight="1">
      <c r="A15" s="286"/>
      <c r="B15" s="120"/>
      <c r="C15" s="139"/>
      <c r="D15" s="119"/>
      <c r="E15" s="140"/>
      <c r="F15" s="141"/>
      <c r="G15" s="140"/>
      <c r="H15" s="119"/>
      <c r="I15" s="120"/>
      <c r="J15" s="121"/>
      <c r="K15" s="291" t="s">
        <v>343</v>
      </c>
      <c r="L15" s="291"/>
      <c r="M15" s="291"/>
      <c r="N15" s="291"/>
      <c r="O15" s="291"/>
      <c r="P15" s="291"/>
      <c r="Q15" s="291"/>
      <c r="R15" s="291"/>
      <c r="S15" s="142"/>
      <c r="T15" s="143">
        <f>AVERAGE(T9:T14)</f>
        <v>0.92087542087542096</v>
      </c>
      <c r="U15" s="125"/>
      <c r="V15" s="125"/>
      <c r="W15" s="124"/>
      <c r="X15" s="126"/>
      <c r="Y15" s="127"/>
      <c r="Z15" s="128"/>
      <c r="AA15" s="129"/>
      <c r="AB15" s="129"/>
      <c r="AC15" s="122"/>
      <c r="AD15" s="135"/>
      <c r="AE15" s="144"/>
      <c r="AF15" s="135"/>
      <c r="AG15" s="122"/>
      <c r="AH15" s="137"/>
      <c r="AI15" s="292" t="s">
        <v>29</v>
      </c>
      <c r="AJ15" s="292"/>
      <c r="AK15" s="292"/>
      <c r="AL15" s="292"/>
      <c r="AM15" s="292"/>
      <c r="AN15" s="292"/>
      <c r="AO15" s="292"/>
      <c r="AP15" s="145">
        <f>AP9</f>
        <v>500000000</v>
      </c>
      <c r="AQ15" s="145">
        <f>AQ9</f>
        <v>500000000</v>
      </c>
      <c r="AR15" s="145">
        <v>500000000</v>
      </c>
      <c r="AS15" s="146">
        <f>AQ15/AP15</f>
        <v>1</v>
      </c>
      <c r="AT15" s="145">
        <v>500000000</v>
      </c>
      <c r="AU15" s="146">
        <v>1</v>
      </c>
      <c r="AV15" s="145">
        <v>500000000</v>
      </c>
      <c r="AW15" s="146">
        <v>1</v>
      </c>
      <c r="AX15" s="176">
        <v>500000000</v>
      </c>
      <c r="AY15" s="177">
        <f>AX15/AL9</f>
        <v>1</v>
      </c>
      <c r="AZ15" s="176">
        <v>500000000</v>
      </c>
      <c r="BA15" s="177">
        <f>AZ15/AL9</f>
        <v>1</v>
      </c>
      <c r="BB15" s="176">
        <v>500000000</v>
      </c>
      <c r="BC15" s="190">
        <f>BB15/AM9</f>
        <v>1</v>
      </c>
      <c r="BD15" s="176">
        <v>500000000</v>
      </c>
      <c r="BE15" s="190">
        <f>BD15/AM9</f>
        <v>1</v>
      </c>
    </row>
    <row r="16" spans="1:58" ht="78.95" customHeight="1">
      <c r="A16" s="286"/>
      <c r="B16" s="286" t="s">
        <v>223</v>
      </c>
      <c r="C16" s="313" t="s">
        <v>332</v>
      </c>
      <c r="D16" s="286" t="s">
        <v>306</v>
      </c>
      <c r="E16" s="283" t="s">
        <v>356</v>
      </c>
      <c r="F16" s="282">
        <v>202400000004062</v>
      </c>
      <c r="G16" s="283" t="s">
        <v>357</v>
      </c>
      <c r="H16" s="286" t="s">
        <v>358</v>
      </c>
      <c r="I16" s="286" t="s">
        <v>359</v>
      </c>
      <c r="J16" s="287">
        <v>0.4</v>
      </c>
      <c r="K16" s="284" t="s">
        <v>365</v>
      </c>
      <c r="L16" s="288" t="s">
        <v>279</v>
      </c>
      <c r="M16" s="289" t="s">
        <v>366</v>
      </c>
      <c r="N16" s="281">
        <v>5</v>
      </c>
      <c r="O16" s="281">
        <v>0</v>
      </c>
      <c r="P16" s="285">
        <v>0</v>
      </c>
      <c r="Q16" s="281">
        <v>0</v>
      </c>
      <c r="R16" s="281">
        <v>0.5</v>
      </c>
      <c r="S16" s="279">
        <f>O16+P16+Q16+R16</f>
        <v>0.5</v>
      </c>
      <c r="T16" s="296">
        <f>(O16+P16+Q16+R16)/N16</f>
        <v>0.1</v>
      </c>
      <c r="U16" s="297">
        <f t="shared" si="1"/>
        <v>45689</v>
      </c>
      <c r="V16" s="297">
        <f t="shared" si="2"/>
        <v>46022</v>
      </c>
      <c r="W16" s="281">
        <f t="shared" ref="W16" si="6">_xlfn.DAYS(V16,U16)</f>
        <v>333</v>
      </c>
      <c r="X16" s="298">
        <v>1059626</v>
      </c>
      <c r="Y16" s="299" t="s">
        <v>290</v>
      </c>
      <c r="Z16" s="299" t="s">
        <v>292</v>
      </c>
      <c r="AA16" s="300" t="s">
        <v>367</v>
      </c>
      <c r="AB16" s="300" t="s">
        <v>329</v>
      </c>
      <c r="AC16" s="288" t="s">
        <v>294</v>
      </c>
      <c r="AD16" s="301" t="s">
        <v>369</v>
      </c>
      <c r="AE16" s="302">
        <v>1595000000</v>
      </c>
      <c r="AF16" s="303" t="s">
        <v>368</v>
      </c>
      <c r="AG16" s="288" t="s">
        <v>50</v>
      </c>
      <c r="AH16" s="294">
        <f t="shared" si="5"/>
        <v>45703</v>
      </c>
      <c r="AI16" s="302">
        <v>1595000000</v>
      </c>
      <c r="AJ16" s="262">
        <v>1595000000</v>
      </c>
      <c r="AK16" s="262">
        <v>1595000000</v>
      </c>
      <c r="AL16" s="264">
        <v>1595000000</v>
      </c>
      <c r="AM16" s="264">
        <v>1595000000</v>
      </c>
      <c r="AN16" s="149" t="s">
        <v>298</v>
      </c>
      <c r="AO16" s="259" t="s">
        <v>370</v>
      </c>
      <c r="AP16" s="262">
        <v>595000000</v>
      </c>
      <c r="AQ16" s="268">
        <f>AP16/AJ16</f>
        <v>0.37304075235109718</v>
      </c>
      <c r="AR16" s="262">
        <v>0</v>
      </c>
      <c r="AS16" s="266">
        <f>AR16/AJ16</f>
        <v>0</v>
      </c>
      <c r="AT16" s="262">
        <v>1595000000</v>
      </c>
      <c r="AU16" s="252">
        <f>AT16/AK16</f>
        <v>1</v>
      </c>
      <c r="AV16" s="262">
        <v>1595000000</v>
      </c>
      <c r="AW16" s="252">
        <f>AV16/AK16</f>
        <v>1</v>
      </c>
      <c r="AX16" s="250">
        <v>1595000000</v>
      </c>
      <c r="AY16" s="251">
        <f>AX16/AL16</f>
        <v>1</v>
      </c>
      <c r="AZ16" s="250">
        <v>1595000000</v>
      </c>
      <c r="BA16" s="251">
        <f>AZ16/AL16</f>
        <v>1</v>
      </c>
      <c r="BB16" s="250">
        <v>1595000000</v>
      </c>
      <c r="BC16" s="251">
        <f>BB16/AM16</f>
        <v>1</v>
      </c>
      <c r="BD16" s="250">
        <v>1595000000</v>
      </c>
      <c r="BE16" s="251">
        <f>BD16/AM16</f>
        <v>1</v>
      </c>
    </row>
    <row r="17" spans="1:57" ht="78.95" customHeight="1">
      <c r="A17" s="286"/>
      <c r="B17" s="286"/>
      <c r="C17" s="313"/>
      <c r="D17" s="286"/>
      <c r="E17" s="283"/>
      <c r="F17" s="282"/>
      <c r="G17" s="283"/>
      <c r="H17" s="286"/>
      <c r="I17" s="286"/>
      <c r="J17" s="287"/>
      <c r="K17" s="284"/>
      <c r="L17" s="288"/>
      <c r="M17" s="289"/>
      <c r="N17" s="281"/>
      <c r="O17" s="281"/>
      <c r="P17" s="285"/>
      <c r="Q17" s="281"/>
      <c r="R17" s="281"/>
      <c r="S17" s="280"/>
      <c r="T17" s="296"/>
      <c r="U17" s="297"/>
      <c r="V17" s="297"/>
      <c r="W17" s="281"/>
      <c r="X17" s="298"/>
      <c r="Y17" s="299"/>
      <c r="Z17" s="299"/>
      <c r="AA17" s="300"/>
      <c r="AB17" s="300"/>
      <c r="AC17" s="288"/>
      <c r="AD17" s="301"/>
      <c r="AE17" s="302"/>
      <c r="AF17" s="303"/>
      <c r="AG17" s="288"/>
      <c r="AH17" s="294"/>
      <c r="AI17" s="302"/>
      <c r="AJ17" s="263"/>
      <c r="AK17" s="263"/>
      <c r="AL17" s="265"/>
      <c r="AM17" s="265"/>
      <c r="AN17" s="149" t="s">
        <v>297</v>
      </c>
      <c r="AO17" s="259"/>
      <c r="AP17" s="263"/>
      <c r="AQ17" s="269"/>
      <c r="AR17" s="263"/>
      <c r="AS17" s="267"/>
      <c r="AT17" s="263"/>
      <c r="AU17" s="261"/>
      <c r="AV17" s="263"/>
      <c r="AW17" s="261"/>
      <c r="AX17" s="250"/>
      <c r="AY17" s="251"/>
      <c r="AZ17" s="250"/>
      <c r="BA17" s="251"/>
      <c r="BB17" s="250"/>
      <c r="BC17" s="251"/>
      <c r="BD17" s="250"/>
      <c r="BE17" s="251"/>
    </row>
    <row r="18" spans="1:57" ht="57" customHeight="1">
      <c r="A18" s="286"/>
      <c r="B18" s="286"/>
      <c r="C18" s="313"/>
      <c r="D18" s="119" t="s">
        <v>307</v>
      </c>
      <c r="E18" s="283" t="s">
        <v>433</v>
      </c>
      <c r="F18" s="282">
        <v>2024130010246</v>
      </c>
      <c r="G18" s="283" t="s">
        <v>267</v>
      </c>
      <c r="H18" s="119" t="s">
        <v>303</v>
      </c>
      <c r="I18" s="120" t="s">
        <v>336</v>
      </c>
      <c r="J18" s="150">
        <v>0.1</v>
      </c>
      <c r="K18" s="119" t="s">
        <v>371</v>
      </c>
      <c r="L18" s="122" t="s">
        <v>279</v>
      </c>
      <c r="M18" s="151" t="s">
        <v>351</v>
      </c>
      <c r="N18" s="124">
        <v>30</v>
      </c>
      <c r="O18" s="124">
        <v>0</v>
      </c>
      <c r="P18" s="124">
        <v>0</v>
      </c>
      <c r="Q18" s="124">
        <v>0</v>
      </c>
      <c r="R18" s="124">
        <v>30</v>
      </c>
      <c r="S18" s="147">
        <f t="shared" ref="S18:S19" si="7">O18+P18+Q18+R18</f>
        <v>30</v>
      </c>
      <c r="T18" s="121">
        <f t="shared" si="4"/>
        <v>1</v>
      </c>
      <c r="U18" s="125">
        <f t="shared" si="1"/>
        <v>45689</v>
      </c>
      <c r="V18" s="125">
        <f t="shared" si="2"/>
        <v>46022</v>
      </c>
      <c r="W18" s="124">
        <f t="shared" si="3"/>
        <v>333</v>
      </c>
      <c r="X18" s="126">
        <v>1059626</v>
      </c>
      <c r="Y18" s="127" t="s">
        <v>290</v>
      </c>
      <c r="Z18" s="127" t="s">
        <v>292</v>
      </c>
      <c r="AA18" s="129" t="s">
        <v>352</v>
      </c>
      <c r="AB18" s="129" t="s">
        <v>353</v>
      </c>
      <c r="AC18" s="122" t="s">
        <v>294</v>
      </c>
      <c r="AD18" s="135" t="s">
        <v>390</v>
      </c>
      <c r="AE18" s="144">
        <v>300000000</v>
      </c>
      <c r="AF18" s="152" t="s">
        <v>355</v>
      </c>
      <c r="AG18" s="122" t="s">
        <v>50</v>
      </c>
      <c r="AH18" s="137">
        <f t="shared" si="5"/>
        <v>45703</v>
      </c>
      <c r="AI18" s="254">
        <v>1405000000000</v>
      </c>
      <c r="AJ18" s="254">
        <v>1405000000</v>
      </c>
      <c r="AK18" s="254">
        <v>1405000000</v>
      </c>
      <c r="AL18" s="256">
        <v>1405000000</v>
      </c>
      <c r="AM18" s="256">
        <v>1405000000</v>
      </c>
      <c r="AN18" s="259" t="s">
        <v>298</v>
      </c>
      <c r="AO18" s="259" t="s">
        <v>300</v>
      </c>
      <c r="AP18" s="254">
        <v>600000000</v>
      </c>
      <c r="AQ18" s="260">
        <f>AP18/AJ18</f>
        <v>0.42704626334519574</v>
      </c>
      <c r="AR18" s="254">
        <v>100000000</v>
      </c>
      <c r="AS18" s="318">
        <f>AR18/AJ18</f>
        <v>7.1174377224199295E-2</v>
      </c>
      <c r="AT18" s="254">
        <v>1405000000</v>
      </c>
      <c r="AU18" s="251">
        <f>AT18/AK18</f>
        <v>1</v>
      </c>
      <c r="AV18" s="254">
        <v>1405000000</v>
      </c>
      <c r="AW18" s="251">
        <f>AV18/AK18</f>
        <v>1</v>
      </c>
      <c r="AX18" s="250">
        <v>1405000000</v>
      </c>
      <c r="AY18" s="251">
        <f>AX18/AL18</f>
        <v>1</v>
      </c>
      <c r="AZ18" s="250">
        <v>1405000000</v>
      </c>
      <c r="BA18" s="251">
        <f>AZ18/AL18</f>
        <v>1</v>
      </c>
      <c r="BB18" s="250">
        <v>1405000000</v>
      </c>
      <c r="BC18" s="251">
        <f>BB18/AM18</f>
        <v>1</v>
      </c>
      <c r="BD18" s="250">
        <v>1405000000</v>
      </c>
      <c r="BE18" s="251">
        <f>BD18/AM18</f>
        <v>1</v>
      </c>
    </row>
    <row r="19" spans="1:57" ht="57" customHeight="1">
      <c r="A19" s="286"/>
      <c r="B19" s="286"/>
      <c r="C19" s="313"/>
      <c r="D19" s="119" t="s">
        <v>308</v>
      </c>
      <c r="E19" s="314"/>
      <c r="F19" s="282"/>
      <c r="G19" s="314"/>
      <c r="H19" s="119" t="s">
        <v>303</v>
      </c>
      <c r="I19" s="120" t="s">
        <v>284</v>
      </c>
      <c r="J19" s="150">
        <v>0.1</v>
      </c>
      <c r="K19" s="119" t="s">
        <v>372</v>
      </c>
      <c r="L19" s="122" t="s">
        <v>279</v>
      </c>
      <c r="M19" s="151" t="s">
        <v>373</v>
      </c>
      <c r="N19" s="124">
        <v>1</v>
      </c>
      <c r="O19" s="124">
        <v>0</v>
      </c>
      <c r="P19" s="131">
        <v>0</v>
      </c>
      <c r="Q19" s="124">
        <v>0</v>
      </c>
      <c r="R19" s="124">
        <v>0.1</v>
      </c>
      <c r="S19" s="147">
        <f t="shared" si="7"/>
        <v>0.1</v>
      </c>
      <c r="T19" s="121">
        <f t="shared" si="4"/>
        <v>0.1</v>
      </c>
      <c r="U19" s="125">
        <f t="shared" si="1"/>
        <v>45689</v>
      </c>
      <c r="V19" s="125">
        <f t="shared" si="2"/>
        <v>46022</v>
      </c>
      <c r="W19" s="124">
        <f t="shared" si="3"/>
        <v>333</v>
      </c>
      <c r="X19" s="126">
        <v>1059626</v>
      </c>
      <c r="Y19" s="127" t="s">
        <v>290</v>
      </c>
      <c r="Z19" s="127" t="s">
        <v>292</v>
      </c>
      <c r="AA19" s="129" t="s">
        <v>367</v>
      </c>
      <c r="AB19" s="129" t="s">
        <v>329</v>
      </c>
      <c r="AC19" s="122" t="s">
        <v>294</v>
      </c>
      <c r="AD19" s="152" t="s">
        <v>369</v>
      </c>
      <c r="AE19" s="144">
        <v>230000000</v>
      </c>
      <c r="AF19" s="152" t="s">
        <v>391</v>
      </c>
      <c r="AG19" s="122" t="s">
        <v>50</v>
      </c>
      <c r="AH19" s="137">
        <f t="shared" si="5"/>
        <v>45703</v>
      </c>
      <c r="AI19" s="255"/>
      <c r="AJ19" s="255"/>
      <c r="AK19" s="255"/>
      <c r="AL19" s="257"/>
      <c r="AM19" s="257"/>
      <c r="AN19" s="259"/>
      <c r="AO19" s="259"/>
      <c r="AP19" s="254"/>
      <c r="AQ19" s="260"/>
      <c r="AR19" s="254"/>
      <c r="AS19" s="318"/>
      <c r="AT19" s="255"/>
      <c r="AU19" s="251"/>
      <c r="AV19" s="255"/>
      <c r="AW19" s="251"/>
      <c r="AX19" s="250"/>
      <c r="AY19" s="251"/>
      <c r="AZ19" s="250"/>
      <c r="BA19" s="251"/>
      <c r="BB19" s="250"/>
      <c r="BC19" s="251"/>
      <c r="BD19" s="250"/>
      <c r="BE19" s="251"/>
    </row>
    <row r="20" spans="1:57" ht="57" customHeight="1">
      <c r="A20" s="286"/>
      <c r="B20" s="286"/>
      <c r="C20" s="313"/>
      <c r="D20" s="119" t="s">
        <v>309</v>
      </c>
      <c r="E20" s="314"/>
      <c r="F20" s="282"/>
      <c r="G20" s="314"/>
      <c r="H20" s="119" t="s">
        <v>317</v>
      </c>
      <c r="I20" s="120" t="s">
        <v>285</v>
      </c>
      <c r="J20" s="150">
        <v>0.05</v>
      </c>
      <c r="K20" s="151" t="s">
        <v>302</v>
      </c>
      <c r="L20" s="122" t="s">
        <v>279</v>
      </c>
      <c r="M20" s="151" t="s">
        <v>302</v>
      </c>
      <c r="N20" s="124" t="s">
        <v>342</v>
      </c>
      <c r="O20" s="124" t="s">
        <v>342</v>
      </c>
      <c r="P20" s="131" t="s">
        <v>342</v>
      </c>
      <c r="Q20" s="124" t="s">
        <v>342</v>
      </c>
      <c r="R20" s="124" t="s">
        <v>342</v>
      </c>
      <c r="S20" s="147" t="s">
        <v>342</v>
      </c>
      <c r="T20" s="124" t="s">
        <v>342</v>
      </c>
      <c r="U20" s="151" t="s">
        <v>302</v>
      </c>
      <c r="V20" s="151" t="s">
        <v>302</v>
      </c>
      <c r="W20" s="151" t="s">
        <v>302</v>
      </c>
      <c r="X20" s="151" t="s">
        <v>302</v>
      </c>
      <c r="Y20" s="151" t="s">
        <v>302</v>
      </c>
      <c r="Z20" s="151" t="s">
        <v>302</v>
      </c>
      <c r="AA20" s="151" t="s">
        <v>302</v>
      </c>
      <c r="AB20" s="151" t="s">
        <v>302</v>
      </c>
      <c r="AC20" s="122" t="s">
        <v>295</v>
      </c>
      <c r="AD20" s="151" t="s">
        <v>302</v>
      </c>
      <c r="AE20" s="144">
        <f>'[3].'!L11</f>
        <v>0</v>
      </c>
      <c r="AF20" s="151" t="s">
        <v>302</v>
      </c>
      <c r="AG20" s="151" t="s">
        <v>302</v>
      </c>
      <c r="AH20" s="151" t="s">
        <v>302</v>
      </c>
      <c r="AI20" s="255"/>
      <c r="AJ20" s="255"/>
      <c r="AK20" s="255"/>
      <c r="AL20" s="257"/>
      <c r="AM20" s="257"/>
      <c r="AN20" s="259"/>
      <c r="AO20" s="259"/>
      <c r="AP20" s="254"/>
      <c r="AQ20" s="260"/>
      <c r="AR20" s="254"/>
      <c r="AS20" s="318"/>
      <c r="AT20" s="255"/>
      <c r="AU20" s="251"/>
      <c r="AV20" s="255"/>
      <c r="AW20" s="251"/>
      <c r="AX20" s="250"/>
      <c r="AY20" s="251"/>
      <c r="AZ20" s="250"/>
      <c r="BA20" s="251"/>
      <c r="BB20" s="250"/>
      <c r="BC20" s="251"/>
      <c r="BD20" s="250"/>
      <c r="BE20" s="251"/>
    </row>
    <row r="21" spans="1:57" ht="84.95" customHeight="1">
      <c r="A21" s="286"/>
      <c r="B21" s="286"/>
      <c r="C21" s="313"/>
      <c r="D21" s="119" t="s">
        <v>310</v>
      </c>
      <c r="E21" s="314"/>
      <c r="F21" s="282"/>
      <c r="G21" s="314"/>
      <c r="H21" s="119" t="s">
        <v>318</v>
      </c>
      <c r="I21" s="120" t="s">
        <v>286</v>
      </c>
      <c r="J21" s="150">
        <v>0.3</v>
      </c>
      <c r="K21" s="119" t="s">
        <v>350</v>
      </c>
      <c r="L21" s="122" t="s">
        <v>279</v>
      </c>
      <c r="M21" s="122" t="str">
        <f>'[3]1. ESTRATÉGICO'!N19</f>
        <v>Servicio de Promoción a la Participación Ciudadana</v>
      </c>
      <c r="N21" s="124">
        <v>60</v>
      </c>
      <c r="O21" s="131">
        <v>12</v>
      </c>
      <c r="P21" s="124">
        <v>22</v>
      </c>
      <c r="Q21" s="124">
        <v>9</v>
      </c>
      <c r="R21" s="124">
        <v>17</v>
      </c>
      <c r="S21" s="147">
        <f>O21+P21+Q21+R21</f>
        <v>60</v>
      </c>
      <c r="T21" s="121">
        <f>(O21+P21+Q21+R21)/N21</f>
        <v>1</v>
      </c>
      <c r="U21" s="125">
        <f t="shared" ref="U21" si="8">DATE(2025,2,1)</f>
        <v>45689</v>
      </c>
      <c r="V21" s="125">
        <f t="shared" si="2"/>
        <v>46022</v>
      </c>
      <c r="W21" s="124">
        <f>_xlfn.DAYS(V21,U21)</f>
        <v>333</v>
      </c>
      <c r="X21" s="126">
        <v>1059626</v>
      </c>
      <c r="Y21" s="127" t="s">
        <v>290</v>
      </c>
      <c r="Z21" s="127" t="s">
        <v>292</v>
      </c>
      <c r="AA21" s="129" t="s">
        <v>326</v>
      </c>
      <c r="AB21" s="129" t="s">
        <v>328</v>
      </c>
      <c r="AC21" s="122" t="s">
        <v>294</v>
      </c>
      <c r="AD21" s="135" t="s">
        <v>354</v>
      </c>
      <c r="AE21" s="144">
        <v>875000000</v>
      </c>
      <c r="AF21" s="135" t="s">
        <v>374</v>
      </c>
      <c r="AG21" s="122" t="s">
        <v>50</v>
      </c>
      <c r="AH21" s="137">
        <f t="shared" si="5"/>
        <v>45703</v>
      </c>
      <c r="AI21" s="255"/>
      <c r="AJ21" s="255"/>
      <c r="AK21" s="255"/>
      <c r="AL21" s="257"/>
      <c r="AM21" s="257"/>
      <c r="AN21" s="259" t="s">
        <v>297</v>
      </c>
      <c r="AO21" s="259"/>
      <c r="AP21" s="254"/>
      <c r="AQ21" s="260"/>
      <c r="AR21" s="254"/>
      <c r="AS21" s="318"/>
      <c r="AT21" s="255"/>
      <c r="AU21" s="251"/>
      <c r="AV21" s="255"/>
      <c r="AW21" s="251"/>
      <c r="AX21" s="250"/>
      <c r="AY21" s="251"/>
      <c r="AZ21" s="250"/>
      <c r="BA21" s="251"/>
      <c r="BB21" s="250"/>
      <c r="BC21" s="251"/>
      <c r="BD21" s="250"/>
      <c r="BE21" s="251"/>
    </row>
    <row r="22" spans="1:57" ht="71.25">
      <c r="A22" s="286"/>
      <c r="B22" s="286"/>
      <c r="C22" s="313"/>
      <c r="D22" s="119" t="s">
        <v>311</v>
      </c>
      <c r="E22" s="314"/>
      <c r="F22" s="282"/>
      <c r="G22" s="314"/>
      <c r="H22" s="119" t="s">
        <v>304</v>
      </c>
      <c r="I22" s="120" t="s">
        <v>287</v>
      </c>
      <c r="J22" s="150">
        <v>0.05</v>
      </c>
      <c r="K22" s="151" t="s">
        <v>302</v>
      </c>
      <c r="L22" s="122" t="s">
        <v>279</v>
      </c>
      <c r="M22" s="151" t="s">
        <v>302</v>
      </c>
      <c r="N22" s="124" t="s">
        <v>342</v>
      </c>
      <c r="O22" s="124" t="s">
        <v>342</v>
      </c>
      <c r="P22" s="131" t="s">
        <v>342</v>
      </c>
      <c r="Q22" s="124" t="s">
        <v>342</v>
      </c>
      <c r="R22" s="124" t="s">
        <v>342</v>
      </c>
      <c r="S22" s="147" t="s">
        <v>342</v>
      </c>
      <c r="T22" s="124" t="s">
        <v>342</v>
      </c>
      <c r="U22" s="151" t="s">
        <v>302</v>
      </c>
      <c r="V22" s="151" t="s">
        <v>302</v>
      </c>
      <c r="W22" s="151" t="s">
        <v>302</v>
      </c>
      <c r="X22" s="151" t="s">
        <v>302</v>
      </c>
      <c r="Y22" s="151" t="s">
        <v>302</v>
      </c>
      <c r="Z22" s="151" t="s">
        <v>302</v>
      </c>
      <c r="AA22" s="151" t="s">
        <v>302</v>
      </c>
      <c r="AB22" s="151" t="s">
        <v>302</v>
      </c>
      <c r="AC22" s="122" t="s">
        <v>295</v>
      </c>
      <c r="AD22" s="151" t="s">
        <v>302</v>
      </c>
      <c r="AE22" s="144">
        <f>'[3].'!L13</f>
        <v>0</v>
      </c>
      <c r="AF22" s="151" t="s">
        <v>302</v>
      </c>
      <c r="AG22" s="151" t="s">
        <v>302</v>
      </c>
      <c r="AH22" s="151" t="s">
        <v>302</v>
      </c>
      <c r="AI22" s="255"/>
      <c r="AJ22" s="255"/>
      <c r="AK22" s="255"/>
      <c r="AL22" s="258"/>
      <c r="AM22" s="258"/>
      <c r="AN22" s="259"/>
      <c r="AO22" s="259"/>
      <c r="AP22" s="254"/>
      <c r="AQ22" s="260"/>
      <c r="AR22" s="254"/>
      <c r="AS22" s="318"/>
      <c r="AT22" s="255"/>
      <c r="AU22" s="251"/>
      <c r="AV22" s="255"/>
      <c r="AW22" s="251"/>
      <c r="AX22" s="250"/>
      <c r="AY22" s="251"/>
      <c r="AZ22" s="250"/>
      <c r="BA22" s="251"/>
      <c r="BB22" s="250"/>
      <c r="BC22" s="251"/>
      <c r="BD22" s="250"/>
      <c r="BE22" s="251"/>
    </row>
    <row r="23" spans="1:57" ht="50.1" customHeight="1">
      <c r="A23" s="286"/>
      <c r="B23" s="120"/>
      <c r="C23" s="139"/>
      <c r="D23" s="119"/>
      <c r="E23" s="153"/>
      <c r="F23" s="141"/>
      <c r="G23" s="153"/>
      <c r="H23" s="119"/>
      <c r="I23" s="120"/>
      <c r="J23" s="121"/>
      <c r="K23" s="291" t="s">
        <v>343</v>
      </c>
      <c r="L23" s="291"/>
      <c r="M23" s="291"/>
      <c r="N23" s="291"/>
      <c r="O23" s="291"/>
      <c r="P23" s="291"/>
      <c r="Q23" s="291"/>
      <c r="R23" s="291"/>
      <c r="S23" s="166"/>
      <c r="T23" s="143">
        <f>AVERAGE(T16,T18,T19,T21)</f>
        <v>0.55000000000000004</v>
      </c>
      <c r="U23" s="151"/>
      <c r="V23" s="151"/>
      <c r="W23" s="151"/>
      <c r="X23" s="151"/>
      <c r="Y23" s="151"/>
      <c r="Z23" s="151"/>
      <c r="AA23" s="151"/>
      <c r="AB23" s="151"/>
      <c r="AC23" s="122"/>
      <c r="AD23" s="151"/>
      <c r="AE23" s="144"/>
      <c r="AF23" s="151"/>
      <c r="AG23" s="151"/>
      <c r="AH23" s="151"/>
      <c r="AI23" s="292" t="s">
        <v>29</v>
      </c>
      <c r="AJ23" s="292"/>
      <c r="AK23" s="292"/>
      <c r="AL23" s="292"/>
      <c r="AM23" s="292"/>
      <c r="AN23" s="292"/>
      <c r="AO23" s="292"/>
      <c r="AP23" s="170">
        <v>600000000</v>
      </c>
      <c r="AQ23" s="171">
        <v>0.43</v>
      </c>
      <c r="AR23" s="170">
        <f>SUM(AR16,AR18)</f>
        <v>100000000</v>
      </c>
      <c r="AS23" s="171">
        <v>7.0000000000000007E-2</v>
      </c>
      <c r="AT23" s="170">
        <v>1405000000</v>
      </c>
      <c r="AU23" s="178">
        <v>1</v>
      </c>
      <c r="AV23" s="179">
        <v>1405000000</v>
      </c>
      <c r="AW23" s="178">
        <v>1</v>
      </c>
      <c r="AX23" s="180">
        <f>AX16+AX18</f>
        <v>3000000000</v>
      </c>
      <c r="AY23" s="177">
        <f>(AY16+AY18)/2</f>
        <v>1</v>
      </c>
      <c r="AZ23" s="180">
        <f>AZ16+AZ18</f>
        <v>3000000000</v>
      </c>
      <c r="BA23" s="177">
        <f>(BA16+BA18)/2</f>
        <v>1</v>
      </c>
      <c r="BB23" s="180">
        <f>BB16+BB18</f>
        <v>3000000000</v>
      </c>
      <c r="BC23" s="190">
        <f>(BC16+BC18)/2</f>
        <v>1</v>
      </c>
      <c r="BD23" s="180">
        <f>BD16+BD18</f>
        <v>3000000000</v>
      </c>
      <c r="BE23" s="190">
        <f>(BE16+BE18)/2</f>
        <v>1</v>
      </c>
    </row>
    <row r="24" spans="1:57" ht="42.75">
      <c r="A24" s="286"/>
      <c r="B24" s="120" t="s">
        <v>236</v>
      </c>
      <c r="C24" s="139" t="s">
        <v>333</v>
      </c>
      <c r="D24" s="119" t="s">
        <v>312</v>
      </c>
      <c r="E24" s="140" t="s">
        <v>360</v>
      </c>
      <c r="F24" s="141"/>
      <c r="G24" s="140"/>
      <c r="H24" s="119"/>
      <c r="I24" s="120"/>
      <c r="J24" s="121">
        <v>1</v>
      </c>
      <c r="K24" s="151" t="s">
        <v>302</v>
      </c>
      <c r="L24" s="122" t="s">
        <v>279</v>
      </c>
      <c r="M24" s="151" t="s">
        <v>302</v>
      </c>
      <c r="N24" s="124" t="s">
        <v>342</v>
      </c>
      <c r="O24" s="124" t="s">
        <v>342</v>
      </c>
      <c r="P24" s="124" t="s">
        <v>342</v>
      </c>
      <c r="Q24" s="124" t="s">
        <v>342</v>
      </c>
      <c r="R24" s="124" t="s">
        <v>342</v>
      </c>
      <c r="S24" s="147"/>
      <c r="T24" s="124" t="s">
        <v>342</v>
      </c>
      <c r="U24" s="151" t="s">
        <v>302</v>
      </c>
      <c r="V24" s="151" t="s">
        <v>302</v>
      </c>
      <c r="W24" s="151" t="s">
        <v>302</v>
      </c>
      <c r="X24" s="151" t="s">
        <v>302</v>
      </c>
      <c r="Y24" s="151" t="s">
        <v>302</v>
      </c>
      <c r="Z24" s="151" t="s">
        <v>302</v>
      </c>
      <c r="AA24" s="151" t="s">
        <v>302</v>
      </c>
      <c r="AB24" s="151" t="s">
        <v>302</v>
      </c>
      <c r="AC24" s="122" t="s">
        <v>295</v>
      </c>
      <c r="AD24" s="151" t="s">
        <v>302</v>
      </c>
      <c r="AE24" s="144">
        <v>0</v>
      </c>
      <c r="AF24" s="151" t="s">
        <v>302</v>
      </c>
      <c r="AG24" s="151" t="s">
        <v>302</v>
      </c>
      <c r="AH24" s="151" t="s">
        <v>302</v>
      </c>
      <c r="AI24" s="144">
        <v>0</v>
      </c>
      <c r="AJ24" s="167"/>
      <c r="AK24" s="167"/>
      <c r="AL24" s="167"/>
      <c r="AM24" s="167"/>
      <c r="AN24" s="149"/>
      <c r="AO24" s="149"/>
      <c r="AP24" s="144">
        <f>AP16+AP23</f>
        <v>1195000000</v>
      </c>
      <c r="AQ24" s="151" t="s">
        <v>302</v>
      </c>
      <c r="AR24" s="172">
        <f>AR16+AR23</f>
        <v>100000000</v>
      </c>
      <c r="AS24" s="151"/>
      <c r="AT24" s="151" t="s">
        <v>302</v>
      </c>
      <c r="AU24" s="158"/>
      <c r="AV24" s="158"/>
      <c r="AW24" s="158"/>
      <c r="AX24" s="158"/>
      <c r="AY24" s="158"/>
      <c r="AZ24" s="158"/>
      <c r="BA24" s="158"/>
      <c r="BB24" s="158"/>
      <c r="BC24" s="158"/>
      <c r="BD24" s="158"/>
      <c r="BE24" s="158"/>
    </row>
    <row r="25" spans="1:57" ht="50.1" customHeight="1">
      <c r="A25" s="286"/>
      <c r="B25" s="120"/>
      <c r="C25" s="139"/>
      <c r="D25" s="119"/>
      <c r="E25" s="140"/>
      <c r="F25" s="141"/>
      <c r="G25" s="140"/>
      <c r="H25" s="119"/>
      <c r="I25" s="120"/>
      <c r="J25" s="121"/>
      <c r="K25" s="291" t="s">
        <v>343</v>
      </c>
      <c r="L25" s="291"/>
      <c r="M25" s="291"/>
      <c r="N25" s="291"/>
      <c r="O25" s="291"/>
      <c r="P25" s="291"/>
      <c r="Q25" s="291"/>
      <c r="R25" s="291"/>
      <c r="S25" s="142"/>
      <c r="T25" s="154" t="s">
        <v>342</v>
      </c>
      <c r="U25" s="151"/>
      <c r="V25" s="151"/>
      <c r="W25" s="151"/>
      <c r="X25" s="151"/>
      <c r="Y25" s="151"/>
      <c r="Z25" s="151"/>
      <c r="AA25" s="151"/>
      <c r="AB25" s="151"/>
      <c r="AC25" s="122"/>
      <c r="AD25" s="151"/>
      <c r="AE25" s="144"/>
      <c r="AF25" s="151"/>
      <c r="AG25" s="151"/>
      <c r="AH25" s="151"/>
      <c r="AI25" s="292" t="s">
        <v>343</v>
      </c>
      <c r="AJ25" s="292"/>
      <c r="AK25" s="292"/>
      <c r="AL25" s="292"/>
      <c r="AM25" s="292"/>
      <c r="AN25" s="292"/>
      <c r="AO25" s="292"/>
      <c r="AP25" s="155">
        <f>AP24</f>
        <v>1195000000</v>
      </c>
      <c r="AQ25" s="155"/>
      <c r="AR25" s="155">
        <v>100000000</v>
      </c>
      <c r="AS25" s="155"/>
      <c r="AT25" s="156">
        <v>0</v>
      </c>
      <c r="AU25" s="158"/>
      <c r="AV25" s="158"/>
      <c r="AW25" s="158"/>
      <c r="AX25" s="158"/>
      <c r="AY25" s="158"/>
      <c r="AZ25" s="158"/>
      <c r="BA25" s="158"/>
      <c r="BB25" s="158"/>
      <c r="BC25" s="158"/>
      <c r="BD25" s="158"/>
      <c r="BE25" s="158"/>
    </row>
    <row r="26" spans="1:57" ht="117" customHeight="1">
      <c r="A26" s="286"/>
      <c r="B26" s="286" t="s">
        <v>240</v>
      </c>
      <c r="C26" s="313" t="s">
        <v>334</v>
      </c>
      <c r="D26" s="119" t="s">
        <v>313</v>
      </c>
      <c r="E26" s="283" t="s">
        <v>266</v>
      </c>
      <c r="F26" s="282">
        <v>2024130010251</v>
      </c>
      <c r="G26" s="283" t="s">
        <v>269</v>
      </c>
      <c r="H26" s="119" t="s">
        <v>319</v>
      </c>
      <c r="I26" s="120" t="s">
        <v>288</v>
      </c>
      <c r="J26" s="121">
        <v>0.15</v>
      </c>
      <c r="K26" s="157" t="s">
        <v>393</v>
      </c>
      <c r="L26" s="122" t="s">
        <v>279</v>
      </c>
      <c r="M26" s="122" t="str">
        <f>'[3]1. ESTRATÉGICO'!N24</f>
        <v>Servicio de Asistencia Técnica</v>
      </c>
      <c r="N26" s="131">
        <v>15000</v>
      </c>
      <c r="O26" s="131">
        <v>1745</v>
      </c>
      <c r="P26" s="131">
        <v>4389</v>
      </c>
      <c r="Q26" s="131">
        <v>3466</v>
      </c>
      <c r="R26" s="131">
        <v>4837</v>
      </c>
      <c r="S26" s="148">
        <f>O26+P26+Q26+R26</f>
        <v>14437</v>
      </c>
      <c r="T26" s="121">
        <f>(O26+P26+Q26+R26)/N26</f>
        <v>0.96246666666666669</v>
      </c>
      <c r="U26" s="125">
        <f t="shared" ref="U26:U29" si="9">DATE(2025,2,1)</f>
        <v>45689</v>
      </c>
      <c r="V26" s="125">
        <f t="shared" ref="V26:V29" si="10">DATE(2025,12,31)</f>
        <v>46022</v>
      </c>
      <c r="W26" s="124">
        <f t="shared" si="3"/>
        <v>333</v>
      </c>
      <c r="X26" s="126">
        <v>1059626</v>
      </c>
      <c r="Y26" s="127" t="s">
        <v>290</v>
      </c>
      <c r="Z26" s="127" t="s">
        <v>292</v>
      </c>
      <c r="AA26" s="129" t="s">
        <v>323</v>
      </c>
      <c r="AB26" s="129" t="s">
        <v>324</v>
      </c>
      <c r="AC26" s="122" t="s">
        <v>294</v>
      </c>
      <c r="AD26" s="135" t="s">
        <v>339</v>
      </c>
      <c r="AE26" s="144">
        <v>50000000</v>
      </c>
      <c r="AF26" s="135" t="s">
        <v>349</v>
      </c>
      <c r="AG26" s="122" t="s">
        <v>50</v>
      </c>
      <c r="AH26" s="137">
        <f t="shared" ref="AH26" si="11">DATE(2025,2,15)</f>
        <v>45703</v>
      </c>
      <c r="AI26" s="254">
        <f>SUM('[3].'!L15:L18)</f>
        <v>500000000</v>
      </c>
      <c r="AJ26" s="256">
        <v>500000000</v>
      </c>
      <c r="AK26" s="256">
        <v>500000000</v>
      </c>
      <c r="AL26" s="256">
        <v>500000000</v>
      </c>
      <c r="AM26" s="256">
        <v>500000000</v>
      </c>
      <c r="AN26" s="259" t="s">
        <v>297</v>
      </c>
      <c r="AO26" s="259" t="s">
        <v>301</v>
      </c>
      <c r="AP26" s="316">
        <v>200000000</v>
      </c>
      <c r="AQ26" s="317">
        <f>AP26/AJ26</f>
        <v>0.4</v>
      </c>
      <c r="AR26" s="319">
        <v>0</v>
      </c>
      <c r="AS26" s="266">
        <f>AR26/AJ26</f>
        <v>0</v>
      </c>
      <c r="AT26" s="323">
        <v>500000000</v>
      </c>
      <c r="AU26" s="251">
        <f>AT26/AK26</f>
        <v>1</v>
      </c>
      <c r="AV26" s="250">
        <v>500000000</v>
      </c>
      <c r="AW26" s="251">
        <f>AV26/AK26</f>
        <v>1</v>
      </c>
      <c r="AX26" s="250">
        <v>500000000</v>
      </c>
      <c r="AY26" s="251">
        <f>AX26/AL26</f>
        <v>1</v>
      </c>
      <c r="AZ26" s="250">
        <v>500000000</v>
      </c>
      <c r="BA26" s="251">
        <f>AZ26/AL26</f>
        <v>1</v>
      </c>
      <c r="BB26" s="250">
        <v>500000000</v>
      </c>
      <c r="BC26" s="251">
        <f>BB26/AM26</f>
        <v>1</v>
      </c>
      <c r="BD26" s="250">
        <v>500000000</v>
      </c>
      <c r="BE26" s="251">
        <f>BD26/AM26</f>
        <v>1</v>
      </c>
    </row>
    <row r="27" spans="1:57" ht="71.25">
      <c r="A27" s="286"/>
      <c r="B27" s="286"/>
      <c r="C27" s="313"/>
      <c r="D27" s="119" t="s">
        <v>314</v>
      </c>
      <c r="E27" s="283"/>
      <c r="F27" s="282"/>
      <c r="G27" s="283"/>
      <c r="H27" s="119" t="s">
        <v>320</v>
      </c>
      <c r="I27" s="120" t="s">
        <v>286</v>
      </c>
      <c r="J27" s="121">
        <f>'[3].'!F16*100%/'[3].'!$E$15</f>
        <v>0.25</v>
      </c>
      <c r="K27" s="119" t="s">
        <v>322</v>
      </c>
      <c r="L27" s="122" t="s">
        <v>279</v>
      </c>
      <c r="M27" s="122" t="str">
        <f>'[3]1. ESTRATÉGICO'!N25</f>
        <v>Servicio de Promoción a la Participación Ciudadana</v>
      </c>
      <c r="N27" s="124">
        <f>'[3].'!H16</f>
        <v>1</v>
      </c>
      <c r="O27" s="124">
        <v>0</v>
      </c>
      <c r="P27" s="124">
        <v>0</v>
      </c>
      <c r="Q27" s="124">
        <v>0.25</v>
      </c>
      <c r="R27" s="124">
        <v>0.75</v>
      </c>
      <c r="S27" s="148">
        <f t="shared" ref="S27:S29" si="12">O27+P27+Q27+R27</f>
        <v>1</v>
      </c>
      <c r="T27" s="121">
        <f t="shared" ref="T27:T29" si="13">(O27+P27+Q27+R27)/N27</f>
        <v>1</v>
      </c>
      <c r="U27" s="125">
        <f t="shared" si="9"/>
        <v>45689</v>
      </c>
      <c r="V27" s="125">
        <f t="shared" si="10"/>
        <v>46022</v>
      </c>
      <c r="W27" s="124">
        <f t="shared" si="3"/>
        <v>333</v>
      </c>
      <c r="X27" s="126">
        <v>1059626</v>
      </c>
      <c r="Y27" s="127" t="s">
        <v>290</v>
      </c>
      <c r="Z27" s="127" t="s">
        <v>292</v>
      </c>
      <c r="AA27" s="129" t="s">
        <v>330</v>
      </c>
      <c r="AB27" s="129" t="s">
        <v>329</v>
      </c>
      <c r="AC27" s="122" t="s">
        <v>294</v>
      </c>
      <c r="AD27" s="135" t="s">
        <v>380</v>
      </c>
      <c r="AE27" s="144">
        <v>100000000</v>
      </c>
      <c r="AF27" s="135" t="s">
        <v>349</v>
      </c>
      <c r="AG27" s="122" t="s">
        <v>50</v>
      </c>
      <c r="AH27" s="137">
        <f>DATE(2025,4,15)</f>
        <v>45762</v>
      </c>
      <c r="AI27" s="315"/>
      <c r="AJ27" s="257"/>
      <c r="AK27" s="257"/>
      <c r="AL27" s="257"/>
      <c r="AM27" s="257"/>
      <c r="AN27" s="259"/>
      <c r="AO27" s="259"/>
      <c r="AP27" s="316">
        <v>500000000</v>
      </c>
      <c r="AQ27" s="317">
        <v>500000000</v>
      </c>
      <c r="AR27" s="320"/>
      <c r="AS27" s="322"/>
      <c r="AT27" s="323"/>
      <c r="AU27" s="251"/>
      <c r="AV27" s="250"/>
      <c r="AW27" s="251"/>
      <c r="AX27" s="250"/>
      <c r="AY27" s="251"/>
      <c r="AZ27" s="250"/>
      <c r="BA27" s="251"/>
      <c r="BB27" s="250"/>
      <c r="BC27" s="251"/>
      <c r="BD27" s="250"/>
      <c r="BE27" s="251"/>
    </row>
    <row r="28" spans="1:57" ht="71.25">
      <c r="A28" s="286"/>
      <c r="B28" s="286"/>
      <c r="C28" s="313"/>
      <c r="D28" s="119" t="s">
        <v>315</v>
      </c>
      <c r="E28" s="283"/>
      <c r="F28" s="282"/>
      <c r="G28" s="283"/>
      <c r="H28" s="119" t="s">
        <v>320</v>
      </c>
      <c r="I28" s="120" t="s">
        <v>286</v>
      </c>
      <c r="J28" s="121">
        <v>0.5</v>
      </c>
      <c r="K28" s="119" t="s">
        <v>361</v>
      </c>
      <c r="L28" s="122" t="s">
        <v>279</v>
      </c>
      <c r="M28" s="122" t="str">
        <f>'[3]1. ESTRATÉGICO'!N26</f>
        <v>Servicio de Promoción a la Participación Ciudadana</v>
      </c>
      <c r="N28" s="131">
        <v>6</v>
      </c>
      <c r="O28" s="124">
        <v>1</v>
      </c>
      <c r="P28" s="124">
        <v>0</v>
      </c>
      <c r="Q28" s="124">
        <v>3</v>
      </c>
      <c r="R28" s="124">
        <v>2</v>
      </c>
      <c r="S28" s="148">
        <f t="shared" si="12"/>
        <v>6</v>
      </c>
      <c r="T28" s="121">
        <f t="shared" si="13"/>
        <v>1</v>
      </c>
      <c r="U28" s="125">
        <f t="shared" si="9"/>
        <v>45689</v>
      </c>
      <c r="V28" s="125">
        <f t="shared" si="10"/>
        <v>46022</v>
      </c>
      <c r="W28" s="124">
        <f t="shared" si="3"/>
        <v>333</v>
      </c>
      <c r="X28" s="126">
        <v>1059626</v>
      </c>
      <c r="Y28" s="127" t="s">
        <v>290</v>
      </c>
      <c r="Z28" s="127" t="s">
        <v>377</v>
      </c>
      <c r="AA28" s="129" t="s">
        <v>330</v>
      </c>
      <c r="AB28" s="129" t="s">
        <v>329</v>
      </c>
      <c r="AC28" s="122" t="s">
        <v>294</v>
      </c>
      <c r="AD28" s="135" t="s">
        <v>380</v>
      </c>
      <c r="AE28" s="144">
        <v>300000000</v>
      </c>
      <c r="AF28" s="135" t="s">
        <v>374</v>
      </c>
      <c r="AG28" s="122" t="s">
        <v>50</v>
      </c>
      <c r="AH28" s="137">
        <f t="shared" ref="AH28:AH29" si="14">DATE(2025,4,15)</f>
        <v>45762</v>
      </c>
      <c r="AI28" s="315"/>
      <c r="AJ28" s="257"/>
      <c r="AK28" s="257"/>
      <c r="AL28" s="257"/>
      <c r="AM28" s="257"/>
      <c r="AN28" s="259"/>
      <c r="AO28" s="259"/>
      <c r="AP28" s="316">
        <v>500000000</v>
      </c>
      <c r="AQ28" s="317">
        <v>500000000</v>
      </c>
      <c r="AR28" s="320"/>
      <c r="AS28" s="322"/>
      <c r="AT28" s="323"/>
      <c r="AU28" s="251"/>
      <c r="AV28" s="250"/>
      <c r="AW28" s="251"/>
      <c r="AX28" s="250"/>
      <c r="AY28" s="251"/>
      <c r="AZ28" s="250"/>
      <c r="BA28" s="251"/>
      <c r="BB28" s="250"/>
      <c r="BC28" s="251"/>
      <c r="BD28" s="250"/>
      <c r="BE28" s="251"/>
    </row>
    <row r="29" spans="1:57" ht="89.1" customHeight="1">
      <c r="A29" s="286"/>
      <c r="B29" s="286"/>
      <c r="C29" s="313"/>
      <c r="D29" s="119" t="s">
        <v>316</v>
      </c>
      <c r="E29" s="283"/>
      <c r="F29" s="282"/>
      <c r="G29" s="283"/>
      <c r="H29" s="119" t="s">
        <v>321</v>
      </c>
      <c r="I29" s="120" t="s">
        <v>289</v>
      </c>
      <c r="J29" s="121">
        <v>0.1</v>
      </c>
      <c r="K29" s="119" t="s">
        <v>375</v>
      </c>
      <c r="L29" s="122" t="s">
        <v>279</v>
      </c>
      <c r="M29" s="151" t="s">
        <v>376</v>
      </c>
      <c r="N29" s="124">
        <v>500</v>
      </c>
      <c r="O29" s="124">
        <v>0</v>
      </c>
      <c r="P29" s="124">
        <v>0</v>
      </c>
      <c r="Q29" s="124">
        <v>0</v>
      </c>
      <c r="R29" s="124">
        <v>507</v>
      </c>
      <c r="S29" s="148">
        <f t="shared" si="12"/>
        <v>507</v>
      </c>
      <c r="T29" s="121">
        <f t="shared" si="13"/>
        <v>1.014</v>
      </c>
      <c r="U29" s="125">
        <f t="shared" si="9"/>
        <v>45689</v>
      </c>
      <c r="V29" s="125">
        <f t="shared" si="10"/>
        <v>46022</v>
      </c>
      <c r="W29" s="124">
        <f t="shared" si="3"/>
        <v>333</v>
      </c>
      <c r="X29" s="126">
        <v>1059626</v>
      </c>
      <c r="Y29" s="127" t="s">
        <v>290</v>
      </c>
      <c r="Z29" s="128" t="s">
        <v>291</v>
      </c>
      <c r="AA29" s="129" t="s">
        <v>378</v>
      </c>
      <c r="AB29" s="129" t="s">
        <v>379</v>
      </c>
      <c r="AC29" s="122" t="s">
        <v>294</v>
      </c>
      <c r="AD29" s="135" t="s">
        <v>392</v>
      </c>
      <c r="AE29" s="144">
        <v>50000000</v>
      </c>
      <c r="AF29" s="135" t="s">
        <v>349</v>
      </c>
      <c r="AG29" s="122" t="s">
        <v>50</v>
      </c>
      <c r="AH29" s="137">
        <f t="shared" si="14"/>
        <v>45762</v>
      </c>
      <c r="AI29" s="315"/>
      <c r="AJ29" s="258"/>
      <c r="AK29" s="258"/>
      <c r="AL29" s="258"/>
      <c r="AM29" s="258"/>
      <c r="AN29" s="259"/>
      <c r="AO29" s="259"/>
      <c r="AP29" s="316">
        <v>500000000</v>
      </c>
      <c r="AQ29" s="317">
        <v>500000000</v>
      </c>
      <c r="AR29" s="321"/>
      <c r="AS29" s="267"/>
      <c r="AT29" s="323"/>
      <c r="AU29" s="251"/>
      <c r="AV29" s="250"/>
      <c r="AW29" s="251"/>
      <c r="AX29" s="250"/>
      <c r="AY29" s="251"/>
      <c r="AZ29" s="250"/>
      <c r="BA29" s="251"/>
      <c r="BB29" s="250"/>
      <c r="BC29" s="251"/>
      <c r="BD29" s="250"/>
      <c r="BE29" s="251"/>
    </row>
    <row r="30" spans="1:57" ht="50.1" customHeight="1">
      <c r="A30" s="158"/>
      <c r="B30" s="158"/>
      <c r="C30" s="158"/>
      <c r="D30" s="158"/>
      <c r="E30" s="158"/>
      <c r="F30" s="159"/>
      <c r="G30" s="158"/>
      <c r="H30" s="158"/>
      <c r="I30" s="158"/>
      <c r="J30" s="160"/>
      <c r="K30" s="291" t="s">
        <v>343</v>
      </c>
      <c r="L30" s="291"/>
      <c r="M30" s="291"/>
      <c r="N30" s="291"/>
      <c r="O30" s="291"/>
      <c r="P30" s="291"/>
      <c r="Q30" s="291"/>
      <c r="R30" s="291"/>
      <c r="S30" s="142"/>
      <c r="T30" s="143">
        <f>AVERAGE(T26:T29)</f>
        <v>0.99411666666666676</v>
      </c>
      <c r="U30" s="158"/>
      <c r="V30" s="158"/>
      <c r="W30" s="158"/>
      <c r="X30" s="158"/>
      <c r="Y30" s="158"/>
      <c r="Z30" s="158"/>
      <c r="AA30" s="292" t="s">
        <v>29</v>
      </c>
      <c r="AB30" s="292"/>
      <c r="AC30" s="292"/>
      <c r="AD30" s="292"/>
      <c r="AE30" s="292"/>
      <c r="AF30" s="292"/>
      <c r="AG30" s="292"/>
      <c r="AH30" s="292"/>
      <c r="AI30" s="292"/>
      <c r="AJ30" s="161"/>
      <c r="AK30" s="161"/>
      <c r="AL30" s="161"/>
      <c r="AM30" s="161">
        <v>500000000</v>
      </c>
      <c r="AN30" s="158"/>
      <c r="AO30" s="158"/>
      <c r="AP30" s="155">
        <f>AP26</f>
        <v>200000000</v>
      </c>
      <c r="AQ30" s="156">
        <f>AQ26</f>
        <v>0.4</v>
      </c>
      <c r="AR30" s="155">
        <v>500000000</v>
      </c>
      <c r="AS30" s="156">
        <f>AQ30/AP30</f>
        <v>2.0000000000000001E-9</v>
      </c>
      <c r="AT30" s="155">
        <v>500000000</v>
      </c>
      <c r="AU30" s="181">
        <v>1</v>
      </c>
      <c r="AV30" s="176">
        <v>500000000</v>
      </c>
      <c r="AW30" s="181">
        <v>1</v>
      </c>
      <c r="AX30" s="176">
        <v>500000000</v>
      </c>
      <c r="AY30" s="177">
        <f>AX30/AL26</f>
        <v>1</v>
      </c>
      <c r="AZ30" s="176">
        <v>500000000</v>
      </c>
      <c r="BA30" s="177">
        <f>AZ30/AL26</f>
        <v>1</v>
      </c>
      <c r="BB30" s="192">
        <v>500000000</v>
      </c>
      <c r="BC30" s="190">
        <f>BB30/AM30</f>
        <v>1</v>
      </c>
      <c r="BD30" s="192">
        <v>500000000</v>
      </c>
      <c r="BE30" s="190">
        <f>BD30/AM30</f>
        <v>1</v>
      </c>
    </row>
    <row r="31" spans="1:57" ht="50.1" customHeight="1">
      <c r="A31" s="158"/>
      <c r="B31" s="158"/>
      <c r="C31" s="158"/>
      <c r="D31" s="158"/>
      <c r="E31" s="158"/>
      <c r="F31" s="159"/>
      <c r="G31" s="158"/>
      <c r="H31" s="158"/>
      <c r="I31" s="158"/>
      <c r="J31" s="160"/>
      <c r="K31" s="291" t="s">
        <v>394</v>
      </c>
      <c r="L31" s="291"/>
      <c r="M31" s="291"/>
      <c r="N31" s="291"/>
      <c r="O31" s="291"/>
      <c r="P31" s="291"/>
      <c r="Q31" s="291"/>
      <c r="R31" s="291"/>
      <c r="S31" s="142"/>
      <c r="T31" s="143">
        <f>(T15+T23+T30)/3</f>
        <v>0.82166402918069592</v>
      </c>
      <c r="U31" s="158"/>
      <c r="V31" s="158"/>
      <c r="W31" s="158"/>
      <c r="X31" s="158"/>
      <c r="Y31" s="158"/>
      <c r="Z31" s="158"/>
      <c r="AA31" s="292" t="s">
        <v>345</v>
      </c>
      <c r="AB31" s="292"/>
      <c r="AC31" s="292"/>
      <c r="AD31" s="292"/>
      <c r="AE31" s="292"/>
      <c r="AF31" s="292"/>
      <c r="AG31" s="292"/>
      <c r="AH31" s="292"/>
      <c r="AI31" s="292"/>
      <c r="AJ31" s="161"/>
      <c r="AK31" s="161"/>
      <c r="AL31" s="182">
        <f>AL9+AL16+AL18+AL26</f>
        <v>4000000000</v>
      </c>
      <c r="AM31" s="182">
        <f>AM9+AM16+AM18+AM30</f>
        <v>4000000000</v>
      </c>
      <c r="AN31" s="158"/>
      <c r="AO31" s="158"/>
      <c r="AP31" s="173"/>
      <c r="AQ31" s="173"/>
      <c r="AR31" s="173"/>
      <c r="AS31" s="174"/>
      <c r="AT31" s="174"/>
      <c r="AU31" s="158"/>
      <c r="AV31" s="158"/>
      <c r="AW31" s="158"/>
      <c r="AX31" s="183">
        <f>AX15+AX23+AX30</f>
        <v>4000000000</v>
      </c>
      <c r="AY31" s="184">
        <f>AX31/AL31</f>
        <v>1</v>
      </c>
      <c r="AZ31" s="185">
        <f>AZ15+AZ23+AZ30</f>
        <v>4000000000</v>
      </c>
      <c r="BA31" s="184">
        <f>AZ31/AL31</f>
        <v>1</v>
      </c>
      <c r="BB31" s="185">
        <f>BB15+BB23+BB30</f>
        <v>4000000000</v>
      </c>
      <c r="BC31" s="190">
        <f>BB31/AM31</f>
        <v>1</v>
      </c>
      <c r="BD31" s="185">
        <f>BD15+BD23+BD30</f>
        <v>4000000000</v>
      </c>
      <c r="BE31" s="190">
        <f>BD31/AM31</f>
        <v>1</v>
      </c>
    </row>
  </sheetData>
  <mergeCells count="171">
    <mergeCell ref="AX26:AX29"/>
    <mergeCell ref="AY26:AY29"/>
    <mergeCell ref="AZ26:AZ29"/>
    <mergeCell ref="BA26:BA29"/>
    <mergeCell ref="AX9:AX14"/>
    <mergeCell ref="AY9:AY14"/>
    <mergeCell ref="AZ9:AZ14"/>
    <mergeCell ref="BA9:BA14"/>
    <mergeCell ref="AX16:AX17"/>
    <mergeCell ref="AY16:AY17"/>
    <mergeCell ref="AZ16:AZ17"/>
    <mergeCell ref="BA16:BA17"/>
    <mergeCell ref="AX18:AX22"/>
    <mergeCell ref="AY18:AY22"/>
    <mergeCell ref="AZ18:AZ22"/>
    <mergeCell ref="BA18:BA22"/>
    <mergeCell ref="K31:R31"/>
    <mergeCell ref="AS18:AS22"/>
    <mergeCell ref="AT18:AT22"/>
    <mergeCell ref="AN21:AN22"/>
    <mergeCell ref="K23:R23"/>
    <mergeCell ref="AI23:AO23"/>
    <mergeCell ref="K25:R25"/>
    <mergeCell ref="AI25:AO25"/>
    <mergeCell ref="AR26:AR29"/>
    <mergeCell ref="AS26:AS29"/>
    <mergeCell ref="AT26:AT29"/>
    <mergeCell ref="AJ18:AJ22"/>
    <mergeCell ref="AK18:AK22"/>
    <mergeCell ref="AL18:AL22"/>
    <mergeCell ref="AM18:AM22"/>
    <mergeCell ref="AA31:AI31"/>
    <mergeCell ref="B26:B29"/>
    <mergeCell ref="C26:C29"/>
    <mergeCell ref="E26:E29"/>
    <mergeCell ref="AI26:AI29"/>
    <mergeCell ref="AN26:AN29"/>
    <mergeCell ref="AO26:AO29"/>
    <mergeCell ref="AP26:AP29"/>
    <mergeCell ref="AQ26:AQ29"/>
    <mergeCell ref="K30:R30"/>
    <mergeCell ref="AA30:AI30"/>
    <mergeCell ref="B16:B22"/>
    <mergeCell ref="C16:C22"/>
    <mergeCell ref="D16:D17"/>
    <mergeCell ref="E16:E17"/>
    <mergeCell ref="F16:F17"/>
    <mergeCell ref="G16:G17"/>
    <mergeCell ref="E18:E22"/>
    <mergeCell ref="F18:F22"/>
    <mergeCell ref="G18:G22"/>
    <mergeCell ref="AQ1:AT1"/>
    <mergeCell ref="C2:AP2"/>
    <mergeCell ref="AQ2:AT2"/>
    <mergeCell ref="C3:AP3"/>
    <mergeCell ref="AQ3:AT3"/>
    <mergeCell ref="C4:AP4"/>
    <mergeCell ref="AQ4:AT4"/>
    <mergeCell ref="AS9:AS14"/>
    <mergeCell ref="AT9:AT14"/>
    <mergeCell ref="H12:H13"/>
    <mergeCell ref="C5:AT5"/>
    <mergeCell ref="A6:AB7"/>
    <mergeCell ref="AC6:AH7"/>
    <mergeCell ref="AI6:AT7"/>
    <mergeCell ref="A9:A29"/>
    <mergeCell ref="B9:B14"/>
    <mergeCell ref="C9:C14"/>
    <mergeCell ref="E9:E14"/>
    <mergeCell ref="H9:H11"/>
    <mergeCell ref="AC9:AC11"/>
    <mergeCell ref="AD9:AD11"/>
    <mergeCell ref="AE9:AE11"/>
    <mergeCell ref="AF9:AF11"/>
    <mergeCell ref="AG9:AG11"/>
    <mergeCell ref="AH16:AH17"/>
    <mergeCell ref="AA16:AA17"/>
    <mergeCell ref="AD16:AD17"/>
    <mergeCell ref="AC16:AC17"/>
    <mergeCell ref="AB16:AB17"/>
    <mergeCell ref="AI16:AI17"/>
    <mergeCell ref="AO16:AO17"/>
    <mergeCell ref="AP16:AP17"/>
    <mergeCell ref="AE16:AE17"/>
    <mergeCell ref="AF16:AF17"/>
    <mergeCell ref="R16:R17"/>
    <mergeCell ref="T16:T17"/>
    <mergeCell ref="U16:U17"/>
    <mergeCell ref="V16:V17"/>
    <mergeCell ref="W16:W17"/>
    <mergeCell ref="X16:X17"/>
    <mergeCell ref="Y16:Y17"/>
    <mergeCell ref="Z16:Z17"/>
    <mergeCell ref="AG16:AG17"/>
    <mergeCell ref="A1:B4"/>
    <mergeCell ref="S16:S17"/>
    <mergeCell ref="AI18:AI22"/>
    <mergeCell ref="Q16:Q17"/>
    <mergeCell ref="F9:F14"/>
    <mergeCell ref="G9:G14"/>
    <mergeCell ref="G26:G29"/>
    <mergeCell ref="F26:F29"/>
    <mergeCell ref="K16:K17"/>
    <mergeCell ref="P16:P17"/>
    <mergeCell ref="H16:H17"/>
    <mergeCell ref="I16:I17"/>
    <mergeCell ref="J16:J17"/>
    <mergeCell ref="L16:L17"/>
    <mergeCell ref="M16:M17"/>
    <mergeCell ref="N16:N17"/>
    <mergeCell ref="O16:O17"/>
    <mergeCell ref="C1:AP1"/>
    <mergeCell ref="K15:R15"/>
    <mergeCell ref="AI15:AO15"/>
    <mergeCell ref="A5:B5"/>
    <mergeCell ref="AH9:AH11"/>
    <mergeCell ref="AI9:AI14"/>
    <mergeCell ref="AJ9:AJ14"/>
    <mergeCell ref="AU9:AU14"/>
    <mergeCell ref="AV9:AV14"/>
    <mergeCell ref="AW9:AW14"/>
    <mergeCell ref="AU16:AU17"/>
    <mergeCell ref="AV16:AV17"/>
    <mergeCell ref="AJ16:AJ17"/>
    <mergeCell ref="AK16:AK17"/>
    <mergeCell ref="AL16:AL17"/>
    <mergeCell ref="AM16:AM17"/>
    <mergeCell ref="AW16:AW17"/>
    <mergeCell ref="AS16:AS17"/>
    <mergeCell ref="AT16:AT17"/>
    <mergeCell ref="AQ16:AQ17"/>
    <mergeCell ref="AR16:AR17"/>
    <mergeCell ref="AN9:AN14"/>
    <mergeCell ref="AO9:AO14"/>
    <mergeCell ref="AP9:AP14"/>
    <mergeCell ref="AQ9:AQ14"/>
    <mergeCell ref="AR9:AR14"/>
    <mergeCell ref="AK9:AK14"/>
    <mergeCell ref="AL9:AL14"/>
    <mergeCell ref="AM9:AM14"/>
    <mergeCell ref="AU18:AU22"/>
    <mergeCell ref="AV18:AV22"/>
    <mergeCell ref="AW18:AW22"/>
    <mergeCell ref="AJ26:AJ29"/>
    <mergeCell ref="AK26:AK29"/>
    <mergeCell ref="AL26:AL29"/>
    <mergeCell ref="AM26:AM29"/>
    <mergeCell ref="AU26:AU29"/>
    <mergeCell ref="AV26:AV29"/>
    <mergeCell ref="AW26:AW29"/>
    <mergeCell ref="AN18:AN20"/>
    <mergeCell ref="AO18:AO22"/>
    <mergeCell ref="AP18:AP22"/>
    <mergeCell ref="AQ18:AQ22"/>
    <mergeCell ref="AR18:AR22"/>
    <mergeCell ref="BB26:BB29"/>
    <mergeCell ref="BC26:BC29"/>
    <mergeCell ref="BD26:BD29"/>
    <mergeCell ref="BE26:BE29"/>
    <mergeCell ref="BB9:BB14"/>
    <mergeCell ref="BC9:BC14"/>
    <mergeCell ref="BD9:BD14"/>
    <mergeCell ref="BE9:BE14"/>
    <mergeCell ref="BB16:BB17"/>
    <mergeCell ref="BC16:BC17"/>
    <mergeCell ref="BD16:BD17"/>
    <mergeCell ref="BE16:BE17"/>
    <mergeCell ref="BB18:BB22"/>
    <mergeCell ref="BC18:BC22"/>
    <mergeCell ref="BD18:BD22"/>
    <mergeCell ref="BE18:BE22"/>
  </mergeCells>
  <dataValidations disablePrompts="1" count="1">
    <dataValidation type="list" allowBlank="1" showInputMessage="1" showErrorMessage="1" sqref="L32:L120">
      <formula1>#REF!</formula1>
    </dataValidation>
  </dataValidations>
  <printOptions horizontalCentered="1"/>
  <pageMargins left="0.1" right="0.1" top="0.25" bottom="0.2" header="0.31496062992126" footer="0.31496062992126"/>
  <pageSetup paperSize="14" scale="35" orientation="landscape" r:id="rId1"/>
  <colBreaks count="1" manualBreakCount="1">
    <brk id="30" max="1048575" man="1"/>
  </col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'C:\Users\Acer\OneDrive\Escritorio\JESUS TORRES 2025\5CTA2025\SEGUIMENTO A PLANES DE ACCION\[2025.06.30 - REPORTE PLAN DE ACCIÓN INSTITUCIONAL IDACCC 2025 TRIMESTRE II - corte 30 junio 2025.xlsx]ANEXO1'!#REF!</xm:f>
          </x14:formula1>
          <xm:sqref>AG32:AG84 AG15 AF32:AF75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F25"/>
  <sheetViews>
    <sheetView workbookViewId="0">
      <selection activeCell="B1" sqref="B1:B1048576"/>
    </sheetView>
  </sheetViews>
  <sheetFormatPr baseColWidth="10" defaultColWidth="10.875" defaultRowHeight="14.25"/>
  <cols>
    <col min="1" max="1" width="55.375" customWidth="1"/>
    <col min="5" max="5" width="20.125" customWidth="1"/>
    <col min="6" max="6" width="34.625" customWidth="1"/>
  </cols>
  <sheetData>
    <row r="1" spans="1:6" ht="52.5" customHeight="1">
      <c r="A1" s="24" t="s">
        <v>46</v>
      </c>
      <c r="E1" s="7" t="s">
        <v>47</v>
      </c>
      <c r="F1" s="7" t="s">
        <v>48</v>
      </c>
    </row>
    <row r="2" spans="1:6" ht="25.5" customHeight="1">
      <c r="A2" s="23" t="s">
        <v>49</v>
      </c>
      <c r="E2" s="8">
        <v>0</v>
      </c>
      <c r="F2" s="9" t="s">
        <v>50</v>
      </c>
    </row>
    <row r="3" spans="1:6" ht="45" customHeight="1">
      <c r="A3" s="23" t="s">
        <v>51</v>
      </c>
      <c r="E3" s="8">
        <v>1</v>
      </c>
      <c r="F3" s="9" t="s">
        <v>52</v>
      </c>
    </row>
    <row r="4" spans="1:6" ht="45" customHeight="1">
      <c r="A4" s="23" t="s">
        <v>53</v>
      </c>
      <c r="E4" s="8">
        <v>2</v>
      </c>
      <c r="F4" s="9" t="s">
        <v>54</v>
      </c>
    </row>
    <row r="5" spans="1:6" ht="45" customHeight="1">
      <c r="A5" s="23" t="s">
        <v>55</v>
      </c>
      <c r="E5" s="8">
        <v>3</v>
      </c>
      <c r="F5" s="9" t="s">
        <v>56</v>
      </c>
    </row>
    <row r="6" spans="1:6" ht="45" customHeight="1">
      <c r="A6" s="23" t="s">
        <v>57</v>
      </c>
      <c r="E6" s="8">
        <v>4</v>
      </c>
      <c r="F6" s="9" t="s">
        <v>58</v>
      </c>
    </row>
    <row r="7" spans="1:6" ht="45" customHeight="1">
      <c r="A7" s="23" t="s">
        <v>59</v>
      </c>
      <c r="E7" s="8">
        <v>5</v>
      </c>
      <c r="F7" s="9" t="s">
        <v>60</v>
      </c>
    </row>
    <row r="8" spans="1:6" ht="45" customHeight="1">
      <c r="A8" s="23" t="s">
        <v>61</v>
      </c>
    </row>
    <row r="9" spans="1:6" ht="45" customHeight="1">
      <c r="A9" s="23" t="s">
        <v>62</v>
      </c>
    </row>
    <row r="10" spans="1:6" ht="45" customHeight="1">
      <c r="A10" s="23" t="s">
        <v>63</v>
      </c>
    </row>
    <row r="11" spans="1:6" ht="45" customHeight="1">
      <c r="A11" s="23" t="s">
        <v>64</v>
      </c>
    </row>
    <row r="12" spans="1:6" ht="45" customHeight="1">
      <c r="A12" s="23" t="s">
        <v>65</v>
      </c>
    </row>
    <row r="13" spans="1:6" ht="45" customHeight="1">
      <c r="A13" s="23" t="s">
        <v>66</v>
      </c>
    </row>
    <row r="14" spans="1:6" ht="45" customHeight="1">
      <c r="A14" s="23" t="s">
        <v>67</v>
      </c>
    </row>
    <row r="15" spans="1:6" ht="45" customHeight="1">
      <c r="A15" s="23" t="s">
        <v>68</v>
      </c>
    </row>
    <row r="16" spans="1:6" ht="45" customHeight="1">
      <c r="A16" s="23" t="s">
        <v>69</v>
      </c>
    </row>
    <row r="17" spans="1:1" ht="45" customHeight="1">
      <c r="A17" s="23" t="s">
        <v>70</v>
      </c>
    </row>
    <row r="18" spans="1:1" ht="45" customHeight="1">
      <c r="A18" s="23" t="s">
        <v>71</v>
      </c>
    </row>
    <row r="19" spans="1:1" ht="45" customHeight="1">
      <c r="A19" s="23" t="s">
        <v>72</v>
      </c>
    </row>
    <row r="20" spans="1:1" ht="45" customHeight="1">
      <c r="A20" s="23" t="s">
        <v>73</v>
      </c>
    </row>
    <row r="21" spans="1:1" ht="45" customHeight="1">
      <c r="A21" s="23" t="s">
        <v>74</v>
      </c>
    </row>
    <row r="22" spans="1:1" ht="45" customHeight="1"/>
    <row r="23" spans="1:1" ht="45" customHeight="1"/>
    <row r="24" spans="1:1" ht="45" customHeight="1"/>
    <row r="25" spans="1:1" ht="45" customHeight="1"/>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G27"/>
  <sheetViews>
    <sheetView zoomScale="90" zoomScaleNormal="90" workbookViewId="0">
      <selection activeCell="A7" sqref="A7"/>
    </sheetView>
  </sheetViews>
  <sheetFormatPr baseColWidth="10" defaultColWidth="10.875" defaultRowHeight="14.25"/>
  <cols>
    <col min="1" max="1" width="20.625" customWidth="1"/>
    <col min="2" max="2" width="25" customWidth="1"/>
    <col min="3" max="3" width="19.625" customWidth="1"/>
    <col min="4" max="4" width="20.375" customWidth="1"/>
    <col min="5" max="6" width="22.875" customWidth="1"/>
    <col min="7" max="7" width="25.125" customWidth="1"/>
  </cols>
  <sheetData>
    <row r="2" spans="1:7">
      <c r="A2" s="326" t="s">
        <v>33</v>
      </c>
      <c r="B2" s="327"/>
      <c r="C2" s="327"/>
      <c r="D2" s="327"/>
      <c r="E2" s="327"/>
      <c r="F2" s="327"/>
      <c r="G2" s="328"/>
    </row>
    <row r="3" spans="1:7" s="6" customFormat="1">
      <c r="A3" s="25" t="s">
        <v>34</v>
      </c>
      <c r="B3" s="329" t="s">
        <v>35</v>
      </c>
      <c r="C3" s="329"/>
      <c r="D3" s="329"/>
      <c r="E3" s="329"/>
      <c r="F3" s="329"/>
      <c r="G3" s="27" t="s">
        <v>36</v>
      </c>
    </row>
    <row r="4" spans="1:7" ht="12.75" customHeight="1">
      <c r="A4" s="28">
        <v>45489</v>
      </c>
      <c r="B4" s="330" t="s">
        <v>199</v>
      </c>
      <c r="C4" s="330"/>
      <c r="D4" s="330"/>
      <c r="E4" s="330"/>
      <c r="F4" s="330"/>
      <c r="G4" s="29" t="s">
        <v>200</v>
      </c>
    </row>
    <row r="5" spans="1:7" ht="12.75" customHeight="1">
      <c r="A5" s="30"/>
      <c r="B5" s="330"/>
      <c r="C5" s="330"/>
      <c r="D5" s="330"/>
      <c r="E5" s="330"/>
      <c r="F5" s="330"/>
      <c r="G5" s="29"/>
    </row>
    <row r="6" spans="1:7">
      <c r="A6" s="30"/>
      <c r="B6" s="325"/>
      <c r="C6" s="325"/>
      <c r="D6" s="325"/>
      <c r="E6" s="325"/>
      <c r="F6" s="325"/>
      <c r="G6" s="32"/>
    </row>
    <row r="7" spans="1:7">
      <c r="A7" s="30"/>
      <c r="B7" s="325"/>
      <c r="C7" s="325"/>
      <c r="D7" s="325"/>
      <c r="E7" s="325"/>
      <c r="F7" s="325"/>
      <c r="G7" s="32"/>
    </row>
    <row r="8" spans="1:7">
      <c r="A8" s="30"/>
      <c r="B8" s="31"/>
      <c r="C8" s="31"/>
      <c r="D8" s="31"/>
      <c r="E8" s="31"/>
      <c r="F8" s="31"/>
      <c r="G8" s="32"/>
    </row>
    <row r="9" spans="1:7">
      <c r="A9" s="331" t="s">
        <v>201</v>
      </c>
      <c r="B9" s="332"/>
      <c r="C9" s="332"/>
      <c r="D9" s="332"/>
      <c r="E9" s="332"/>
      <c r="F9" s="332"/>
      <c r="G9" s="333"/>
    </row>
    <row r="10" spans="1:7" s="6" customFormat="1">
      <c r="A10" s="26"/>
      <c r="B10" s="329" t="s">
        <v>37</v>
      </c>
      <c r="C10" s="329"/>
      <c r="D10" s="329" t="s">
        <v>38</v>
      </c>
      <c r="E10" s="329"/>
      <c r="F10" s="26" t="s">
        <v>34</v>
      </c>
      <c r="G10" s="26" t="s">
        <v>39</v>
      </c>
    </row>
    <row r="11" spans="1:7">
      <c r="A11" s="33" t="s">
        <v>40</v>
      </c>
      <c r="B11" s="330" t="s">
        <v>41</v>
      </c>
      <c r="C11" s="330"/>
      <c r="D11" s="334" t="s">
        <v>42</v>
      </c>
      <c r="E11" s="334"/>
      <c r="F11" s="30" t="s">
        <v>75</v>
      </c>
      <c r="G11" s="32"/>
    </row>
    <row r="12" spans="1:7">
      <c r="A12" s="33" t="s">
        <v>43</v>
      </c>
      <c r="B12" s="334" t="s">
        <v>44</v>
      </c>
      <c r="C12" s="334"/>
      <c r="D12" s="334" t="s">
        <v>76</v>
      </c>
      <c r="E12" s="334"/>
      <c r="F12" s="30" t="s">
        <v>75</v>
      </c>
      <c r="G12" s="32"/>
    </row>
    <row r="13" spans="1:7">
      <c r="A13" s="33" t="s">
        <v>45</v>
      </c>
      <c r="B13" s="334" t="s">
        <v>44</v>
      </c>
      <c r="C13" s="334"/>
      <c r="D13" s="334" t="s">
        <v>76</v>
      </c>
      <c r="E13" s="334"/>
      <c r="F13" s="30" t="s">
        <v>75</v>
      </c>
      <c r="G13" s="32"/>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3" type="noConversion"/>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P22"/>
  <sheetViews>
    <sheetView zoomScale="104" workbookViewId="0">
      <pane xSplit="2" ySplit="1" topLeftCell="C2" activePane="bottomRight" state="frozen"/>
      <selection pane="topRight" activeCell="C1" sqref="C1"/>
      <selection pane="bottomLeft" activeCell="A2" sqref="A2"/>
      <selection pane="bottomRight" sqref="A1:XFD1048576"/>
    </sheetView>
  </sheetViews>
  <sheetFormatPr baseColWidth="10" defaultColWidth="10.875" defaultRowHeight="15.75"/>
  <cols>
    <col min="1" max="1" width="5.125" style="61" customWidth="1"/>
    <col min="2" max="2" width="22.875" style="54" customWidth="1"/>
    <col min="3" max="3" width="6" style="54" customWidth="1"/>
    <col min="4" max="4" width="40.875" style="54" customWidth="1"/>
    <col min="5" max="6" width="10.875" style="69"/>
    <col min="7" max="7" width="13.375" style="54" bestFit="1" customWidth="1"/>
    <col min="8" max="11" width="10.875" style="54"/>
    <col min="12" max="12" width="17.5" style="54" bestFit="1" customWidth="1"/>
    <col min="13" max="15" width="18.625" style="54" bestFit="1" customWidth="1"/>
    <col min="16" max="16384" width="10.875" style="54"/>
  </cols>
  <sheetData>
    <row r="1" spans="1:15" ht="30" customHeight="1">
      <c r="A1" s="52" t="s">
        <v>251</v>
      </c>
      <c r="B1" s="52" t="s">
        <v>4</v>
      </c>
      <c r="C1" s="52" t="s">
        <v>251</v>
      </c>
      <c r="D1" s="52" t="s">
        <v>250</v>
      </c>
      <c r="E1" s="339" t="s">
        <v>86</v>
      </c>
      <c r="F1" s="339"/>
      <c r="G1" s="53" t="s">
        <v>255</v>
      </c>
      <c r="H1" s="53" t="s">
        <v>256</v>
      </c>
      <c r="I1" s="53" t="s">
        <v>257</v>
      </c>
      <c r="J1" s="53" t="s">
        <v>258</v>
      </c>
      <c r="K1" s="53" t="s">
        <v>259</v>
      </c>
      <c r="L1" s="53" t="s">
        <v>260</v>
      </c>
      <c r="M1" s="53" t="s">
        <v>261</v>
      </c>
      <c r="N1" s="53" t="s">
        <v>262</v>
      </c>
      <c r="O1" s="53" t="s">
        <v>263</v>
      </c>
    </row>
    <row r="2" spans="1:15" ht="84.95" customHeight="1">
      <c r="A2" s="336">
        <v>1</v>
      </c>
      <c r="B2" s="335" t="s">
        <v>205</v>
      </c>
      <c r="C2" s="52">
        <v>1</v>
      </c>
      <c r="D2" s="55" t="s">
        <v>209</v>
      </c>
      <c r="E2" s="340">
        <v>0.2</v>
      </c>
      <c r="F2" s="56">
        <v>0.03</v>
      </c>
      <c r="G2" s="52">
        <v>209</v>
      </c>
      <c r="H2" s="57">
        <v>53</v>
      </c>
      <c r="I2" s="57">
        <v>52</v>
      </c>
      <c r="J2" s="57">
        <v>52</v>
      </c>
      <c r="K2" s="57">
        <v>52</v>
      </c>
      <c r="L2" s="58" t="e" cm="1">
        <f t="array" ref="L2:L7">[4]ALINEACIÓN!$V$3:$V$8</f>
        <v>#REF!</v>
      </c>
      <c r="M2" s="58" t="e" cm="1">
        <f t="array" ref="M2:M7">[4]ALINEACIÓN!$AB$3:$AB$8</f>
        <v>#REF!</v>
      </c>
      <c r="N2" s="58" t="e" cm="1">
        <f t="array" ref="N2:N7">[4]ALINEACIÓN!$AG$3:$AG$8</f>
        <v>#REF!</v>
      </c>
      <c r="O2" s="58" t="e" cm="1">
        <f t="array" ref="O2:O7">[4]ALINEACIÓN!$AL$3:$AL$8</f>
        <v>#REF!</v>
      </c>
    </row>
    <row r="3" spans="1:15" ht="75">
      <c r="A3" s="336"/>
      <c r="B3" s="335"/>
      <c r="C3" s="52">
        <v>2</v>
      </c>
      <c r="D3" s="55" t="s">
        <v>212</v>
      </c>
      <c r="E3" s="340"/>
      <c r="F3" s="56">
        <v>0.03</v>
      </c>
      <c r="G3" s="52">
        <v>328</v>
      </c>
      <c r="H3" s="57">
        <v>82</v>
      </c>
      <c r="I3" s="57">
        <v>82</v>
      </c>
      <c r="J3" s="57">
        <v>82</v>
      </c>
      <c r="K3" s="57">
        <v>82</v>
      </c>
      <c r="L3" s="58" t="e">
        <v>#REF!</v>
      </c>
      <c r="M3" s="58" t="e">
        <v>#REF!</v>
      </c>
      <c r="N3" s="58" t="e">
        <v>#REF!</v>
      </c>
      <c r="O3" s="58" t="e">
        <v>#REF!</v>
      </c>
    </row>
    <row r="4" spans="1:15" ht="45">
      <c r="A4" s="336"/>
      <c r="B4" s="335"/>
      <c r="C4" s="52">
        <v>3</v>
      </c>
      <c r="D4" s="55" t="s">
        <v>215</v>
      </c>
      <c r="E4" s="340"/>
      <c r="F4" s="56">
        <v>0.03</v>
      </c>
      <c r="G4" s="52">
        <v>402</v>
      </c>
      <c r="H4" s="57">
        <v>102</v>
      </c>
      <c r="I4" s="57">
        <v>100</v>
      </c>
      <c r="J4" s="57">
        <v>100</v>
      </c>
      <c r="K4" s="57">
        <v>100</v>
      </c>
      <c r="L4" s="58" t="e">
        <v>#REF!</v>
      </c>
      <c r="M4" s="58" t="e">
        <v>#REF!</v>
      </c>
      <c r="N4" s="58" t="e">
        <v>#REF!</v>
      </c>
      <c r="O4" s="58" t="e">
        <v>#REF!</v>
      </c>
    </row>
    <row r="5" spans="1:15" ht="60">
      <c r="A5" s="336"/>
      <c r="B5" s="335"/>
      <c r="C5" s="52">
        <v>4</v>
      </c>
      <c r="D5" s="55" t="s">
        <v>217</v>
      </c>
      <c r="E5" s="340"/>
      <c r="F5" s="56">
        <v>0.03</v>
      </c>
      <c r="G5" s="52">
        <v>1</v>
      </c>
      <c r="H5" s="59">
        <v>0.25</v>
      </c>
      <c r="I5" s="59">
        <v>0.5</v>
      </c>
      <c r="J5" s="59">
        <v>0.25</v>
      </c>
      <c r="K5" s="57">
        <v>0</v>
      </c>
      <c r="L5" s="58" t="e">
        <v>#REF!</v>
      </c>
      <c r="M5" s="58" t="e">
        <v>#REF!</v>
      </c>
      <c r="N5" s="58" t="e">
        <v>#REF!</v>
      </c>
      <c r="O5" s="58" t="e">
        <v>#REF!</v>
      </c>
    </row>
    <row r="6" spans="1:15" ht="60">
      <c r="A6" s="336"/>
      <c r="B6" s="335"/>
      <c r="C6" s="52">
        <v>5</v>
      </c>
      <c r="D6" s="55" t="s">
        <v>219</v>
      </c>
      <c r="E6" s="340"/>
      <c r="F6" s="56">
        <v>0.03</v>
      </c>
      <c r="G6" s="52">
        <v>1</v>
      </c>
      <c r="H6" s="59">
        <v>0.25</v>
      </c>
      <c r="I6" s="59">
        <v>0.25</v>
      </c>
      <c r="J6" s="59">
        <v>0.25</v>
      </c>
      <c r="K6" s="59">
        <v>0.25</v>
      </c>
      <c r="L6" s="58" t="e">
        <v>#REF!</v>
      </c>
      <c r="M6" s="58" t="e">
        <v>#REF!</v>
      </c>
      <c r="N6" s="58" t="e">
        <v>#REF!</v>
      </c>
      <c r="O6" s="58" t="e">
        <v>#REF!</v>
      </c>
    </row>
    <row r="7" spans="1:15" ht="75">
      <c r="A7" s="336"/>
      <c r="B7" s="335"/>
      <c r="C7" s="52">
        <v>6</v>
      </c>
      <c r="D7" s="55" t="s">
        <v>221</v>
      </c>
      <c r="E7" s="340"/>
      <c r="F7" s="56">
        <v>0.05</v>
      </c>
      <c r="G7" s="52">
        <v>1</v>
      </c>
      <c r="H7" s="59">
        <v>0.25</v>
      </c>
      <c r="I7" s="59">
        <v>0.75</v>
      </c>
      <c r="J7" s="57">
        <v>0</v>
      </c>
      <c r="K7" s="57">
        <v>0</v>
      </c>
      <c r="L7" s="58" t="e">
        <v>#REF!</v>
      </c>
      <c r="M7" s="58" t="e">
        <v>#REF!</v>
      </c>
      <c r="N7" s="58" t="e">
        <v>#REF!</v>
      </c>
      <c r="O7" s="58" t="e">
        <v>#REF!</v>
      </c>
    </row>
    <row r="8" spans="1:15" ht="45">
      <c r="A8" s="336">
        <v>2</v>
      </c>
      <c r="B8" s="335" t="s">
        <v>223</v>
      </c>
      <c r="C8" s="52">
        <v>7</v>
      </c>
      <c r="D8" s="55" t="s">
        <v>252</v>
      </c>
      <c r="E8" s="340">
        <v>0.5</v>
      </c>
      <c r="F8" s="56">
        <v>0.15</v>
      </c>
      <c r="G8" s="52">
        <v>300</v>
      </c>
      <c r="H8" s="57">
        <v>0</v>
      </c>
      <c r="I8" s="57">
        <v>120</v>
      </c>
      <c r="J8" s="57">
        <v>90</v>
      </c>
      <c r="K8" s="57">
        <v>90</v>
      </c>
      <c r="L8" s="60">
        <v>1</v>
      </c>
      <c r="M8" s="58" t="e">
        <f>[4]ALINEACIÓN!$AC$9</f>
        <v>#REF!</v>
      </c>
      <c r="N8" s="58" t="e">
        <f>[4]ALINEACIÓN!$AH$9</f>
        <v>#REF!</v>
      </c>
      <c r="O8" s="58" t="e">
        <f>[4]ALINEACIÓN!$AM$9</f>
        <v>#REF!</v>
      </c>
    </row>
    <row r="9" spans="1:15" ht="30">
      <c r="A9" s="336"/>
      <c r="B9" s="335"/>
      <c r="C9" s="52">
        <v>8</v>
      </c>
      <c r="D9" s="55" t="s">
        <v>253</v>
      </c>
      <c r="E9" s="340"/>
      <c r="F9" s="56">
        <v>0.08</v>
      </c>
      <c r="G9" s="52">
        <v>100</v>
      </c>
      <c r="H9" s="57">
        <v>0</v>
      </c>
      <c r="I9" s="57">
        <v>60</v>
      </c>
      <c r="J9" s="57">
        <v>20</v>
      </c>
      <c r="K9" s="57">
        <v>20</v>
      </c>
      <c r="L9" s="60">
        <v>0</v>
      </c>
      <c r="M9" s="58" t="e">
        <f>[4]ALINEACIÓN!$AB$12+[4]ALINEACIÓN!$AB$13</f>
        <v>#REF!</v>
      </c>
      <c r="N9" s="58" t="e">
        <f>[4]ALINEACIÓN!$AG$12+[4]ALINEACIÓN!$AG$13</f>
        <v>#REF!</v>
      </c>
      <c r="O9" s="58" t="e">
        <f>[4]ALINEACIÓN!$AL$12+[4]ALINEACIÓN!$AL$13</f>
        <v>#REF!</v>
      </c>
    </row>
    <row r="10" spans="1:15" ht="33.950000000000003" customHeight="1">
      <c r="A10" s="336"/>
      <c r="B10" s="335"/>
      <c r="C10" s="52">
        <v>9</v>
      </c>
      <c r="D10" s="55" t="s">
        <v>254</v>
      </c>
      <c r="E10" s="340"/>
      <c r="F10" s="56">
        <v>0.08</v>
      </c>
      <c r="G10" s="52">
        <v>3</v>
      </c>
      <c r="H10" s="57">
        <v>0</v>
      </c>
      <c r="I10" s="57">
        <v>2</v>
      </c>
      <c r="J10" s="57">
        <v>1</v>
      </c>
      <c r="K10" s="57">
        <v>0</v>
      </c>
      <c r="L10" s="60">
        <v>0</v>
      </c>
      <c r="M10" s="58" t="e">
        <f>[4]ALINEACIÓN!$AB$14</f>
        <v>#REF!</v>
      </c>
      <c r="N10" s="58" t="e" cm="1">
        <f t="array" ref="N10:N12">[4]ALINEACIÓN!$AG$14:$AG$16</f>
        <v>#REF!</v>
      </c>
      <c r="O10" s="58" t="e" cm="1">
        <f t="array" ref="O10:O12">[4]ALINEACIÓN!$AL$14:$AL$16</f>
        <v>#REF!</v>
      </c>
    </row>
    <row r="11" spans="1:15" ht="33.950000000000003" customHeight="1">
      <c r="A11" s="336"/>
      <c r="B11" s="335"/>
      <c r="C11" s="52">
        <v>10</v>
      </c>
      <c r="D11" s="55" t="s">
        <v>233</v>
      </c>
      <c r="E11" s="340"/>
      <c r="F11" s="56">
        <v>0.04</v>
      </c>
      <c r="G11" s="52">
        <v>1</v>
      </c>
      <c r="H11" s="57">
        <v>0</v>
      </c>
      <c r="I11" s="57">
        <v>1</v>
      </c>
      <c r="J11" s="57">
        <v>0</v>
      </c>
      <c r="K11" s="57">
        <v>0</v>
      </c>
      <c r="L11" s="60">
        <v>0</v>
      </c>
      <c r="M11" s="58" t="e">
        <f>[4]ALINEACIÓN!$AB$15</f>
        <v>#REF!</v>
      </c>
      <c r="N11" s="58" t="e">
        <v>#REF!</v>
      </c>
      <c r="O11" s="58" t="e">
        <v>#REF!</v>
      </c>
    </row>
    <row r="12" spans="1:15" ht="60">
      <c r="A12" s="336"/>
      <c r="B12" s="335"/>
      <c r="C12" s="52">
        <v>11</v>
      </c>
      <c r="D12" s="55" t="s">
        <v>234</v>
      </c>
      <c r="E12" s="340"/>
      <c r="F12" s="56">
        <v>0.1</v>
      </c>
      <c r="G12" s="52">
        <v>200</v>
      </c>
      <c r="H12" s="57">
        <v>35</v>
      </c>
      <c r="I12" s="57">
        <v>90</v>
      </c>
      <c r="J12" s="57">
        <v>40</v>
      </c>
      <c r="K12" s="57">
        <v>35</v>
      </c>
      <c r="L12" s="60" t="e">
        <f>[4]ALINEACIÓN!$V$16</f>
        <v>#REF!</v>
      </c>
      <c r="M12" s="58" t="e">
        <f>[4]ALINEACIÓN!$AB$16</f>
        <v>#REF!</v>
      </c>
      <c r="N12" s="58" t="e">
        <v>#REF!</v>
      </c>
      <c r="O12" s="58" t="e">
        <v>#REF!</v>
      </c>
    </row>
    <row r="13" spans="1:15" ht="75">
      <c r="A13" s="336"/>
      <c r="B13" s="335"/>
      <c r="C13" s="52">
        <v>12</v>
      </c>
      <c r="D13" s="55" t="s">
        <v>235</v>
      </c>
      <c r="E13" s="340"/>
      <c r="F13" s="56">
        <v>0.05</v>
      </c>
      <c r="G13" s="52">
        <v>1</v>
      </c>
      <c r="H13" s="57">
        <v>0</v>
      </c>
      <c r="I13" s="59">
        <v>0.34</v>
      </c>
      <c r="J13" s="59">
        <v>0.33</v>
      </c>
      <c r="K13" s="59">
        <v>0.33</v>
      </c>
      <c r="L13" s="60">
        <v>0</v>
      </c>
      <c r="M13" s="58" t="e">
        <f>[4]ALINEACIÓN!$AB$17+[4]ALINEACIÓN!$AB$18</f>
        <v>#REF!</v>
      </c>
      <c r="N13" s="58" t="e">
        <f>[4]ALINEACIÓN!$AG$17+[4]ALINEACIÓN!$AG$18</f>
        <v>#REF!</v>
      </c>
      <c r="O13" s="58" t="e">
        <f>[4]ALINEACIÓN!$AL$17+[4]ALINEACIÓN!$AL$18</f>
        <v>#REF!</v>
      </c>
    </row>
    <row r="14" spans="1:15" ht="45">
      <c r="A14" s="61">
        <v>3</v>
      </c>
      <c r="B14" s="55" t="s">
        <v>236</v>
      </c>
      <c r="C14" s="52">
        <v>13</v>
      </c>
      <c r="D14" s="55" t="s">
        <v>238</v>
      </c>
      <c r="E14" s="56">
        <v>0.1</v>
      </c>
      <c r="F14" s="56">
        <f>E14</f>
        <v>0.1</v>
      </c>
      <c r="G14" s="62">
        <v>1</v>
      </c>
      <c r="H14" s="57">
        <v>0</v>
      </c>
      <c r="I14" s="59">
        <v>0.1</v>
      </c>
      <c r="J14" s="59">
        <v>0.45</v>
      </c>
      <c r="K14" s="59">
        <v>0.45</v>
      </c>
      <c r="L14" s="60">
        <v>1</v>
      </c>
      <c r="M14" s="58" t="e">
        <f>[4]ALINEACIÓN!$AB$19</f>
        <v>#REF!</v>
      </c>
      <c r="N14" s="58" t="e">
        <f>[4]ALINEACIÓN!$AG$19</f>
        <v>#REF!</v>
      </c>
      <c r="O14" s="58" t="e">
        <f>[4]ALINEACIÓN!$AL$19</f>
        <v>#REF!</v>
      </c>
    </row>
    <row r="15" spans="1:15" ht="60">
      <c r="A15" s="336">
        <v>4</v>
      </c>
      <c r="B15" s="335" t="s">
        <v>240</v>
      </c>
      <c r="C15" s="52">
        <v>14</v>
      </c>
      <c r="D15" s="55" t="s">
        <v>245</v>
      </c>
      <c r="E15" s="340">
        <v>0.2</v>
      </c>
      <c r="F15" s="56">
        <v>0.02</v>
      </c>
      <c r="G15" s="63">
        <v>50000</v>
      </c>
      <c r="H15" s="57">
        <v>1000</v>
      </c>
      <c r="I15" s="57">
        <v>19000</v>
      </c>
      <c r="J15" s="57">
        <v>15000</v>
      </c>
      <c r="K15" s="57">
        <v>15000</v>
      </c>
      <c r="L15" s="60" t="e" cm="1">
        <f t="array" ref="L15:L18">[4]ALINEACIÓN!$V$20:$V$23</f>
        <v>#REF!</v>
      </c>
      <c r="M15" s="58" t="e" cm="1">
        <f t="array" ref="M15:M18">[4]ALINEACIÓN!$AB$20:$AB$23</f>
        <v>#REF!</v>
      </c>
      <c r="N15" s="58" t="e" cm="1">
        <f t="array" ref="N15:N18">[4]ALINEACIÓN!$AG$20:$AG$23</f>
        <v>#REF!</v>
      </c>
      <c r="O15" s="58" t="e" cm="1">
        <f t="array" ref="O15:O18">[4]ALINEACIÓN!$AL$20:$AL$23</f>
        <v>#REF!</v>
      </c>
    </row>
    <row r="16" spans="1:15" ht="30">
      <c r="A16" s="336"/>
      <c r="B16" s="335"/>
      <c r="C16" s="52">
        <v>15</v>
      </c>
      <c r="D16" s="55" t="s">
        <v>246</v>
      </c>
      <c r="E16" s="340"/>
      <c r="F16" s="56">
        <v>0.05</v>
      </c>
      <c r="G16" s="52">
        <v>4</v>
      </c>
      <c r="H16" s="57">
        <v>1</v>
      </c>
      <c r="I16" s="57">
        <v>1</v>
      </c>
      <c r="J16" s="57">
        <v>1</v>
      </c>
      <c r="K16" s="57">
        <v>1</v>
      </c>
      <c r="L16" s="60" t="e">
        <v>#REF!</v>
      </c>
      <c r="M16" s="58" t="e">
        <v>#REF!</v>
      </c>
      <c r="N16" s="58" t="e">
        <v>#REF!</v>
      </c>
      <c r="O16" s="58" t="e">
        <v>#REF!</v>
      </c>
    </row>
    <row r="17" spans="1:16" ht="60">
      <c r="A17" s="336"/>
      <c r="B17" s="335"/>
      <c r="C17" s="52">
        <v>16</v>
      </c>
      <c r="D17" s="55" t="s">
        <v>247</v>
      </c>
      <c r="E17" s="340"/>
      <c r="F17" s="56">
        <v>0.1</v>
      </c>
      <c r="G17" s="52">
        <v>20</v>
      </c>
      <c r="H17" s="57">
        <v>2</v>
      </c>
      <c r="I17" s="57">
        <v>6</v>
      </c>
      <c r="J17" s="57">
        <v>6</v>
      </c>
      <c r="K17" s="57">
        <v>6</v>
      </c>
      <c r="L17" s="60" t="e">
        <v>#REF!</v>
      </c>
      <c r="M17" s="58" t="e">
        <v>#REF!</v>
      </c>
      <c r="N17" s="58" t="e">
        <v>#REF!</v>
      </c>
      <c r="O17" s="58" t="e">
        <v>#REF!</v>
      </c>
    </row>
    <row r="18" spans="1:16" ht="75">
      <c r="A18" s="336"/>
      <c r="B18" s="335"/>
      <c r="C18" s="52">
        <v>17</v>
      </c>
      <c r="D18" s="55" t="s">
        <v>248</v>
      </c>
      <c r="E18" s="340"/>
      <c r="F18" s="56">
        <v>0.03</v>
      </c>
      <c r="G18" s="63">
        <v>1500</v>
      </c>
      <c r="H18" s="57">
        <v>0</v>
      </c>
      <c r="I18" s="57">
        <v>500</v>
      </c>
      <c r="J18" s="57">
        <v>500</v>
      </c>
      <c r="K18" s="57">
        <v>500</v>
      </c>
      <c r="L18" s="60" t="e">
        <v>#REF!</v>
      </c>
      <c r="M18" s="58" t="e">
        <v>#REF!</v>
      </c>
      <c r="N18" s="58" t="e">
        <v>#REF!</v>
      </c>
      <c r="O18" s="58" t="e">
        <v>#REF!</v>
      </c>
    </row>
    <row r="19" spans="1:16">
      <c r="D19" s="64" t="s">
        <v>264</v>
      </c>
      <c r="E19" s="65">
        <f>SUM(E2:E18)</f>
        <v>1</v>
      </c>
      <c r="F19" s="65">
        <f>SUM(F2:F18)</f>
        <v>1</v>
      </c>
      <c r="H19" s="66">
        <f>$F$2*H2/$G$2+$F$3*H3/$G$3+$F$4*H4/$G$4+$F$5*H5/$G$5+$F$6*H6/$G$6+$F$7*H7/$G$7+$F$8*H8/$G$8+$F$9*H9/$G$9+$F$10*H10/$G$10+$F$11*H11/$G$11+$F$12*H12/$G$12+$F$13*H13/$G$13+$F$14*H14/$G$14+$F$15*H15/$G$15+$F$16*H16/$G$16+$F$17*H17/$G$17+$F$18*H18/$G$18</f>
        <v>9.0619595800899802E-2</v>
      </c>
      <c r="I19" s="66">
        <f>$F$2*I2/$G$2+$F$3*I3/$G$3+$F$4*I4/$G$4+$F$5*I5/$G$5+$F$6*I6/$G$6+$F$7*I7/$G$7+$F$8*I8/$G$8+$F$9*I9/$G$9+$F$10*I10/$G$10+$F$11*I11/$G$11+$F$12*I12/$G$12+$F$13*I13/$G$13+$F$14*I14/$G$14+$F$15*I15/$G$15+$F$16*I16/$G$16+$F$17*I17/$G$17+$F$18*I18/$G$18</f>
        <v>0.41586013473303346</v>
      </c>
      <c r="J19" s="66">
        <f>$F$2*J2/$G$2+$F$3*J3/$G$3+$F$4*J4/$G$4+$F$5*J5/$G$5+$F$6*J6/$G$6+$F$7*J7/$G$7+$F$8*J8/$G$8+$F$9*J9/$G$9+$F$10*J10/$G$10+$F$11*J11/$G$11+$F$12*J12/$G$12+$F$13*J13/$G$13+$F$14*J14/$G$14+$F$15*J15/$G$15+$F$16*J16/$G$16+$F$17*J17/$G$17+$F$18*J18/$G$18</f>
        <v>0.26509346806636674</v>
      </c>
      <c r="K19" s="66">
        <f>$F$2*K2/$G$2+$F$3*K3/$G$3+$F$4*K4/$G$4+$F$5*K5/$G$5+$F$6*K6/$G$6+$F$7*K7/$G$7+$F$8*K8/$G$8+$F$9*K9/$G$9+$F$10*K10/$G$10+$F$11*K11/$G$11+$F$12*K12/$G$12+$F$13*K13/$G$13+$F$14*K14/$G$14+$F$15*K15/$G$15+$F$16*K16/$G$16+$F$17*K17/$G$17+$F$18*K18/$G$18</f>
        <v>0.22842680139970009</v>
      </c>
      <c r="L19" s="67" t="e">
        <f>SUM(L2:L18)</f>
        <v>#REF!</v>
      </c>
      <c r="M19" s="67" t="e">
        <f>SUM(M2:M18)</f>
        <v>#REF!</v>
      </c>
      <c r="N19" s="67" t="e">
        <f>SUM(N2:N18)</f>
        <v>#REF!</v>
      </c>
      <c r="O19" s="67" t="e">
        <f>SUM(O2:O18)</f>
        <v>#REF!</v>
      </c>
      <c r="P19" s="68" t="s">
        <v>337</v>
      </c>
    </row>
    <row r="20" spans="1:16">
      <c r="L20" s="337" t="e">
        <f>SUM(L19:O19)</f>
        <v>#REF!</v>
      </c>
      <c r="M20" s="338"/>
      <c r="N20" s="338"/>
      <c r="O20" s="338"/>
      <c r="P20" s="68" t="s">
        <v>338</v>
      </c>
    </row>
    <row r="22" spans="1:16">
      <c r="H22" s="70"/>
    </row>
  </sheetData>
  <sheetProtection algorithmName="SHA-512" hashValue="WhaaYVtgeAZZtPBhhRGRwnVdhCTnL3EXx4/s+7HuO3Z2bKpFivLqseHO/ps4jDF+5Mizz+QjCw/fcYRpINnHPQ==" saltValue="FJKaQLOUDj3Q/gdNbRaURw==" spinCount="100000" sheet="1" objects="1" scenarios="1"/>
  <mergeCells count="11">
    <mergeCell ref="L20:O20"/>
    <mergeCell ref="E1:F1"/>
    <mergeCell ref="E2:E7"/>
    <mergeCell ref="E8:E13"/>
    <mergeCell ref="E15:E18"/>
    <mergeCell ref="B15:B18"/>
    <mergeCell ref="A15:A18"/>
    <mergeCell ref="A8:A13"/>
    <mergeCell ref="B8:B13"/>
    <mergeCell ref="B2:B7"/>
    <mergeCell ref="A2:A7"/>
  </mergeCells>
  <pageMargins left="0.7" right="0.7" top="0.75" bottom="0.75" header="0.3" footer="0.3"/>
  <pageSetup orientation="portrait" horizontalDpi="0" verticalDpi="0"/>
  <ignoredErrors>
    <ignoredError sqref="E1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INSTRUCTIVO</vt:lpstr>
      <vt:lpstr>1. ESTRATÉGICO</vt:lpstr>
      <vt:lpstr>2. INVERSIÓN</vt:lpstr>
      <vt:lpstr>ANEXO1</vt:lpstr>
      <vt:lpstr>CONTROL DE CAMBIOS </vt:lpstr>
      <vt:lpstr>.</vt:lpstr>
      <vt:lpstr>'1. ESTRATÉGICO'!Área_de_impresión</vt:lpstr>
      <vt:lpstr>'2. INVERSIÓN'!Área_de_impresión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Acer</cp:lastModifiedBy>
  <cp:lastPrinted>2025-07-08T15:59:09Z</cp:lastPrinted>
  <dcterms:created xsi:type="dcterms:W3CDTF">2024-07-04T17:50:33Z</dcterms:created>
  <dcterms:modified xsi:type="dcterms:W3CDTF">2026-01-16T17:26:26Z</dcterms:modified>
</cp:coreProperties>
</file>