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EDUCACIÓN\PLAN DE ACCION INSTITUCIONAL 2025\1. PLANES DE ACCION DEPENDENCIAS\PES-PR\5. DICIEMBRE 2025\"/>
    </mc:Choice>
  </mc:AlternateContent>
  <xr:revisionPtr revIDLastSave="0" documentId="13_ncr:1_{613F6787-30D1-4DB7-9696-804186A156E6}" xr6:coauthVersionLast="47" xr6:coauthVersionMax="47" xr10:uidLastSave="{00000000-0000-0000-0000-000000000000}"/>
  <bookViews>
    <workbookView xWindow="-120" yWindow="-120" windowWidth="20730" windowHeight="1116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ESTRATÉGICO'!#REF!</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69" i="6" l="1"/>
  <c r="BC69" i="6"/>
  <c r="BD69" i="6"/>
  <c r="BB69" i="6"/>
  <c r="AM69" i="6"/>
  <c r="BB56" i="6"/>
  <c r="AM56" i="6"/>
  <c r="BC49" i="6"/>
  <c r="BD49" i="6"/>
  <c r="BE49" i="6"/>
  <c r="BB49" i="6"/>
  <c r="AM49" i="6"/>
  <c r="BE44" i="6"/>
  <c r="BC44" i="6"/>
  <c r="BC16" i="6"/>
  <c r="BD16" i="6"/>
  <c r="BE16" i="6"/>
  <c r="BB16" i="6"/>
  <c r="AM16" i="6"/>
  <c r="BE13" i="6"/>
  <c r="BC13" i="6"/>
  <c r="BC35" i="6"/>
  <c r="BD35" i="6"/>
  <c r="BE35" i="6"/>
  <c r="BB35" i="6"/>
  <c r="AM35" i="6"/>
  <c r="BE26" i="6"/>
  <c r="BC26" i="6"/>
  <c r="BC12" i="6"/>
  <c r="BD12" i="6"/>
  <c r="BE12" i="6"/>
  <c r="BB12" i="6"/>
  <c r="BE9" i="6"/>
  <c r="BC9" i="6"/>
  <c r="AM12" i="6"/>
  <c r="BC25" i="6"/>
  <c r="BD25" i="6"/>
  <c r="BE25" i="6"/>
  <c r="BB25" i="6"/>
  <c r="BE22" i="6"/>
  <c r="BC22" i="6"/>
  <c r="AM25" i="6"/>
  <c r="BC66" i="6"/>
  <c r="BD66" i="6"/>
  <c r="BE66" i="6"/>
  <c r="BB66" i="6"/>
  <c r="AM66" i="6"/>
  <c r="BE60" i="6"/>
  <c r="BC60" i="6"/>
  <c r="BC21" i="6"/>
  <c r="BD21" i="6"/>
  <c r="BE21" i="6"/>
  <c r="BB21" i="6"/>
  <c r="AM21" i="6"/>
  <c r="BE17" i="6"/>
  <c r="BC17" i="6"/>
  <c r="BE43" i="6"/>
  <c r="BC43" i="6"/>
  <c r="BD43" i="6"/>
  <c r="BB43" i="6"/>
  <c r="BE39" i="6"/>
  <c r="BC39" i="6"/>
  <c r="AM43" i="6"/>
  <c r="AM59" i="6"/>
  <c r="AM38" i="6"/>
  <c r="AN38" i="6"/>
  <c r="AO38" i="6"/>
  <c r="AP38" i="6"/>
  <c r="AQ38" i="6"/>
  <c r="AR38" i="6"/>
  <c r="AS38" i="6"/>
  <c r="AT38" i="6"/>
  <c r="AU38" i="6"/>
  <c r="AV38" i="6"/>
  <c r="AW38" i="6"/>
  <c r="AX38" i="6"/>
  <c r="AY38" i="6"/>
  <c r="AZ38" i="6"/>
  <c r="BA38" i="6"/>
  <c r="BB38" i="6"/>
  <c r="BC38" i="6"/>
  <c r="BD38" i="6"/>
  <c r="BE38" i="6"/>
  <c r="BE36" i="6"/>
  <c r="BC36" i="6"/>
  <c r="BC59" i="6"/>
  <c r="BD59" i="6"/>
  <c r="BE59" i="6"/>
  <c r="BB59" i="6"/>
  <c r="BE57" i="6"/>
  <c r="BC57" i="6"/>
  <c r="T69" i="6"/>
  <c r="T66" i="6"/>
  <c r="T59" i="6"/>
  <c r="T56" i="6"/>
  <c r="T49" i="6"/>
  <c r="T43" i="6"/>
  <c r="T38" i="6"/>
  <c r="T35" i="6"/>
  <c r="AD47" i="1"/>
  <c r="AE47" i="1"/>
  <c r="AF47" i="1"/>
  <c r="AC47" i="1"/>
  <c r="AF28" i="1"/>
  <c r="AE28" i="1"/>
  <c r="AD28" i="1"/>
  <c r="AC28" i="1"/>
  <c r="AF45" i="1"/>
  <c r="AE45" i="1"/>
  <c r="AD45" i="1"/>
  <c r="AC45" i="1"/>
  <c r="AF42" i="1"/>
  <c r="AE42" i="1"/>
  <c r="AD42" i="1"/>
  <c r="AC42" i="1"/>
  <c r="AF39" i="1"/>
  <c r="AE39" i="1"/>
  <c r="AD39" i="1"/>
  <c r="AC39" i="1"/>
  <c r="AF35" i="1"/>
  <c r="AE35" i="1"/>
  <c r="AD35" i="1"/>
  <c r="AC35" i="1"/>
  <c r="AF31" i="1"/>
  <c r="AE31" i="1"/>
  <c r="AD31" i="1"/>
  <c r="AC31" i="1"/>
  <c r="AF20" i="1"/>
  <c r="AE20" i="1"/>
  <c r="AD20" i="1"/>
  <c r="AC20" i="1"/>
  <c r="AF15" i="1"/>
  <c r="AE15" i="1"/>
  <c r="AD15" i="1"/>
  <c r="AC15" i="1"/>
  <c r="AF11" i="1"/>
  <c r="AE11" i="1"/>
  <c r="AD11" i="1"/>
  <c r="AC11" i="1"/>
  <c r="U10" i="1"/>
  <c r="U12" i="1"/>
  <c r="U13" i="1"/>
  <c r="U14" i="1"/>
  <c r="U16" i="1"/>
  <c r="U17" i="1"/>
  <c r="U18" i="1"/>
  <c r="U19" i="1"/>
  <c r="U21" i="1"/>
  <c r="U23" i="1"/>
  <c r="U24" i="1"/>
  <c r="U25" i="1"/>
  <c r="U26" i="1"/>
  <c r="U27" i="1"/>
  <c r="U29" i="1"/>
  <c r="U30" i="1"/>
  <c r="U32" i="1"/>
  <c r="U33" i="1"/>
  <c r="U34" i="1"/>
  <c r="U36" i="1"/>
  <c r="U37" i="1"/>
  <c r="U38" i="1"/>
  <c r="U40" i="1"/>
  <c r="U41" i="1"/>
  <c r="U43" i="1"/>
  <c r="U44" i="1"/>
  <c r="U46" i="1"/>
  <c r="U9" i="1"/>
  <c r="S53" i="6"/>
  <c r="T53" i="6" s="1"/>
  <c r="AC10" i="1" l="1"/>
  <c r="AE10" i="1"/>
  <c r="AC12" i="1"/>
  <c r="AE12" i="1"/>
  <c r="AC13" i="1"/>
  <c r="AE13" i="1"/>
  <c r="AC14" i="1"/>
  <c r="AE14" i="1"/>
  <c r="AC16" i="1"/>
  <c r="AE16" i="1"/>
  <c r="AC17" i="1"/>
  <c r="AE17" i="1"/>
  <c r="AC18" i="1"/>
  <c r="AE18" i="1"/>
  <c r="AC19" i="1"/>
  <c r="AE19" i="1"/>
  <c r="AC21" i="1"/>
  <c r="AC22" i="1" s="1"/>
  <c r="AC50" i="1" s="1"/>
  <c r="AE21" i="1"/>
  <c r="AE22" i="1" s="1"/>
  <c r="AE50" i="1" s="1"/>
  <c r="AC23" i="1"/>
  <c r="AE23" i="1"/>
  <c r="AC24" i="1"/>
  <c r="AE24" i="1"/>
  <c r="AC25" i="1"/>
  <c r="AE25" i="1"/>
  <c r="AC26" i="1"/>
  <c r="AE26" i="1"/>
  <c r="AC27" i="1"/>
  <c r="AE27" i="1"/>
  <c r="AE29" i="1"/>
  <c r="AC29" i="1"/>
  <c r="AC30" i="1"/>
  <c r="AE30" i="1"/>
  <c r="AC32" i="1"/>
  <c r="AE32" i="1"/>
  <c r="AE33" i="1"/>
  <c r="AC33" i="1"/>
  <c r="AC34" i="1"/>
  <c r="AE34" i="1"/>
  <c r="AC36" i="1"/>
  <c r="AE36" i="1"/>
  <c r="AC37" i="1"/>
  <c r="AE37" i="1"/>
  <c r="AC38" i="1"/>
  <c r="AE38" i="1"/>
  <c r="AC40" i="1"/>
  <c r="AE40" i="1"/>
  <c r="AC41" i="1"/>
  <c r="AE41" i="1"/>
  <c r="AC43" i="1"/>
  <c r="AE43" i="1"/>
  <c r="AC46" i="1"/>
  <c r="AE46" i="1"/>
  <c r="AE9" i="1"/>
  <c r="AC9" i="1"/>
  <c r="S65" i="6"/>
  <c r="T65" i="6" s="1"/>
  <c r="S63" i="6"/>
  <c r="S61" i="6"/>
  <c r="T61" i="6" s="1"/>
  <c r="S60" i="6"/>
  <c r="T60" i="6" s="1"/>
  <c r="S58" i="6"/>
  <c r="T58" i="6" s="1"/>
  <c r="S57" i="6"/>
  <c r="T57" i="6" s="1"/>
  <c r="S52" i="6"/>
  <c r="T52" i="6" s="1"/>
  <c r="S51" i="6"/>
  <c r="T51" i="6" s="1"/>
  <c r="S50" i="6"/>
  <c r="T50" i="6" s="1"/>
  <c r="S45" i="6"/>
  <c r="S44" i="6"/>
  <c r="S47" i="6"/>
  <c r="S42" i="6"/>
  <c r="T42" i="6" s="1"/>
  <c r="S41" i="6"/>
  <c r="T41" i="6" s="1"/>
  <c r="S40" i="6"/>
  <c r="T40" i="6" s="1"/>
  <c r="S39" i="6"/>
  <c r="S37" i="6"/>
  <c r="T37" i="6" s="1"/>
  <c r="S36" i="6"/>
  <c r="T36" i="6" s="1"/>
  <c r="S34" i="6"/>
  <c r="S32" i="6"/>
  <c r="T32" i="6" s="1"/>
  <c r="S27" i="6"/>
  <c r="T27" i="6" s="1"/>
  <c r="S26" i="6"/>
  <c r="T26" i="6" s="1"/>
  <c r="S23" i="6"/>
  <c r="T23" i="6" s="1"/>
  <c r="S22" i="6"/>
  <c r="T22" i="6" s="1"/>
  <c r="T25" i="6" s="1"/>
  <c r="S20" i="6"/>
  <c r="T20" i="6" s="1"/>
  <c r="S19" i="6"/>
  <c r="T19" i="6" s="1"/>
  <c r="S18" i="6"/>
  <c r="T18" i="6" s="1"/>
  <c r="T21" i="6" s="1"/>
  <c r="S17" i="6"/>
  <c r="S13" i="6"/>
  <c r="T13" i="6" s="1"/>
  <c r="T16" i="6" s="1"/>
  <c r="S14" i="6"/>
  <c r="S15" i="6"/>
  <c r="T15" i="6" s="1"/>
  <c r="S10" i="6"/>
  <c r="T10" i="6" s="1"/>
  <c r="S11" i="6"/>
  <c r="T11" i="6" s="1"/>
  <c r="S9" i="6"/>
  <c r="T9" i="6" s="1"/>
  <c r="T12" i="6" s="1"/>
  <c r="X46" i="1" l="1"/>
  <c r="S46" i="1"/>
  <c r="X44" i="1"/>
  <c r="X43" i="1"/>
  <c r="S44" i="1"/>
  <c r="R44" i="1"/>
  <c r="S43" i="1"/>
  <c r="Q44" i="1"/>
  <c r="X41" i="1"/>
  <c r="X40" i="1"/>
  <c r="X38" i="1"/>
  <c r="X37" i="1"/>
  <c r="X36" i="1"/>
  <c r="X34" i="1"/>
  <c r="X33" i="1"/>
  <c r="X32" i="1"/>
  <c r="X30" i="1"/>
  <c r="X29" i="1"/>
  <c r="X26" i="1"/>
  <c r="X27" i="1"/>
  <c r="X25" i="1"/>
  <c r="X24" i="1"/>
  <c r="X23" i="1"/>
  <c r="X21" i="1"/>
  <c r="X19" i="1"/>
  <c r="X18" i="1"/>
  <c r="X17" i="1"/>
  <c r="X16" i="1"/>
  <c r="X14" i="1"/>
  <c r="X13" i="1"/>
  <c r="X12" i="1"/>
  <c r="X10" i="1"/>
  <c r="AD46" i="1" l="1"/>
  <c r="AF46" i="1"/>
  <c r="AD44" i="1"/>
  <c r="AF44" i="1"/>
  <c r="AD43" i="1"/>
  <c r="AF43" i="1"/>
  <c r="AE44" i="1"/>
  <c r="AC44" i="1"/>
  <c r="AF41" i="1"/>
  <c r="AD41" i="1"/>
  <c r="AD40" i="1"/>
  <c r="AF40" i="1"/>
  <c r="AD38" i="1"/>
  <c r="AF38" i="1"/>
  <c r="AD37" i="1"/>
  <c r="AF37" i="1"/>
  <c r="AD36" i="1"/>
  <c r="AF36" i="1"/>
  <c r="AD34" i="1"/>
  <c r="AF34" i="1"/>
  <c r="AF33" i="1"/>
  <c r="AD33" i="1"/>
  <c r="AF32" i="1"/>
  <c r="AD32" i="1"/>
  <c r="AF30" i="1"/>
  <c r="AD30" i="1"/>
  <c r="AD29" i="1"/>
  <c r="AF29" i="1"/>
  <c r="AF26" i="1"/>
  <c r="AD26" i="1"/>
  <c r="AD27" i="1"/>
  <c r="AF27" i="1"/>
  <c r="AD25" i="1"/>
  <c r="AF25" i="1"/>
  <c r="AD24" i="1"/>
  <c r="AF24" i="1"/>
  <c r="AD23" i="1"/>
  <c r="AF23" i="1"/>
  <c r="AD21" i="1"/>
  <c r="AD22" i="1" s="1"/>
  <c r="AD50" i="1" s="1"/>
  <c r="AF21" i="1"/>
  <c r="AF22" i="1" s="1"/>
  <c r="AF50" i="1" s="1"/>
  <c r="AD19" i="1"/>
  <c r="AF19" i="1"/>
  <c r="AD18" i="1"/>
  <c r="AF18" i="1"/>
  <c r="AD17" i="1"/>
  <c r="AF17" i="1"/>
  <c r="AF16" i="1"/>
  <c r="AD16" i="1"/>
  <c r="AF14" i="1"/>
  <c r="AD14" i="1"/>
  <c r="AD13" i="1"/>
  <c r="AF13" i="1"/>
  <c r="AD12" i="1"/>
  <c r="AF12" i="1"/>
  <c r="AF10" i="1"/>
  <c r="AD10" i="1"/>
  <c r="X9" i="1" l="1"/>
  <c r="AD9" i="1" l="1"/>
  <c r="AF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6619ED23-9C9D-4601-A700-F36F868CA673}">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List>
</comments>
</file>

<file path=xl/sharedStrings.xml><?xml version="1.0" encoding="utf-8"?>
<sst xmlns="http://schemas.openxmlformats.org/spreadsheetml/2006/main" count="1134" uniqueCount="682">
  <si>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</si>
  <si>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</si>
  <si>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</si>
  <si>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</si>
  <si>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</si>
  <si>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</si>
  <si>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</si>
  <si>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</si>
  <si>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</si>
  <si>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</si>
  <si>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</si>
  <si>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</si>
  <si>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</si>
  <si>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</si>
  <si>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</si>
  <si>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</si>
  <si>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</si>
  <si>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</si>
  <si>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</si>
  <si>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</si>
  <si>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</si>
  <si>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</si>
  <si>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</si>
  <si>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</si>
  <si>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</si>
  <si>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</si>
  <si>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</si>
  <si>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</si>
  <si>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</si>
  <si>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</si>
  <si>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</si>
  <si>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</si>
  <si>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</si>
  <si>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</si>
  <si>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</si>
  <si>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</si>
  <si>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</si>
  <si>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</si>
  <si>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</si>
  <si>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</si>
  <si>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</si>
  <si>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</si>
  <si>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</si>
  <si>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</si>
  <si>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</si>
  <si>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</si>
  <si>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</si>
  <si>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</si>
  <si>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</si>
  <si>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</si>
  <si>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</si>
  <si>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</si>
  <si>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</si>
  <si>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</si>
  <si>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</si>
  <si>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</si>
  <si>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</si>
  <si>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</si>
  <si>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</si>
  <si>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</si>
  <si>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</si>
  <si>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</si>
  <si>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</si>
  <si>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</si>
  <si>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</si>
  <si>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</si>
  <si>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</si>
  <si>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</si>
  <si>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</si>
  <si>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</si>
  <si>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</si>
  <si>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</si>
  <si>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</si>
  <si>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</si>
  <si>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</si>
  <si>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</si>
  <si>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</si>
  <si>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</si>
  <si>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</si>
  <si>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</si>
  <si>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</si>
  <si>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</si>
  <si>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</si>
  <si>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</si>
  <si>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</si>
  <si>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</si>
  <si>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</si>
  <si>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</si>
  <si>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</si>
  <si>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</si>
  <si>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</si>
  <si>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</si>
  <si>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</si>
  <si>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</si>
  <si>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</si>
  <si>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</si>
  <si>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</si>
  <si>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</si>
  <si>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</si>
  <si>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</si>
  <si>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</si>
  <si>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</si>
  <si>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</si>
  <si>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</si>
  <si>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</si>
  <si>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</si>
  <si>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</si>
  <si>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</si>
  <si>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</si>
  <si>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</si>
  <si>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</si>
  <si>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</si>
  <si>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</si>
  <si>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</si>
  <si>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</si>
  <si>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</si>
  <si>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</si>
  <si>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</si>
  <si>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</si>
  <si>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</si>
  <si>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</si>
  <si>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</si>
  <si>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</si>
  <si>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</si>
  <si>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</si>
  <si>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</si>
  <si>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PTDGI02-F001</t>
  </si>
  <si>
    <t>MACROPROCESO: PLANEACIÓN TERRITORIAL Y DIRECCIONAMIENTO ESTRATEGICO</t>
  </si>
  <si>
    <t>Versión: 1.0</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</si>
  <si>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</si>
  <si>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</si>
  <si>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</si>
  <si>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Página: 1 de 3</t>
  </si>
  <si>
    <t>DEPENDENCIA:</t>
  </si>
  <si>
    <t>PLANTEAMIENTO ESTRATÉGICO- PLAN DE DESARROLLO</t>
  </si>
  <si>
    <t xml:space="preserve">DATOS GENERALES </t>
  </si>
  <si>
    <t>PROGRAMACIÓN META PRODUCTO</t>
  </si>
  <si>
    <t>ACUMULADOS</t>
  </si>
  <si>
    <t>REPORTES META PRODUCTO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</si>
  <si>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</si>
  <si>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</si>
  <si>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</si>
  <si>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</si>
  <si>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</si>
  <si>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</si>
  <si>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</si>
  <si>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</si>
  <si>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</si>
  <si>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</si>
  <si>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</si>
  <si>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</si>
  <si>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</si>
  <si>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</si>
  <si>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</si>
  <si>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</si>
  <si>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</si>
  <si>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2025</t>
  </si>
  <si>
    <t>REPORTE META PRODUCTO A JUNIO 2025</t>
  </si>
  <si>
    <t>REPORTE META PRODUCTO A DICIEMBRE 2025</t>
  </si>
  <si>
    <t>Fin de la pobreza</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</si>
  <si>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</si>
  <si>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 xml:space="preserve">SEGURIDAD HUMANA </t>
  </si>
  <si>
    <t>Superación de la pobreza extrema y soberanía alimentaria</t>
  </si>
  <si>
    <t>Pobreza
monetaria
extrema</t>
  </si>
  <si>
    <t>Identificación para la superación de la pobreza extrema</t>
  </si>
  <si>
    <t>01-04-02</t>
  </si>
  <si>
    <t>Número de personas con el derecho a la identificación garantizado</t>
  </si>
  <si>
    <t xml:space="preserve">Personas </t>
  </si>
  <si>
    <t>12,7% de pobreza monetaria
extrema en el año 2022
Fuente: DANE, 2022</t>
  </si>
  <si>
    <t>Garantizar el derecho a la identificación de dieciséis mil (16.000) personas</t>
  </si>
  <si>
    <t>Servicios</t>
  </si>
  <si>
    <t>Usuarios del sistema</t>
  </si>
  <si>
    <t>Número de personas con situación militar definidas acompañadas por la estrategia PES</t>
  </si>
  <si>
    <t xml:space="preserve">Hombres </t>
  </si>
  <si>
    <t>Acompañar a dos mil doscientas (2.200) personas en la definición de su situación militar</t>
  </si>
  <si>
    <t>Beneficiarios potenciales para
quienes se gestiona la oferta social</t>
  </si>
  <si>
    <t>NP</t>
  </si>
  <si>
    <t>Salud para la superación de la pobreza extrema</t>
  </si>
  <si>
    <t>01-04-03</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</si>
  <si>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</si>
  <si>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</si>
  <si>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 xml:space="preserve">Número de personas en pobreza extrema formadas en asuntos de Salud Integral </t>
  </si>
  <si>
    <t>Formar doce mil (12.000) nuevas personas en pobreza extrema en asuntos de salud integral</t>
  </si>
  <si>
    <t>Caracterización de los Consejos Comunitarios y Cabildo para el fortalecimiento de la práctica de medicina ancestral elaborada</t>
  </si>
  <si>
    <t>Cabildos Indigenas y Concejos comunitarios</t>
  </si>
  <si>
    <t>Elaborar una (1) caracterización de los Consejos Comunitarios y Cabildo para el fortalecimiento de la práctica de medicina ancestral</t>
  </si>
  <si>
    <t>Hogares con acompañamiento
familiar</t>
  </si>
  <si>
    <t>SEGURIDAD HUMANA</t>
  </si>
  <si>
    <t>Educación para la superación de la pobreza extrema</t>
  </si>
  <si>
    <t>01-04-04</t>
  </si>
  <si>
    <t>Niños, niñas y adolescentes en pobreza extrema que se encuentra por fuera del  sistema educativo vincular</t>
  </si>
  <si>
    <t>Vincular cinco mil quinientos cincuenta y seis (5.556) niños, niñas y adolescentes en pobreza extrema al sistema educativo en articulación con la Secretaría de Educación Distrital</t>
  </si>
  <si>
    <t>Personas inscritas</t>
  </si>
  <si>
    <t>Número de jóvenes y adultos en pobreza extrema con acceso  a educación técnica.</t>
  </si>
  <si>
    <t>12,7% de pobreza monetaria
extrema en el año 2022
Fuente: DANE, 2023</t>
  </si>
  <si>
    <t>Vincular catorce mil (14.000) jóvenes y adultos en pobreza extrema en programas de  acceso  a educación técnica.</t>
  </si>
  <si>
    <t>Familias formadas sobre el valor de la educación</t>
  </si>
  <si>
    <t>Familia</t>
  </si>
  <si>
    <t>12,7% de pobreza monetaria
extrema en el año 2022
Fuente: DANE, 2024</t>
  </si>
  <si>
    <t>Formar a veinticinco mil familias (25.000) sobre el valor de la educación</t>
  </si>
  <si>
    <t>Instituciones Educativas Oficiales del Distrito con programas de retención escolar implementados</t>
  </si>
  <si>
    <t>Instituciones Educativas</t>
  </si>
  <si>
    <t>12,7% de pobreza monetaria
extrema en el año 2022
Fuente: DANE, 2025</t>
  </si>
  <si>
    <t>Implementar programas de retención escolar en cincuenta (50) Instituciones Educativas Oficiales</t>
  </si>
  <si>
    <t>Habitabilidad para la superación de la pobreza extrema</t>
  </si>
  <si>
    <t>01-04-05</t>
  </si>
  <si>
    <t>Número de  vivienda en sectores en pobreza extrema del Distrito de Cartagena mejoradas.</t>
  </si>
  <si>
    <t>Vivienda</t>
  </si>
  <si>
    <t xml:space="preserve">Mejorar cinco mil (5.000)  unidades  de vivienda en sectores en pobreza extrema del Distrito de Cartagena </t>
  </si>
  <si>
    <t>Vivienda de Interés Prioritario
mejoradas</t>
  </si>
  <si>
    <t>01-04-06</t>
  </si>
  <si>
    <t>Número de familias en situación de pobreza extrema dotadas con capital de trabajo y formación empresarial</t>
  </si>
  <si>
    <t>Familias</t>
  </si>
  <si>
    <t>Dotar con capital de trabajo y formación empresarial a ocho mil (8.000) familias en pobreza extrema</t>
  </si>
  <si>
    <t>Servicio</t>
  </si>
  <si>
    <t>Unidades productivas
capitalizadas</t>
  </si>
  <si>
    <t>Número de emprendimientos y/o unidades productivas apoyadas técnica o financieramente</t>
  </si>
  <si>
    <t>Emprendimientos</t>
  </si>
  <si>
    <t>Apoyar técnica y financieramente a tres mil ochocientos (3.800) emprendimientos y/o unidades productivas</t>
  </si>
  <si>
    <t>Unidades productivas colectivas
fortalecidas</t>
  </si>
  <si>
    <t>Organizaciones de economía popular integradas por población de pobreza extrema en economía solidaria impactadas</t>
  </si>
  <si>
    <t>Organizaciones de economia popular</t>
  </si>
  <si>
    <t>Impactar a ochenta (80) organizaciones de economía popular integradas por población de pobreza extrema en economía solidaria</t>
  </si>
  <si>
    <t>Centro de Oportunidades para el Empleo del Distrito de Cartagena creado</t>
  </si>
  <si>
    <t>Personas</t>
  </si>
  <si>
    <t>10,6% de desempleo en
Cartagena en el año 2022
Fuente: DANE indicadores de
mercado laboral, 2022</t>
  </si>
  <si>
    <t>Crear un (1) Centro de Oportunidades para el Empleo del Distrito de Cartagena</t>
  </si>
  <si>
    <t xml:space="preserve">Bien </t>
  </si>
  <si>
    <t>Número de personas en pobreza extrema con vinculación de empleo formal gestionada</t>
  </si>
  <si>
    <t>Gestionar la vinculación de empleo formal para tres mil doscientas (3.200) personas en pobreza extrema</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</si>
  <si>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</si>
  <si>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</si>
  <si>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</si>
  <si>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MUJER INDÍGENA, FAMILIA Y GENERACIÓN DE INGRESOS</t>
  </si>
  <si>
    <t xml:space="preserve">No registra </t>
  </si>
  <si>
    <t>Unidades productivas en cabildos indigenas con asistencias tecnicas y apoyo financiero</t>
  </si>
  <si>
    <t>Numero</t>
  </si>
  <si>
    <t>N.D</t>
  </si>
  <si>
    <t>Brindar asistencia técnica y apoyo financiero a doscientas (200) unidades productivas de los Cabildos Indígenas presentes en el Distrito</t>
  </si>
  <si>
    <t>Bancarización para la superación de la pobreza extrema</t>
  </si>
  <si>
    <t>01-04-07</t>
  </si>
  <si>
    <t>Personas en pobreza extrema vinculadas  al sistema financiero.</t>
  </si>
  <si>
    <t>Vincular veinte mil (20.000) Personas en pobreza extrema vinculadas  al sistema financiero.</t>
  </si>
  <si>
    <t>Familias beneficiadas con
transferencias monetarias no condicionadas</t>
  </si>
  <si>
    <t>Número de familias en situación de pobreza extrema con acceso a créditos financieros</t>
  </si>
  <si>
    <t>Lograr acceso a crédito financiero para tres mil (3.000) familias en pobreza extrema</t>
  </si>
  <si>
    <t>Dinámica familiar para la superación de la pobreza extrema</t>
  </si>
  <si>
    <t>01-04-08</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</si>
  <si>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</si>
  <si>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</si>
  <si>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</si>
  <si>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</si>
  <si>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</si>
  <si>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</si>
  <si>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Hambre cero</t>
  </si>
  <si>
    <t>Seguridad alimentaria y nutrición para la superación de la pobreza extrema</t>
  </si>
  <si>
    <t>01-04-09</t>
  </si>
  <si>
    <t>Niños en primera infancia, personas mayores y población con discapacidad atendidos con la estrategia de ollas comunitarias</t>
  </si>
  <si>
    <t>24% de inseguridad
alimentaria en el año 2022
Fuente: Encuesta Integrada
de Hogares - DANE, 2022</t>
  </si>
  <si>
    <t>Atender diez mil
(10.000) niños en
primera infancia,
personas mayores y
población con
discapacidad con la
estrategia de ollas
comunitarias</t>
  </si>
  <si>
    <t>Personas beneficiadas con
raciones de alimentos</t>
  </si>
  <si>
    <t>Número de personas atendidas  Estrategia Guerra Frontal contra el Hambre</t>
  </si>
  <si>
    <t>Atender a cincuenta y un mil (51.000) personas con la estrategia Hambre Cero</t>
  </si>
  <si>
    <t>Numero de Mercados campesinos  realizados</t>
  </si>
  <si>
    <t>Mercados Campesinos</t>
  </si>
  <si>
    <t>Realizar noventa y seis (96) eventos de Mercados campesinos</t>
  </si>
  <si>
    <t>Servicio de monitoreo y seguimiento a las intervenciones
implementadas para la inclusión social y productiva de la población en
situación de vulnerabilidad</t>
  </si>
  <si>
    <t>Acceso a la justicia para la superación de la pobreza extrema</t>
  </si>
  <si>
    <t>01-04-10</t>
  </si>
  <si>
    <t>Numero de rutas de atención que permitan la atención oportuna para garantizar derechos y resolver conflictos creados</t>
  </si>
  <si>
    <t xml:space="preserve">Crear diecisiete (17) rutas de atención que permitan la atención oportuna para garantizar derechos y resolver conflictos
</t>
  </si>
  <si>
    <t>Visitantes que consultan el sitio
web Legal App</t>
  </si>
  <si>
    <t>Estrategias de comunicación para dar a conocer las rutas del Plan de Emergencia Social implementadas</t>
  </si>
  <si>
    <t xml:space="preserve">Estrategias </t>
  </si>
  <si>
    <t>Implementar cuatro (4) estrategias de comunicación para dar a conocer las rutas del Plan de Emergencia Social</t>
  </si>
  <si>
    <t>Estrategias de acceso a la
justicia desarrolladas</t>
  </si>
  <si>
    <t>Fortalecimiento institucional para la superación de la pobreza extrema</t>
  </si>
  <si>
    <t>01-04-11</t>
  </si>
  <si>
    <t>Jornadas de atención integral a la comunidad "Gobierno al Barrio" desarrolladas.</t>
  </si>
  <si>
    <t>Jornadas</t>
  </si>
  <si>
    <t>Desarrollar ciento veinte (120) jornadas de atención integral a la comunidad "Gobierno al Barrio".</t>
  </si>
  <si>
    <t>Espacios de participación
promovidos</t>
  </si>
  <si>
    <t>Número de jornadas de diálogos y gobernanzas desarrolladas</t>
  </si>
  <si>
    <t>Desarrollar setenta y dos (72) jornadas de diálogos y gobernanza en el Distrito de Cartagena a través de la estrategia “Encuentros Barriales”</t>
  </si>
  <si>
    <t>Espacios de integración de
oferta pública generados</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</si>
  <si>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</si>
  <si>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</si>
  <si>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</si>
  <si>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</si>
  <si>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</si>
  <si>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</si>
  <si>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</si>
  <si>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</si>
  <si>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
</t>
  </si>
  <si>
    <t>Página: 3 de 3</t>
  </si>
  <si>
    <t>PROYECTOS DE INVERSIÓN</t>
  </si>
  <si>
    <t>PLAN ANUAL DE ADQUISICIONES</t>
  </si>
  <si>
    <t>PROGRAMACIÓN PRESUPUESTAL</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</si>
  <si>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</si>
  <si>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</si>
  <si>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</si>
  <si>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</si>
  <si>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</si>
  <si>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</si>
  <si>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</si>
  <si>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</si>
  <si>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</si>
  <si>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</si>
  <si>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</si>
  <si>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</si>
  <si>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</si>
  <si>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</si>
  <si>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</si>
  <si>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</si>
  <si>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</si>
  <si>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</si>
  <si>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</si>
  <si>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</si>
  <si>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</si>
  <si>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</si>
  <si>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</si>
  <si>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</si>
  <si>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Reducir  la
pobreza monetaria
extrema al 8%</t>
  </si>
  <si>
    <t>FORTALECIMIENTO DE LAS ESTRATEGIA DE IDENTIFICACIÓN PARA LA SUPERACIÓN DE LA POBREZA EXTREMA Y DESIGUALDAD CARTAGENA DE INDIAS</t>
  </si>
  <si>
    <t>Fortalecer el acceso a los servicios de documentación a población en pobreza extrema y en situación de desplazamiento</t>
  </si>
  <si>
    <t>Asegurar el acceso de la población en pobreza extrema a documentos de identificación</t>
  </si>
  <si>
    <t>Servicio de información para la atención de población vulnerable</t>
  </si>
  <si>
    <t>Realizar jornadas de identificación en la población en pobreza extrema</t>
  </si>
  <si>
    <t>VÍCTIMAS</t>
  </si>
  <si>
    <t xml:space="preserve">Jornadas Realizadas </t>
  </si>
  <si>
    <t>UCG  2, 3, 4, 5, 6, 11, 14, 16</t>
  </si>
  <si>
    <t xml:space="preserve">Director Jorge Redondo Suarez - Coordinador </t>
  </si>
  <si>
    <t>Dificultades en el traslado a
tiempo o falta de mantenimiento
de la maquina utilizada en el
proceso de identificación en las
jornadas</t>
  </si>
  <si>
    <t>Realizar a tiempo el traslado especial que requiere la maquina al
lugar de la jornada y además hacerle los respectivos mantenimientos preventivos</t>
  </si>
  <si>
    <t>Si</t>
  </si>
  <si>
    <t>CONTRATAR LA PRESTATACION DE SERVICIOS PROFESIONALES Y APOYO A LA GESTION EN EL MARCO DEL PROYECTO FORTALECIMIENTO DE LAS ESTRATEGIA DE IDENTIFICACIÓN PARA LA SUPERACIÓN DE LA POBREZA EXTREMA Y DESIGUALDAD  CARTAGENA DE INDIAS DEL PLAN EMERGENCIA SOCIAL PEDRO ROMERO PES -PR</t>
  </si>
  <si>
    <t>Contratación Directa</t>
  </si>
  <si>
    <t xml:space="preserve">Recursos propios </t>
  </si>
  <si>
    <t>FEBRERO</t>
  </si>
  <si>
    <t>NA</t>
  </si>
  <si>
    <t>1,2,1,0,00-001 - ICLD</t>
  </si>
  <si>
    <t>2.3.4103.1500.2024130010187</t>
  </si>
  <si>
    <t>Implementación de conectividad para jornadas de identificación en areas sin cobertura de internet.</t>
  </si>
  <si>
    <t>Antena instalada</t>
  </si>
  <si>
    <t>CONTRATAR LOS SERVIICOS DE ANTENA DE INTERNET SATELITAL PARA GARANTIZAR LA REALIZACION DE JORNADAS DE INDENTIFICACION EN ZONAS DONDE NO EXISTE COBERTURA DE INTERNET</t>
  </si>
  <si>
    <t>Mínima cuantía</t>
  </si>
  <si>
    <t>Gestión en la regularización de la situación militar de la población en pobreza extrema en articulación con el Distrito Militar 14</t>
  </si>
  <si>
    <t>Servicio de gestión de oferta social para la población vulnerable</t>
  </si>
  <si>
    <t>Realizar jornadas de asesoriamiento para la definicion de la situacion militar con el Distrito militar 14</t>
  </si>
  <si>
    <t>UCG  2, 3, 4, 5, 6, 11, 14, 15</t>
  </si>
  <si>
    <t>Dificultades al coordinar las
jornadas con el Distrito militar</t>
  </si>
  <si>
    <t>Realizar a tiempo la planeación de las acciones de coordinación con el distrito militar</t>
  </si>
  <si>
    <t>AUNAR ESFUEZOS TECNICOS ADMINISTRATIVOS Y FINANCIEROS PARA RESOLVER SITUACION MILITAR A LA POBLACION VULNERABLE</t>
  </si>
  <si>
    <t>Convenio Interadministrativo</t>
  </si>
  <si>
    <t>MARZO</t>
  </si>
  <si>
    <t>FORTALECIMIENTO DE LAS ESTRATEGIAS DE SALUD PARA LA POBLACIÓN EN POBREZA EXTREMA CARTAGENA DE INDIAS</t>
  </si>
  <si>
    <t>Aumentar el acceso de la oferta en salud en la población en pobreza extrema de Cartagena de Indias.</t>
  </si>
  <si>
    <t>Aumentar la cobertura de afiliación en el sistema general de salud.</t>
  </si>
  <si>
    <t>Realizar jornadas de afiliación al SGSS en articulación con el DADIS.</t>
  </si>
  <si>
    <t>No disponer de los recursos a
tiempo</t>
  </si>
  <si>
    <t>Oportuna información Fortalecimiento de alianzas</t>
  </si>
  <si>
    <t>CONTRATAR LA PRESTATACION DE SERVICIOS PROFESIONALES Y APOYO A LA GESTION EN EL MARCO DEL PROYECTO FORTALECIMIENTO  DE LAS ESTRATEGIAS DE SALUD PARA LA POBLACIÓN EN POBREZA EXTREMA  CARTAGENA DE INDIAS DEL PLAN EMERGENCIA SOCIAL PEDRO ROMERO PES -PR</t>
  </si>
  <si>
    <t>Contratación directa.</t>
  </si>
  <si>
    <t>2.3.4103.1500.2024130010177</t>
  </si>
  <si>
    <t>Fortalecer el conocimiento y sensibilización en salud integral comunitaria.</t>
  </si>
  <si>
    <t>Desarrollo de capacidades en estrategias de salud sexual, prevención ETS en las instituciones educativas.</t>
  </si>
  <si>
    <t>Numero de personas impactadas</t>
  </si>
  <si>
    <t>Posible descoordinación con
aliados estratégicos</t>
  </si>
  <si>
    <t>Lista de chequeo Oportuna de Aliados, Apoyo para la gestión de Insumos.</t>
  </si>
  <si>
    <t>Aumentar información en la población de la medicina ancestral.</t>
  </si>
  <si>
    <t>Servicio de acompañamiento familiar y comunitario para la superación de la pobreza</t>
  </si>
  <si>
    <t>Identificación y caracterización para el fortalecimiento de las practicas medicinales ancestrales.</t>
  </si>
  <si>
    <t>Caracterizaciones Realizadas</t>
  </si>
  <si>
    <t>Poca receptividad de la
comunidad</t>
  </si>
  <si>
    <t>Gestión oportuna en Contratación</t>
  </si>
  <si>
    <t xml:space="preserve">CONTRATAR EL FORTALECIMIENTO DE LOS PROCESOS DE MEDICINA ANCESTRAL EN LOS CABILDOS INDIGENES Y COMUNIDAES AFROS DEL DISTRITO DE CARTAGENA </t>
  </si>
  <si>
    <t>ABRIL</t>
  </si>
  <si>
    <t>FORTALECIMIENTO DE LA ESTRATEGIA DE EDUCACIÓN PARA LA SUPERACIÓN DE LA POBREZA EXTREMA Y DESIGUALDAD CARTAGENA DE INDIAS</t>
  </si>
  <si>
    <t>Desarrollar acciones para acompañar a las familias en pobreza extrema, víctimas del conflicto armado, migrantes y retornados en el
proceso de inserción y retención escolar, de esta forma se pretende crear espacios para fortalecer el valor de la educa</t>
  </si>
  <si>
    <t>Facilitar el acceso e inclusión a niños, niñas y adolescentes enpobreza extrema, al sistema educativo en articulación con la secretaria de Educacion Distrital.</t>
  </si>
  <si>
    <t>Servicio de educación para el trabajo a la población vulnerable</t>
  </si>
  <si>
    <t>Focalización de niños, niñas y adolescentes que se encuentran desescolarizados y remitidos a la secretaria de educación</t>
  </si>
  <si>
    <t>Numero de niños, niñas y adolescentes  focalizados</t>
  </si>
  <si>
    <t>Poca asistencia de la comunidad
a las jornadas organizadas por
el programa de educación</t>
  </si>
  <si>
    <t>Realizar jornadas en lo posible en sitios cerrados y seguros</t>
  </si>
  <si>
    <t>CONTRATAR LA PRESTATACION DE SERVICIOS PROFESIONALES Y APOYO A LA GESTION EN EL MARCO DEL PROYECTO FORTALECIMIENTO DE LA ESTRATEGIA DE EDUCACIÓN PARA LA SUPERACIÓN DE LA POBREZA EXTREMA Y DESIGUALDAD  CARTAGENA DE INDIAS DEL PLAN EMERGENCIA SOCIAL PEDRO ROMERO PES -PR</t>
  </si>
  <si>
    <t>2.3.4103.1500.2024130010188</t>
  </si>
  <si>
    <t>"Facilitar la vinculación de jóvenes y adultos a la educación para el trabajo ydesarrollo humano, técnica para la adquisición de competencias que contribuyan a la inserción laboral"</t>
  </si>
  <si>
    <t>Talleres sobre proyectos de vida o vocacional.</t>
  </si>
  <si>
    <t xml:space="preserve">Talleres Realizados </t>
  </si>
  <si>
    <t>Falta de Documentos de
Identificación para el proceso de
vinculación de los estudiantes al
sistema educativo</t>
  </si>
  <si>
    <t>Realizar jornadas del programa de educación en las instituciones educativas con el apoyo del programa de Identificación del Pes para permitir que los niños tengan su documento de identidad.</t>
  </si>
  <si>
    <t>Formar familias en el valor a la Educación</t>
  </si>
  <si>
    <t>Servicio de acompañamiento familiar y comunitario para la
superación de la pobreza</t>
  </si>
  <si>
    <t>Procesos de intervencion a docentes, administrativos y padres familia sobre el valor de la educación y prevencion de las causas que insiden en la deserción escolar.</t>
  </si>
  <si>
    <t>Numero de docentes,  administrativos y padres de familia impactados</t>
  </si>
  <si>
    <t>Aumento de la deserción escolar
en las Instituciones Públicas de
la Ciudad, teniendo en cuenta la
apatía del niño, niña y
adolescente para asistir a la
institución</t>
  </si>
  <si>
    <t>Trabajar desde el núcleo familiar y educativo los procesos de enseñanzas de los estudiantes</t>
  </si>
  <si>
    <t>Fortalecer la implemnetación de programas de retención escolar en Instituciones Educativas Oficiales del Distrito</t>
  </si>
  <si>
    <t>Fortalecer actividades de retención escolar para los niños, niñas y adolescentes en pobreza extrema</t>
  </si>
  <si>
    <t xml:space="preserve">Actividades de retencion realizadas </t>
  </si>
  <si>
    <t>FORTALECIMIENTO LA ESTRATEGIA DE HABITABILIDAD PARA EL MEJORAMIENTO DE VIVIENDA DE LAS FAMILIAS EN SITUACIÓN DE POBREZA EXTREMA CARTAGENA DE INDIAS</t>
  </si>
  <si>
    <t>Disminuir el indice de viviendas en condiciones inadecuadas de habitabilidad entre la población de extrema pobreza en el distrito de cartagena.</t>
  </si>
  <si>
    <t>Aumentar el número de viviendas con condiciones adecuadas de habitabilidad.</t>
  </si>
  <si>
    <t>Vivienda de Interés Prioritario mejoradas</t>
  </si>
  <si>
    <t>Caracterización social y seguimiento de viviendas objeto de intervención</t>
  </si>
  <si>
    <t>CONSTRUCCIÓN DE PAZ</t>
  </si>
  <si>
    <t>Viviendas caracterizadas</t>
  </si>
  <si>
    <t>Director Jorge Redondo Suarez - Coordinador</t>
  </si>
  <si>
    <t>Retraso en la llegada de los
insumos o materiales para la
ejecución de la obra</t>
  </si>
  <si>
    <t>Establecer reunión de comité de obra, para revisión</t>
  </si>
  <si>
    <t>CONTRATAR LA PRESTATACION DE SERVICIOS PROFESIONALES Y APOYO A LA GESTION EN EL MARCO DEL PROYECTO FFORTALECIMIENTO  LA ESTRATEGIA DE HABITABILIDAD PARA EL MEJORAMIENTO DE VIVIENDA DE LAS FAMILIAS EN SITUACIÓN DE POBREZA EXTREMA   CARTAGENA DE INDIAS DEL PLAN EMERGENCIA SOCIAL PEDRO ROMERO PES -PR</t>
  </si>
  <si>
    <t>2.3.4001.1400.2024130010185</t>
  </si>
  <si>
    <t>Mejoramiento de condiciones de habitabilidad de las viviendas focalizadas y caracterizadas</t>
  </si>
  <si>
    <t xml:space="preserve">Mejoramientos Realizados </t>
  </si>
  <si>
    <t>Falta de recursos, para la
ejecución de las intervenciones</t>
  </si>
  <si>
    <t>Gestionar reuniones con entidades que nos permitan obtener más
recursos para la ejecución de las obras</t>
  </si>
  <si>
    <t xml:space="preserve">AUNAR ESFUEZOS TECNICOS ADMINISTRATIVOS Y FINANCIEROS PARA EL MEJORAMIENTO DE VIVENDA EN SECTORES VULNERABLES DELDISTRITO DE CARTAGENA  </t>
  </si>
  <si>
    <t>Convenio de Asociación</t>
  </si>
  <si>
    <t>CONTRATAR LOS SERVICIOS DE MEJORAMIENTO DE VIVENDA PARA VENEFICIAR A FAMILIAS DE EXTREMA POBREZA DEL DISTRITO DE CARTAGENA</t>
  </si>
  <si>
    <t>Licitación Publica</t>
  </si>
  <si>
    <t xml:space="preserve">Ingreso y Trabajo para la Superación de la Pobreza Extrema </t>
  </si>
  <si>
    <t>FORTALECIMIENTO DE LA ESTRATEGIA GENERACIÓN DE INGRESOS Y TRABAJO PARA LA POBLACIÓN EN POBREZA EXTREMA DEL DISTRITO DE CARTAGENA DE INDIAS</t>
  </si>
  <si>
    <t>Aumentar los ingresos y el trabajo de familias en pobreza extrema del Distrito de Cartagena de Indias.</t>
  </si>
  <si>
    <t>Fortalecer técnica y financieramente a unidades de productivas,organizaciones de economía solidaria y cabildos indígenas de población vulnerable.</t>
  </si>
  <si>
    <t>Servicio de apoyo a unidades productivas individuales para la
generación de ingresos</t>
  </si>
  <si>
    <t>Caracterizar unidades productivas con necesidades capital de trabajo y formación empresarial en la población en pobreza extrema.</t>
  </si>
  <si>
    <t>Inestabilidad del mercado y alza
en los precios para compra de
activos de capital semilla</t>
  </si>
  <si>
    <t>Establecer acuerdos con compradores directos</t>
  </si>
  <si>
    <t>CONTRATAR LA PRESTATACION DE SERVICIOS PROFESIONALES Y APOYO A LA GESTION EN EL MARCO DEL PROYECTO FORTALECIMIENTO  DE LA ESTRATEGIA GENERACIÓN DE INGRESOS Y TRABAJO PARA LA POBLACIÓN EN POBREZA EXTREMA DEL DISTRITO DE CARTAGENA DE INDIAS  CARTAGENA DE INDIAS DEL PLAN EMERGENCIA SOCIAL PEDRO ROMERO PES -PR</t>
  </si>
  <si>
    <t>2.3.4103.1500.2024130010198</t>
  </si>
  <si>
    <t>Realizar formación, asesoría empresarial, entrega de capital semilla y seguimiento</t>
  </si>
  <si>
    <t xml:space="preserve">Formacion y capital semilla entregados </t>
  </si>
  <si>
    <t>Posibilidad que las ESAL
incumpla en sus entregables</t>
  </si>
  <si>
    <t>Póliza de cumplimiento y seguimiento continuo en las operaciones</t>
  </si>
  <si>
    <t xml:space="preserve">AUNAR ESFUERZOS TECNICO, ADMINSTRATIVOS Y FINANCIEROS PARA LA ATENCION DE 500 FAMILIAS VULNERABLES DEL DISTRITO DE CARTAGENA CON AL APOYO A LA INICIACION Y FORTALECIMIENTO DE EMPRENDIMIENTOS DENTRO DE LA ESTRATEGIA CAMININO DE OPORTUNIDADES. </t>
  </si>
  <si>
    <t xml:space="preserve">AUNAR ESFUERZOS TECNICO, ADMINSTRATIVOS Y FINANCIEROS PARA LA ATENCION DE 180 FAMILIAS VULNERABLES DEL DISTRITO DE CARTAGENA EN LA CONSOLIDADACION DE SUS UNIDADES PRODUCTIVAS. </t>
  </si>
  <si>
    <t xml:space="preserve">AUNAR ESFUERZOS TECNICOS, ADMINISTRATIVOS Y FINANCIEROS PARA EL FORTALECIMEINTO DE LA ESTRATEGIA DE INGRESO Y TRABAJO PARA LA POBLACION AFRO, INDIGENA, RAIZAL Y DESPLAZADOS EN EL DISTRITO. </t>
  </si>
  <si>
    <t>Convenio Competitivo</t>
  </si>
  <si>
    <t xml:space="preserve">AUNAR ESFUERZOS TECNICOS, ADMINISTRATIVOS Y FINANCIEROS PARA EL FORTALECIMEINTO DE LA ESTRATEGIA DE INGRESO Y TRABAJO EN POBLACIONES VULNERABLES DEL DISTRITO DE CARTAGENA. </t>
  </si>
  <si>
    <t>Reducir el
desempleo en
Cartagena al 9.3%</t>
  </si>
  <si>
    <t>Implementar un centro oportunidades para el empleo que este enfocado en gestionar la vinculación de empleoformal y desarrollar de
actividades de generación de ingresos a población vulnerable</t>
  </si>
  <si>
    <t>Servicio de apoyo para el fortalecimiento de unidades productivas colectivas para la generación de ingresos</t>
  </si>
  <si>
    <t>Articulación de entidades públicas y privadas que ofertan empleo y brindan acceso a la generación de ingresos.</t>
  </si>
  <si>
    <t xml:space="preserve">Numero de articulaciones realizadas </t>
  </si>
  <si>
    <t>Incrementar  el
porcentaje de población
indígena que habita el
Distrito de Cartagena
vinculada a procesos
fortalecimiento y
reconocimiento de sus
derechos, diversidad étnica
y cultural como un
principio fundamental al 50%</t>
  </si>
  <si>
    <t>Mujer Indigena, Familia y Generación de Ingresos</t>
  </si>
  <si>
    <t>N/A</t>
  </si>
  <si>
    <t>FORTALECIMIENTO DE LA ESTRATEGIA BANCARIZACIÓN PARA LA POBLACIÓN DE POBREZA EXTREMA Y DESIGUALDAD EN LA CARTAGENA DE INDIAS</t>
  </si>
  <si>
    <t>Aumentar el acceso a servicios financieros en la población en pobreza extrema cartagena de indias</t>
  </si>
  <si>
    <t>Fomentar el acceso del servios financiero con bajos costo.</t>
  </si>
  <si>
    <t>Servicio de apoyo financiero para la entrega de transferencias monetarias no condicionadas</t>
  </si>
  <si>
    <t>Focalizar beneficiarios para el acceso a el sector financiero.</t>
  </si>
  <si>
    <t xml:space="preserve">Numero  de beneficiarios focalizados </t>
  </si>
  <si>
    <t>Inestabilidad del mercado y alza
en tasas de interés y
devaluación del dinero</t>
  </si>
  <si>
    <t>El ingreso estimado en el horizonte de operación no alcanzaría para el
cumplimiento de metas</t>
  </si>
  <si>
    <t>CONTRATAR LA PRESTATACION DE SERVICIOS PROFESIONALES Y APOYO A LA GESTION EN EL MARCO DEL PROYECTO FORTALECIMIENTO  DE LA ESTRATEGIA BANCARIZACIÓN PARA LA POBLACIÓN DE POBREZA EXTREMA Y DESIGUALDAD EN LA  CARTAGENA DE INDIAS DEL PLAN EMERGENCIA SOCIAL PEDRO ROMERO PES -PR</t>
  </si>
  <si>
    <t>2.3.4103.1500.2024130010184</t>
  </si>
  <si>
    <t>Fomentar el acceso de microcreditos con tramites sencillos.</t>
  </si>
  <si>
    <t>Establecer convenios con micro-financieras o bancos para brindar créditos blandos a unidades productivas de población en pobreza extrema.</t>
  </si>
  <si>
    <t xml:space="preserve">Convenios realizados </t>
  </si>
  <si>
    <t>Posibilidad que las entidades
bancarias o microfinancieras
incumpla en sus entregables</t>
  </si>
  <si>
    <t xml:space="preserve">AUNAR ESFUERZOS TECNICOS, ADMINISTRATIVOS Y FINANCIEROS PARA EL FORTALECIMEINTO DE LA ESTRATEGIA DE BANCARIZACION A LA  POBLACIONES VULNERABLES DEL DISTRITO DE CARTAGENA QUE TENGA O DESEE REALIZAR PEQUEÑOS NEGOCIOS. </t>
  </si>
  <si>
    <t>IMPLEMENTACIÓN DE ESTRATEGIAS DE DINAMICA FAMILIAR COMO SOPORTE SOCIAL PARA LA DISMINUCIÓN DE LA POBREZA EN CARTAGENA DE INDIAS</t>
  </si>
  <si>
    <t>Fortalecer la estructura familiar y comunitaria de población en pobreza extrema en Cartagena.</t>
  </si>
  <si>
    <t>Formar en prevención de consumo de sustancias psicoactivas a familias u hogares en pobreza extrema de Cartagena.</t>
  </si>
  <si>
    <t>Caracterización de la población en riesgo de consumo de sustancias psicoactivas</t>
  </si>
  <si>
    <t xml:space="preserve">Caracterizaciones realizadas </t>
  </si>
  <si>
    <t>Inestabilidad Económica</t>
  </si>
  <si>
    <t>Monitoreo continuo, acuerdos de precios fijos, creación de un fondo
de contingencia</t>
  </si>
  <si>
    <t>CONTRATAR LA PRESTATACION DE SERVICIOS PROFESIONALES Y APOYO A LA GESTION EN EL MARCO DEL PROYECTO  IMPLEMENTACIÓN DE ESTRATEGIAS DE DINAMICA FAMILIAR COMO SOPORTE SOCIAL PARA LA DISMINUCIÓN DE LA POBREZA EN CARTAGENA.  CARTAGENA DE INDIAS DEL PLAN EMERGENCIA SOCIAL PEDRO ROMERO PES -PR</t>
  </si>
  <si>
    <t>2.3.4103.1500.2024130010182</t>
  </si>
  <si>
    <t>Campañas de sensibilización para fortalecer los factores protectores para la prevención del consumo de sustancias psi-coactivas</t>
  </si>
  <si>
    <t xml:space="preserve">Numero de campañas realizadas </t>
  </si>
  <si>
    <t>Resistencia Comunitaria</t>
  </si>
  <si>
    <t>Campañas de sensibilización, involucrar a líderes comunitarios,
mecanismos de retroalimentación</t>
  </si>
  <si>
    <t>Desarrollar Estrategias de prevención de violencia basada en género y violencia intrafamiliar para familias en pobreza extrema</t>
  </si>
  <si>
    <t>Jornadas de capacitación integral para aplicar estrategias de prevención basadas en violencia de genero e intrafamiliar.</t>
  </si>
  <si>
    <t>Desafíos Administrativos</t>
  </si>
  <si>
    <t>Fortalecimiento de la capacidad administrativa, canales de
comunicación claros</t>
  </si>
  <si>
    <t>AUNAR ESFUERZOS TECNICOS ADMINSTRATIVOS Y FINACIEROS PARA EL DESARROLLO DE LA ESTRATEGIA DE PREVENCION DE LA VIOLENCIA INTRAFAMILIAR Y DE GENERO EN LAS POBLACIONES DEL DISTRITO DE CARTAGENA</t>
  </si>
  <si>
    <t>JUNIO</t>
  </si>
  <si>
    <t>Elaborar y coordinar estrategias lúdicas para generar códigos de convivencia ciudadana.</t>
  </si>
  <si>
    <t>Realización de talleres interactivos a las organizaciones comunitarias para fortalecer los conocimientos acerca de los códigos de convivencia</t>
  </si>
  <si>
    <t>Reducir el
porcentaje de
inseguridad
alimentaria al 18%</t>
  </si>
  <si>
    <t>IMPLEMENTACIÓN DE LA ESTRATEGIA OLLAS COMUNITARIAS PARA UNA CARTAGENA SIN HAMBRE CARTAGENA DE INDIAS</t>
  </si>
  <si>
    <t>Disminuir los niveles de inseguridad alimentaria que afectan a la población en pobreza extrema de Cartagena.</t>
  </si>
  <si>
    <t>Disminuir los Índices de desnutrición de la población en pobreza extrema</t>
  </si>
  <si>
    <t>Servicio de entrega de raciones de alimentos</t>
  </si>
  <si>
    <t>Identificación y selección de los comedores comunitarios</t>
  </si>
  <si>
    <t xml:space="preserve">Numero de comedores identificados y seleccionados </t>
  </si>
  <si>
    <t>Falta de recursos para la
adquisición de equipamientos</t>
  </si>
  <si>
    <t>Monitoreo continuo y ajustes en el cronograma</t>
  </si>
  <si>
    <t>CONTRATAR LA PRESTATACION DE SERVICIOS PROFESIONALES Y APOYO A LA GESTION EN EL MARCO DEL PROYECTO  IMPLEMENTACIÓN DE LA ESTRATEGIA OLLAS COMUNITARIAS PARA UNA CARTAGENA SIN HAMBRE  CARTAGENA DE INDIAS DEL PLAN EMERGENCIA SOCIAL PEDRO ROMERO PES -PR</t>
  </si>
  <si>
    <t>2.3.4103.1500.2024130010196</t>
  </si>
  <si>
    <t>Mejora y adecuación de comedores comunitarios</t>
  </si>
  <si>
    <t xml:space="preserve">Numero de comedores mejorados </t>
  </si>
  <si>
    <t>Gestión de fondos adicionales y priorización de adquisiciones</t>
  </si>
  <si>
    <t>Dotación de Equipamiento</t>
  </si>
  <si>
    <t xml:space="preserve">Dotaciones realizadas </t>
  </si>
  <si>
    <t>Retrasos en la selección y
caracterización de beneficiarios</t>
  </si>
  <si>
    <t>Optimización del proceso de selección y caracterización</t>
  </si>
  <si>
    <t>Implementación de programas de alimentación</t>
  </si>
  <si>
    <t xml:space="preserve">Numero de personas impactadas </t>
  </si>
  <si>
    <t>Bajo presupuesto para la
ejecución del proyecto</t>
  </si>
  <si>
    <t>Gestionar con las entidades
pertinentes los recursos necesarios</t>
  </si>
  <si>
    <t>AUNAR ESFUERZOS TECNICOS ADMINSTRATIVOS Y FINACIEROS PARA EL DESARRILLO DE LA POLITICA PUBLICA DE DERECHO HUMANO  A LA ALIMENTACION ADECUADA EN  EL DISTRITO DE CARTAGENA</t>
  </si>
  <si>
    <t xml:space="preserve">CONTRATAR EL SUMNISTRO Y DISTRIBUCION DE ALIMENTOS NO PREPARADOS CONDESTINO AL FORTALECIMIENTO DE LAS OLLAS COMUNITARIAS EN LAS DIFERENTES LOCALIDADES DEL DISTRITO DE CARTAGENA. </t>
  </si>
  <si>
    <t>IMPLEMENTACIÓN DE LA ESTRATEGIA, CARTAGENA SOSTENIBLE: HAMBRE CERO, CARTAGENA DE INDIAS</t>
  </si>
  <si>
    <t>Reducir los altos niveles de inseguridad alimentaria que afecta al 30% de la población Cartagenera.</t>
  </si>
  <si>
    <t>Fortalecer la seguridad alimentaria mediante la implementación de Mercados Campesinos.</t>
  </si>
  <si>
    <t>Promover y ejecutar los mercados campesinos en las tres localidades de cartagena.</t>
  </si>
  <si>
    <t>Numero de mercados campesinos realizados</t>
  </si>
  <si>
    <t>UCG  2, 3, 4, 5, 6, 11, 14, 18</t>
  </si>
  <si>
    <t>Falta de compromiso de los
aliados con el proyecto</t>
  </si>
  <si>
    <t>Insentivar las iniciativas del proyecto
con los aliados</t>
  </si>
  <si>
    <t>CONTRATAR LA PRESTATACION DE SERVICIOS PROFESIONALES Y APOYO A LA GESTION EN EL MARCO DEL PROYECTO IMPLEMENTACIÓN DE LA ESTRATEGIA, CARTAGENA SOSTENIBLE: HAMBRE CERO, CARTAGENA DE INDIAS</t>
  </si>
  <si>
    <t>2.3.4103.1500.202500000006669</t>
  </si>
  <si>
    <t>Proporcionar apoyo logistico para la ejecución de los mercados campesinos.</t>
  </si>
  <si>
    <t>Numero de apoyos logisticos realizados</t>
  </si>
  <si>
    <t>Implementar acciones de educación y sencibilización sobre hábitos nutricionales, compra y consumo responsable de alimentos.</t>
  </si>
  <si>
    <t>Numero de organizaciones impactadas</t>
  </si>
  <si>
    <t>Fortalecer la implementación de buenas practicas para el aprovechamiento integral de los alimentos.</t>
  </si>
  <si>
    <t>Implementar las buena practicas para la recoleccion, rescate, donación y distribución de alimentos aptos para el consumo entre los actores del abastecimiento y los beneficiarios.</t>
  </si>
  <si>
    <t>UCG  2, 3, 4, 5, 6, 11, 14, 21</t>
  </si>
  <si>
    <t>Problema logístico en la
recolección acopio, adecuación
y distribución de los alimentos.</t>
  </si>
  <si>
    <t>Planificación detallada de la logística
y su cordinación</t>
  </si>
  <si>
    <t>Desarrollar campañas de sencibilización para los actores de abastecimiento sobre la importancia de la reducción de perdidas y desperdicios de alimentos y practicas sostenibles.</t>
  </si>
  <si>
    <t>Logística y tecnologia requerida para la recolección, acopio, adecuación y distribución de los alimentos rescatados.</t>
  </si>
  <si>
    <t>Numero de apoyos logisticos y tecnologicos realizados</t>
  </si>
  <si>
    <t>FORTALECIMIENTO A LA ESTRATEGIA DE ACCESO A LA JUSTICIA PARA LA POBLACIÓN EN POBREZA EXTREMA Y DESIGUALDAD DEL DISTRITO DE CARTAGENA DE INDIAS</t>
  </si>
  <si>
    <t>Fortalecer el acceso ala justicia en la población en pobreza extrema en cartagena.</t>
  </si>
  <si>
    <t>Fortalecer mecanismos de acceso a al justicia en población de pobreza extrema.</t>
  </si>
  <si>
    <t>Servicio de información para orientar al ciudadano en el acceso a la justicia</t>
  </si>
  <si>
    <t>Jornadas jurídicas de formación en los mecanismos alternativos de resolución de conflictos MARC</t>
  </si>
  <si>
    <t>Accesoria insatisfecha por la
ciudadanía.</t>
  </si>
  <si>
    <t>Seguimiento periodico a los casos presentados a las entidades</t>
  </si>
  <si>
    <t>AUNAR ESFUERZOS TECNICOS ADMINSTRATIVOS Y FINACIEROS PARA LA REALIZACION Y SOCIALIZACION DE 8 RUTAS DE ATENCION  EN  EL DISTRITO DE CARTAGENA</t>
  </si>
  <si>
    <t>2.3.1202.0800.2024130010183</t>
  </si>
  <si>
    <t>Implementar estrategias de comunicación que permitan el acceso a la justicia.</t>
  </si>
  <si>
    <t>Servicio de promoción del acceso a la justicia</t>
  </si>
  <si>
    <t>Realizar actividades de comunicación en torno a los mecanismos alternativos de resolución de conflictos.</t>
  </si>
  <si>
    <t>Poca credibilidad en las
entidades para la resoluciones
los conflictos en las
comunidades.</t>
  </si>
  <si>
    <t>Campañas junto a los aliados que
permiten el efectivo acceso a la
justicia.</t>
  </si>
  <si>
    <t>CONTRATAR LA PRESTATACION DE SERVICIOS PROFESIONALES Y APOYO A LA GESTION EN EL MARCO DEL PROYECTO  FORTALECIMIENTO  A LA ESTRATEGIA DE ACCESO A LA JUSTICIA PARA LA POBLACIÓN EN POBREZA EXTREMA Y DESIGUALDAD DEL DISTRITO DE   CARTAGENA DE INDIAS DEL PLAN EMERGENCIA SOCIAL PEDRO ROMERO PES -PR</t>
  </si>
  <si>
    <t xml:space="preserve">Contratación Directa </t>
  </si>
  <si>
    <t>IMPLEMENTACIÓN DE LAS ESTRATEGIAS DE PARTICIPACIÓN CIUDADANA Y GOBERNANZA EN LA POBLACIÓN DE POBREZA EXTREMA DEL DISTRITO CARTAGENA DE INDIAS</t>
  </si>
  <si>
    <t>Fortalecer la participación ciudadana y diálogos con las comunidades en situación de pobreza extrema.</t>
  </si>
  <si>
    <t>Implementar espacios de dialogo y participación ciudadana denominados "Encuentros Barriales"</t>
  </si>
  <si>
    <t>Servicio de promoción a la participación ciudadana</t>
  </si>
  <si>
    <t>Jornadas de "Encuentros Barriales"</t>
  </si>
  <si>
    <t>Temporadas de lluvias y
fenomenos naturales.</t>
  </si>
  <si>
    <t>Tener planes de contingencia y planificación de los espacios donde
se realizan las jornadas</t>
  </si>
  <si>
    <t>CONTRATAR EL DISEÑO Y ADQUISICION DE MATERIALES IMPRESOS PARA IDENTIFICAR, PUBLICAR Y DISTINGUIR LAS ACTIVIDADES REALIZADOAS POR EL PES.</t>
  </si>
  <si>
    <t>Minima cuantia</t>
  </si>
  <si>
    <t>Realizar mesas de trabajo con la población para la población en pobreza extrema.</t>
  </si>
  <si>
    <t>Mesas de trabajo realizadas</t>
  </si>
  <si>
    <t>Retraso en la llegada de los insumos o materiales para la
ejecución de las jornadas.</t>
  </si>
  <si>
    <t>Hacer seguimiento de las soluciones de insumos y materiales</t>
  </si>
  <si>
    <t xml:space="preserve">CONTRATAR LA PTRESTACION DE SERVICIO DE TRANSPORTE AUTOMOTOR TERRESTRE CON CONDUCTOR PARA EL DESPLAZAMIENTO DE FUNCIONARIOS Y CONTRATISTAS ENEL MARCO DEL PROYECTO IMPLEMENTACION DE LAS ESTRATEGIAS DE PARTICIPACION CIUDADANA Y GOBERNANZA EN LA POBLACION DE POBREZA EXTREMA DE CARTAGENA DE INDIAS </t>
  </si>
  <si>
    <t>Selección Abreviada</t>
  </si>
  <si>
    <t>CONTRATAR LA PRESTATACION DE SERVICIOS PROFESIONALES Y APOYO A LA GESTION EN EL MARCO DEL PROYECTO  IMPLEMENTACIÓN DE LAS ESTRATEGIAS DE PARTICIPACIÓN CIUDADANA Y GOBERNANZA EN LA POBLACIÓN DE POBREZA EXTREMA CARTAGENA DE INDIAS.  CARTAGENA DE INDIAS DEL PLAN EMERGENCIA SOCIAL PEDRO ROMERO PES -PR</t>
  </si>
  <si>
    <t>Desarrollar jornadas de intervención con la oferta institucional del Distrito de cartagena</t>
  </si>
  <si>
    <t>Servicio de integración de la oferta pública</t>
  </si>
  <si>
    <t>Jornadas de "Gobierno a el Barrio"</t>
  </si>
  <si>
    <t>La baja participación ciudadana
en los dialogos.</t>
  </si>
  <si>
    <t>Efectividad en la convocatoria y resultado de los compromisos</t>
  </si>
  <si>
    <t xml:space="preserve">CONTRATAR LOS SERVICIOS TECNICOS Y LOSGISTICOS PARA LA ORGANIZACIÓN DE EVENTOS Y ACTIVIDADES EN EL MARCO DEL PROYECTO IMPLEMENTACION DE LAS ESTRATEGIAS DE PARTICIPACION CIUDADANA Y GOBERNANZA EN LA POBLACION DE POBREZA EXTREMA DE CARTAGENA DE INDIAS. </t>
  </si>
  <si>
    <t xml:space="preserve">CONTRATAR LACOMPRAVENTA DE EQUIPOS TECNOLOGICOS Y ENCERES PARA LA JORNADAS DE ATENCION DE GOBIERNOS AL BARRIO Y DEMAS ACTIVIDADES REALIZADAS EN EL MARCO DEL PROGRAMA DE IMPLEMENTACION DE LAS ESTRATEGIAS CIUDADANAS Y GOBERNANZA </t>
  </si>
  <si>
    <t>Compra por grande superficies</t>
  </si>
  <si>
    <t>Caracterización de los grupos de valor</t>
  </si>
  <si>
    <t>Caracterizaciones realizadas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</si>
  <si>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</si>
  <si>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</si>
  <si>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</si>
  <si>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</si>
  <si>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</si>
  <si>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</si>
  <si>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</si>
  <si>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</si>
  <si>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</si>
  <si>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</si>
  <si>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</si>
  <si>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</si>
  <si>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</si>
  <si>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</si>
  <si>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</si>
  <si>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</si>
  <si>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</si>
  <si>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</si>
  <si>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</si>
  <si>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</si>
  <si>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</si>
  <si>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</si>
  <si>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</si>
  <si>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</si>
  <si>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</si>
  <si>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</si>
  <si>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</si>
  <si>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</si>
  <si>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</si>
  <si>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</si>
  <si>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</si>
  <si>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</si>
  <si>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</si>
  <si>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</si>
  <si>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</si>
  <si>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</si>
  <si>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</si>
  <si>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</si>
  <si>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</si>
  <si>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</si>
  <si>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</si>
  <si>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</si>
  <si>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</si>
  <si>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Ingreso y trabajo para la superación de la pobreza extrema</t>
  </si>
  <si>
    <t>https://alcart-my.sharepoint.com/:f:/r/personal/plandedesarrollo_cartagena_gov_co/Documents/REPORTE%20PLAN%20DE%20ACCION%20PES%20DICIEMBRE%202025/FORTALECIMIENTO%20DE%20LAS%20ESTRATEGIA%20DE%20IDENTIFICACI%C3%93N%20PARA%20LA%20SUPERACI%C3%93N%20DE%20LA%20POBREZA%20EXTREMA%20Y%20DESIGUALDAD%20CARTAGENA%20DE%20INDIAS?csf=1&amp;web=1&amp;e=58Ww8z</t>
  </si>
  <si>
    <t>https://alcart-my.sharepoint.com/:f:/r/personal/plandedesarrollo_cartagena_gov_co/Documents/REPORTE%20PLAN%20DE%20ACCION%20PES%20DICIEMBRE%202025/FORTALECIMIENTO%20DE%20LA%20ESTRATEGIA%20DE%20EDUCACI%C3%93N%20PARA%20LA%20SUPERACI%C3%93N%20DE%20LA%20POBREZA%20EXTREMA%20Y%20DESIGUALDAD?csf=1&amp;web=1&amp;e=elpjbY</t>
  </si>
  <si>
    <t>https://alcart-my.sharepoint.com/:f:/r/personal/plandedesarrollo_cartagena_gov_co/Documents/REPORTE%20PLAN%20DE%20ACCION%20PES%20DICIEMBRE%202025/FORTALECIMIENTO%20DE%20LAS%20ESTRATEGIAS%20DE%20SALUD%20PARA%20LA%20POBLACI%C3%93N%20EN%20POBREZA%20EXTREMA%20CARTAGENA%20DE%20INDIAS?csf=1&amp;web=1&amp;e=w9Dv0G</t>
  </si>
  <si>
    <t>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t>
  </si>
  <si>
    <t>https://alcart-my.sharepoint.com/:f:/r/personal/plandedesarrollo_cartagena_gov_co/Documents/REPORTE%20PLAN%20DE%20ACCION%20PES%20DICIEMBRE%202025/FORTALECIMIENTO%20DE%20LA%20ESTRATEGIA%20BANCARIZACI%C3%93N%20PARA%20LA%20POBLACI%C3%93N%20DE%20POBREZA%20EXTREMA%20Y%20DESIGUALDAD%20EN%20LA%20CARTAGENA%20DE%20INDIAS?csf=1&amp;web=1&amp;e=Cq7UF9</t>
  </si>
  <si>
    <t>https://alcart-my.sharepoint.com/:f:/r/personal/plandedesarrollo_cartagena_gov_co/Documents/REPORTE%20PLAN%20DE%20ACCION%20PES%20DICIEMBRE%202025/IMPLEMENTACI%C3%93N%20DE%20ESTRATEGIAS%20DE%20DINAMICA%20FAMILIAR%20COMO%20SOPORTE%20SOCIAL%20PARA%20LA%20DISMINUCI%C3%93N%20DE%20LA%20POBREZA%20EN%20CARTAGENA%20DE%20INDIAS?csf=1&amp;web=1&amp;e=orgP9E</t>
  </si>
  <si>
    <t>https://alcart-my.sharepoint.com/:f:/r/personal/plandedesarrollo_cartagena_gov_co/Documents/REPORTE%20PLAN%20DE%20ACCION%20PES%20DICIEMBRE%202025/IMPLEMENTACI%C3%93N%20DE%20LA%20ESTRATEGIA,%20CARTAGENA%20SOSTENIBLE%20HAMBRE%20CERO,%20CARTAGENA%20DE%20INDIAS?csf=1&amp;web=1&amp;e=9B0HfX</t>
  </si>
  <si>
    <t>https://alcart-my.sharepoint.com/:f:/r/personal/plandedesarrollo_cartagena_gov_co/Documents/REPORTE%20PLAN%20DE%20ACCION%20PES%20DICIEMBRE%202025/IMPLEMENTACI%C3%93N%20DE%20LAS%20ESTRATEGIAS%20DE%20PARTICIPACI%C3%93N%20CIUDADANA%20Y%20GOBERNANZA%20EN%20LA%20POBLACI%C3%93N%20DE%20POBREZA%20EXTREMA%20DEL%20DISTRITO%20CARTAGENA%20DE%20INDIAS?csf=1&amp;web=1&amp;e=kr7OFY</t>
  </si>
  <si>
    <t>Código: PTDGI02-F002</t>
  </si>
  <si>
    <t>FORMATO SALIDA DE INFORMACION RESULTADOS DE SEGUIMIENTO  Y EVALUACIÓN DE PLAN DE ACCIÓN INSTITUCIONAL</t>
  </si>
  <si>
    <t>AVANCES Y RESULTADOS</t>
  </si>
  <si>
    <t>REPORTE META PRODUCTO A  SEPTIEMBRE 2025</t>
  </si>
  <si>
    <t>AVANCE META PRODUCTO AL AÑO (PONDERADO)</t>
  </si>
  <si>
    <t>AVANCE META PRODUCTO AL CUATRIENIO (PONDERADO)</t>
  </si>
  <si>
    <t>AVANCE META PRODUCTO AL AÑO (SIMPLE)</t>
  </si>
  <si>
    <t>AVANCE META PRODUCTO AL CUATRIENIO (SIMPLE)</t>
  </si>
  <si>
    <t xml:space="preserve"> META PRODUCTO PDD 2024</t>
  </si>
  <si>
    <t>REPORTE ACTIVIDADES PROYECTO DE  JULIO A SEPTIEMBRE 2025</t>
  </si>
  <si>
    <t>PORCENTAJE EJECUTADO MARZO SEGÚN COMPROMISOS</t>
  </si>
  <si>
    <t>PORCENTAJE EJECUTADO MARZO SEGÚN OBLIGACIONES</t>
  </si>
  <si>
    <t>PORCENTAJE EJECUTADO JUNIO SEGÚN COMPROMISOS</t>
  </si>
  <si>
    <t>PORCENTAJE EJECUTADO JUNIO SEGÚN OBLIGACIONES</t>
  </si>
  <si>
    <t>PORCENTAJE EJECUTADO SEPTIEMBRE SEGÚN COMPROMISOS</t>
  </si>
  <si>
    <t>PORCENTAJE EJECUTADO SEPTIEMBRE SEGÚN OBLIGACIONES</t>
  </si>
  <si>
    <t>PORCENTAJE EJECUTADO DICIEMBRE SEGÚN COMPROMISOS</t>
  </si>
  <si>
    <t>PORCENTAJE EJECUTADO DICIEMBRE SEGÚN OBLIGACIONES</t>
  </si>
  <si>
    <t>DEPENDENCIA: PLAN DE EMERGENCIA SOCIAL PEDRO ROMERO.  PES-PR</t>
  </si>
  <si>
    <t>LINK DE EVIDENCIAS</t>
  </si>
  <si>
    <t>IDENTIFICACIÓN PARA LA SUPERACIÓN DE LA POBREZA EXTREMA</t>
  </si>
  <si>
    <t>AVANCE PROGRAMA IDENTIFICACIÓN PARA LA SUPERACIÓN DE LA POBREZA EXTREMA</t>
  </si>
  <si>
    <t>SALUD PARA LA SUPERACIÓN DE LA POBREZA EXTREMA</t>
  </si>
  <si>
    <t>AVANCE PROGRAMA SALUD PARA LA SUPERACIÓN DE LA POBREZA EXTREMA</t>
  </si>
  <si>
    <t>AVANCE PROGRAMA EDUCACIÓN PARA LA SUPERACIÓN DE LA POBREZA EXTREMA</t>
  </si>
  <si>
    <t>AVANCE PROGRAMA HABITABILIDAD PARA LA SUPERACIÓN DE LA POBREZA EXTREMA</t>
  </si>
  <si>
    <t>AVANCE PROGRAMA INGRESO Y TRABAJO PARA LA SUPERACIÓN DE LA POBREZA EXTREMA</t>
  </si>
  <si>
    <t>AVANCE PROGRAMA BANCARIZACIÓN PARA LA SUPERACIÓN DE LA POBREZA EXTREMA</t>
  </si>
  <si>
    <t>AVANCE PROGRAMA DINÁMICA FAMILIAR PARA LA SUPERACIÓN DE LA POBREZA EXTREMA</t>
  </si>
  <si>
    <t>AVANCE PROGRAMA SEGURIDAD ALIMENTARIA Y NUTRICIÓN PARA LA SUPERACIÓN DE LA POBREZA EXTREMA</t>
  </si>
  <si>
    <t>AVANCE PROGRAMA ACCESO A LA JUSTICIA PARA LA SUPERACIÓN DE LA POBREZA EXTREMA</t>
  </si>
  <si>
    <t>AVANCE PROGRAMA FORTALECIMIENTO INSTITUCIONAL PARA LA SUPERACIÓN DE LA POBREZA EXTREMA</t>
  </si>
  <si>
    <t>AVANCE PROGRAMA MUJER INDÍGENA, FAMILIA Y GENERACIÓN DE INGRESOS</t>
  </si>
  <si>
    <t>AVANCE PLAN DE DESARROLLO PLAN DE EMERGENCIA SOCIAL PEDRO ROMERO A DICIEMBRE 2025</t>
  </si>
  <si>
    <t xml:space="preserve">AVANCE PROYECTO ESTRATEGIA DE IDENTIFICACIÓN </t>
  </si>
  <si>
    <t xml:space="preserve">AVANCE PROYECTO ESTRATEGIA DE SALUD </t>
  </si>
  <si>
    <t xml:space="preserve">AVANCE PROYECTO ESTRATEGIA DE EDUCACIÓN </t>
  </si>
  <si>
    <t>AVANCE PROYECTO ESTRATEGIA DE HABITABILIDAD</t>
  </si>
  <si>
    <t>AVANCE PROYECTO ESTRATEGIA GENERACIÓN DE INGRESOS Y TRABAJO</t>
  </si>
  <si>
    <t>AVANCE PROYECTO ESTRATEGIA BANCARIZACIÓN</t>
  </si>
  <si>
    <t>AVANCE PROYECTO ESTRATEGIA DINAMICA FAMILIAR COMO SOPORTE SOCIAL</t>
  </si>
  <si>
    <t xml:space="preserve">AVANCE PROYECTO IMPLEMENTACIÓN DE LA ESTRATEGIA OLLAS COMUNITARIAS </t>
  </si>
  <si>
    <t>AVANCE PROYECTO ESTRATEGIA CARTAGENA SOSTENIBLE: HAMBRE CERO</t>
  </si>
  <si>
    <t xml:space="preserve">AVANCE PROYECTO ESTRATEGIA ACCESO A LA JUSTICIA </t>
  </si>
  <si>
    <t xml:space="preserve">AVANCE PROYECTO IMPLEMENTACIÓN DE LAS ESTRATEGIAS DE PARTICIPACIÓN CIUDADANA Y GOBERNANZA </t>
  </si>
  <si>
    <t>AVANCE EJECUCIÓN DE PROYECTOS PLAN DE EMERGENCIA SOCIAL PEDRO ROMERO DICIEMBRE 2025</t>
  </si>
  <si>
    <t>AVANCE PRESUPUESTO PROYECTO ESTRATEGIA BANCARIZACIÓN</t>
  </si>
  <si>
    <t xml:space="preserve">AVANCE PRESUPUESTO PROYECTO ESTRATEGIA ACCESO A LA JUSTICIA </t>
  </si>
  <si>
    <t>AVANCE PRESUPUESTO PROYECTO DINAMICA FAMILIAR COMO SOPORTE SOCIAL</t>
  </si>
  <si>
    <t>AVANCE PRESUPUESTO PROYECTO ESTRATEGIA EDUCACIÓN</t>
  </si>
  <si>
    <t xml:space="preserve">AVANCE PRESUPUESTO PROYECTO IMPLEMENTACIÓN DE LAS ESTRATEGIAS DE PARTICIPACIÓN CIUDADANA Y GOBERNANZA </t>
  </si>
  <si>
    <t>AVANCE PRESUPUESTO PROYECTO ESTRATEGIA HABITABILIDAD</t>
  </si>
  <si>
    <t>AVANCE PRESUPUESTO PROYECTO ESTRATEGIA IDENTIFICACION</t>
  </si>
  <si>
    <t>AVANCE PRESUPUESTO PROYECTO ESTRATEGIA INGRESOS Y TRABAJO</t>
  </si>
  <si>
    <t>AVANCE PRESUPUESTO PROYECTO ESTRATEGIA SALUD</t>
  </si>
  <si>
    <t>AVANCE PRESUPUESTO PROYECTO OLLAS COMUNITARIAS</t>
  </si>
  <si>
    <t>AVANCE PRESUPUESTO PROYECTO CARTAGENA SOSTENIBLE: HAMBRE CERO</t>
  </si>
  <si>
    <t xml:space="preserve">EJECUCIÓN PRESUPUESTAL PLAN DE EMERGENCIA SOCIAL DICIEMBRE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</si>
</sst>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43" formatCode="_-* #,##0.00_-;\-* #,##0.00_-;_-* &quot;-&quot;??_-;_-@_-"/>
    <numFmt numFmtId="164" formatCode="&quot;$&quot;\ #,##0.00"/>
  </numFmts>
  <fonts count="42">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name val="Aptos Narrow"/>
      <family val="2"/>
      <scheme val="minor"/>
    </font>
    <font>
      <sz val="14"/>
      <color theme="1"/>
      <name val="Arial"/>
      <family val="2"/>
    </font>
    <font>
      <sz val="12"/>
      <name val="Aptos Narrow"/>
      <family val="2"/>
      <scheme val="minor"/>
    </font>
    <font>
      <sz val="14"/>
      <color rgb="FF000000"/>
      <name val="Arial MT"/>
    </font>
    <font>
      <sz val="14"/>
      <name val="Aptos Narrow"/>
      <family val="2"/>
      <scheme val="minor"/>
    </font>
    <font>
      <u/>
      <sz val="11"/>
      <color theme="10"/>
      <name val="Aptos Narrow"/>
      <family val="2"/>
      <scheme val="minor"/>
    </font>
    <font>
      <sz val="12"/>
      <color theme="1"/>
      <name val="Aptos Narrow"/>
      <family val="2"/>
      <scheme val="minor"/>
    </font>
    <font>
      <b/>
      <sz val="12"/>
      <color theme="1"/>
      <name val="Aptos Narrow"/>
      <family val="2"/>
      <scheme val="minor"/>
    </font>
    <font>
      <b/>
      <sz val="12"/>
      <name val="Arial"/>
      <family val="2"/>
    </font>
    <font>
      <b/>
      <sz val="12"/>
      <name val="Aptos"/>
      <family val="2"/>
    </font>
    <font>
      <sz val="16"/>
      <color theme="1"/>
      <name val="Aptos Narrow"/>
      <family val="2"/>
      <scheme val="minor"/>
    </font>
    <font>
      <b/>
      <sz val="11"/>
      <color rgb="FFFF0000"/>
      <name val="Aptos Narrow"/>
      <family val="2"/>
      <scheme val="minor"/>
    </font>
    <font>
      <b/>
      <sz val="14"/>
      <color rgb="FFFF0000"/>
      <name val="Aptos Narrow"/>
      <family val="2"/>
      <scheme val="minor"/>
    </font>
    <font>
      <b/>
      <sz val="16"/>
      <color rgb="FFFF0000"/>
      <name val="Aptos Narrow"/>
      <family val="2"/>
      <scheme val="minor"/>
    </font>
    <font>
      <b/>
      <sz val="18"/>
      <color rgb="FFFF0000"/>
      <name val="Aptos Narrow"/>
      <family val="2"/>
      <scheme val="minor"/>
    </font>
    <font>
      <b/>
      <sz val="20"/>
      <color rgb="FFFF000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cellStyleXfs>
  <cellXfs count="259">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applyAlignment="1">
      <alignment horizontal="center" wrapText="1"/>
    </xf>
    <xf numFmtId="0" fontId="23" fillId="0" borderId="1" xfId="1" applyFont="1" applyBorder="1"/>
    <xf numFmtId="0" fontId="21" fillId="5" borderId="1" xfId="1" applyFont="1" applyFill="1" applyBorder="1" applyAlignment="1">
      <alignment vertical="center"/>
    </xf>
    <xf numFmtId="10" fontId="26" fillId="0" borderId="1" xfId="7" applyNumberFormat="1" applyFont="1" applyFill="1" applyBorder="1" applyAlignment="1">
      <alignment horizontal="center" vertical="center"/>
    </xf>
    <xf numFmtId="0" fontId="31" fillId="0" borderId="1" xfId="9" applyFill="1" applyBorder="1" applyAlignment="1">
      <alignment vertical="center" wrapText="1"/>
    </xf>
    <xf numFmtId="0" fontId="26" fillId="0" borderId="0" xfId="0" applyFont="1" applyAlignment="1">
      <alignment horizontal="center" vertical="center"/>
    </xf>
    <xf numFmtId="0" fontId="26" fillId="0" borderId="1" xfId="0" applyFont="1" applyBorder="1" applyAlignment="1">
      <alignment horizontal="center" vertical="center"/>
    </xf>
    <xf numFmtId="10" fontId="37" fillId="0" borderId="1" xfId="7" applyNumberFormat="1" applyFont="1" applyFill="1" applyBorder="1" applyAlignment="1">
      <alignment horizontal="center" vertical="center"/>
    </xf>
    <xf numFmtId="10" fontId="28" fillId="0" borderId="1" xfId="7" applyNumberFormat="1" applyFont="1" applyFill="1" applyBorder="1" applyAlignment="1">
      <alignment horizontal="center" vertical="center"/>
    </xf>
    <xf numFmtId="0" fontId="39" fillId="0" borderId="1" xfId="0" applyFont="1" applyBorder="1" applyAlignment="1">
      <alignment horizontal="center" vertical="center" wrapText="1"/>
    </xf>
    <xf numFmtId="0" fontId="20" fillId="0" borderId="1" xfId="1" applyFont="1" applyBorder="1" applyAlignment="1">
      <alignment horizontal="left" vertical="center"/>
    </xf>
    <xf numFmtId="0" fontId="0" fillId="0" borderId="0" xfId="0" applyAlignment="1">
      <alignment horizontal="center" vertical="center"/>
    </xf>
    <xf numFmtId="0" fontId="20" fillId="0" borderId="1" xfId="1" applyFont="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0" fillId="0" borderId="1" xfId="0" applyBorder="1" applyAlignment="1">
      <alignment horizontal="center" vertical="center"/>
    </xf>
    <xf numFmtId="44" fontId="7" fillId="0" borderId="1" xfId="8" applyFont="1" applyFill="1" applyBorder="1" applyAlignment="1">
      <alignment horizontal="center" vertical="center"/>
    </xf>
    <xf numFmtId="1"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36" fillId="0" borderId="1" xfId="0" applyFont="1" applyBorder="1" applyAlignment="1">
      <alignment horizontal="center" vertical="center" wrapText="1"/>
    </xf>
    <xf numFmtId="44" fontId="7" fillId="0" borderId="1" xfId="8" applyFont="1" applyFill="1" applyBorder="1" applyAlignment="1">
      <alignment vertical="center"/>
    </xf>
    <xf numFmtId="0" fontId="7" fillId="0" borderId="1" xfId="0" applyFont="1" applyBorder="1" applyAlignment="1">
      <alignment vertical="center"/>
    </xf>
    <xf numFmtId="44" fontId="39" fillId="0" borderId="1" xfId="0" applyNumberFormat="1" applyFont="1" applyBorder="1" applyAlignment="1">
      <alignment horizontal="center" vertical="center"/>
    </xf>
    <xf numFmtId="10" fontId="39" fillId="0" borderId="1" xfId="7" applyNumberFormat="1" applyFont="1" applyFill="1" applyBorder="1" applyAlignment="1">
      <alignment horizontal="center" vertical="center"/>
    </xf>
    <xf numFmtId="16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39" fillId="0" borderId="1" xfId="0" applyFont="1" applyBorder="1" applyAlignment="1">
      <alignment horizontal="center" vertical="center"/>
    </xf>
    <xf numFmtId="164" fontId="39" fillId="0" borderId="1" xfId="7" applyNumberFormat="1" applyFont="1" applyFill="1" applyBorder="1" applyAlignment="1">
      <alignment horizontal="center" vertical="center"/>
    </xf>
    <xf numFmtId="164" fontId="39" fillId="0" borderId="1" xfId="0" applyNumberFormat="1" applyFont="1" applyBorder="1" applyAlignment="1">
      <alignment horizontal="center" vertical="center"/>
    </xf>
    <xf numFmtId="0" fontId="36" fillId="0" borderId="1" xfId="0" applyFont="1" applyBorder="1" applyAlignment="1">
      <alignment horizontal="center" vertical="center"/>
    </xf>
    <xf numFmtId="44"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44" fontId="7" fillId="0" borderId="1" xfId="8" applyFont="1" applyFill="1" applyBorder="1" applyAlignment="1">
      <alignment vertical="center" wrapText="1"/>
    </xf>
    <xf numFmtId="0" fontId="7" fillId="0" borderId="1" xfId="0" applyFont="1" applyBorder="1" applyAlignment="1">
      <alignment horizontal="left" vertical="center" wrapText="1"/>
    </xf>
    <xf numFmtId="0" fontId="29" fillId="0" borderId="1" xfId="0" applyFont="1" applyBorder="1" applyAlignment="1">
      <alignment vertical="center" wrapText="1"/>
    </xf>
    <xf numFmtId="14" fontId="7" fillId="0" borderId="1" xfId="0" applyNumberFormat="1" applyFont="1" applyBorder="1" applyAlignment="1">
      <alignment vertical="center"/>
    </xf>
    <xf numFmtId="44" fontId="39" fillId="0" borderId="1" xfId="8" applyFont="1" applyFill="1" applyBorder="1" applyAlignment="1">
      <alignment horizontal="center" vertical="center"/>
    </xf>
    <xf numFmtId="0" fontId="7" fillId="0" borderId="1" xfId="0" applyFont="1" applyBorder="1" applyAlignment="1">
      <alignment wrapText="1"/>
    </xf>
    <xf numFmtId="44" fontId="7" fillId="0" borderId="1" xfId="8" applyFont="1" applyFill="1" applyBorder="1" applyAlignment="1">
      <alignment horizontal="center" vertical="center" wrapText="1"/>
    </xf>
    <xf numFmtId="164" fontId="0" fillId="0" borderId="0" xfId="0" applyNumberFormat="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wrapText="1"/>
    </xf>
    <xf numFmtId="0" fontId="27" fillId="0" borderId="1" xfId="0" applyFont="1" applyBorder="1" applyAlignment="1">
      <alignment horizontal="center" vertical="center" wrapText="1"/>
    </xf>
    <xf numFmtId="0" fontId="7" fillId="0" borderId="1" xfId="0" applyFont="1" applyBorder="1"/>
    <xf numFmtId="164" fontId="0" fillId="0" borderId="1" xfId="0" applyNumberFormat="1" applyBorder="1" applyAlignment="1">
      <alignment horizontal="center" vertical="center"/>
    </xf>
    <xf numFmtId="10" fontId="40" fillId="0" borderId="1" xfId="7" applyNumberFormat="1" applyFont="1" applyFill="1" applyBorder="1" applyAlignment="1">
      <alignment horizontal="center" vertical="center"/>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xf>
    <xf numFmtId="0" fontId="7" fillId="8" borderId="1" xfId="0" applyFont="1" applyFill="1" applyBorder="1" applyAlignment="1">
      <alignment vertical="center" wrapText="1"/>
    </xf>
    <xf numFmtId="9" fontId="7" fillId="8" borderId="1" xfId="0" applyNumberFormat="1" applyFont="1" applyFill="1" applyBorder="1" applyAlignment="1">
      <alignment horizontal="center" vertical="center"/>
    </xf>
    <xf numFmtId="10" fontId="39" fillId="8" borderId="1" xfId="7" applyNumberFormat="1" applyFont="1" applyFill="1" applyBorder="1" applyAlignment="1">
      <alignment horizontal="center" vertical="center" wrapText="1"/>
    </xf>
    <xf numFmtId="14" fontId="7" fillId="8" borderId="1" xfId="0" applyNumberFormat="1" applyFont="1" applyFill="1" applyBorder="1" applyAlignment="1">
      <alignment horizontal="center" vertical="center"/>
    </xf>
    <xf numFmtId="44" fontId="7" fillId="8" borderId="1" xfId="8" applyFont="1" applyFill="1" applyBorder="1" applyAlignment="1">
      <alignment vertical="center"/>
    </xf>
    <xf numFmtId="0" fontId="7" fillId="8" borderId="1" xfId="0" applyFont="1" applyFill="1" applyBorder="1" applyAlignment="1">
      <alignment vertical="center"/>
    </xf>
    <xf numFmtId="44" fontId="7" fillId="8" borderId="1" xfId="8" applyFont="1" applyFill="1" applyBorder="1" applyAlignment="1">
      <alignment horizontal="center" vertical="center"/>
    </xf>
    <xf numFmtId="44" fontId="39" fillId="8" borderId="1" xfId="8" applyFont="1" applyFill="1" applyBorder="1" applyAlignment="1">
      <alignment horizontal="center" vertical="center"/>
    </xf>
    <xf numFmtId="44" fontId="39" fillId="8" borderId="1" xfId="0" applyNumberFormat="1" applyFont="1" applyFill="1" applyBorder="1" applyAlignment="1">
      <alignment horizontal="center" vertical="center"/>
    </xf>
    <xf numFmtId="44" fontId="30" fillId="8" borderId="1" xfId="8" applyFont="1" applyFill="1" applyBorder="1" applyAlignment="1">
      <alignment horizontal="center" vertical="center"/>
    </xf>
    <xf numFmtId="164" fontId="30" fillId="8" borderId="1" xfId="7" applyNumberFormat="1" applyFont="1" applyFill="1" applyBorder="1" applyAlignment="1">
      <alignment horizontal="center" vertical="center"/>
    </xf>
    <xf numFmtId="0" fontId="30" fillId="8" borderId="1" xfId="7" applyNumberFormat="1" applyFont="1" applyFill="1" applyBorder="1" applyAlignment="1">
      <alignment horizontal="center" vertical="center"/>
    </xf>
    <xf numFmtId="0" fontId="0" fillId="8" borderId="1" xfId="0" applyFill="1" applyBorder="1" applyAlignment="1">
      <alignment horizontal="center" vertical="center"/>
    </xf>
    <xf numFmtId="10" fontId="39" fillId="8" borderId="1" xfId="7" applyNumberFormat="1" applyFont="1" applyFill="1" applyBorder="1" applyAlignment="1">
      <alignment horizontal="center" vertical="center"/>
    </xf>
    <xf numFmtId="0" fontId="0" fillId="8" borderId="0" xfId="0" applyFill="1" applyAlignment="1">
      <alignment horizontal="center" vertical="center"/>
    </xf>
    <xf numFmtId="9" fontId="5" fillId="8" borderId="1" xfId="7" applyFont="1" applyFill="1" applyBorder="1" applyAlignment="1">
      <alignment horizontal="center" vertical="center" wrapText="1"/>
    </xf>
    <xf numFmtId="10" fontId="36" fillId="8" borderId="1" xfId="7" applyNumberFormat="1" applyFont="1" applyFill="1" applyBorder="1" applyAlignment="1">
      <alignment horizontal="center" vertical="center" wrapText="1"/>
    </xf>
    <xf numFmtId="10" fontId="36" fillId="8" borderId="1" xfId="7" applyNumberFormat="1" applyFont="1" applyFill="1" applyBorder="1" applyAlignment="1">
      <alignment horizontal="center" vertical="center"/>
    </xf>
    <xf numFmtId="9" fontId="0" fillId="8" borderId="0" xfId="7" applyFont="1" applyFill="1" applyBorder="1" applyAlignment="1">
      <alignment horizontal="center" vertical="center"/>
    </xf>
    <xf numFmtId="10" fontId="40" fillId="8" borderId="1" xfId="7" applyNumberFormat="1" applyFont="1" applyFill="1" applyBorder="1" applyAlignment="1">
      <alignment horizontal="center" vertical="center"/>
    </xf>
    <xf numFmtId="9" fontId="0" fillId="8" borderId="0" xfId="7" applyFont="1" applyFill="1" applyAlignment="1">
      <alignment horizontal="center" vertical="center"/>
    </xf>
    <xf numFmtId="10" fontId="41" fillId="8" borderId="1" xfId="7"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44" fontId="40" fillId="8" borderId="1" xfId="0" applyNumberFormat="1" applyFont="1" applyFill="1" applyBorder="1" applyAlignment="1">
      <alignment horizontal="center" vertical="center"/>
    </xf>
    <xf numFmtId="0" fontId="6" fillId="7" borderId="1" xfId="0" applyFont="1" applyFill="1" applyBorder="1" applyAlignment="1">
      <alignment horizontal="center" vertical="center" wrapText="1"/>
    </xf>
    <xf numFmtId="44" fontId="39" fillId="7" borderId="1" xfId="0" applyNumberFormat="1" applyFont="1" applyFill="1" applyBorder="1" applyAlignment="1">
      <alignment horizontal="center" vertical="center"/>
    </xf>
    <xf numFmtId="0" fontId="0" fillId="7" borderId="0" xfId="0" applyFill="1" applyAlignment="1">
      <alignment horizontal="center" vertical="center"/>
    </xf>
    <xf numFmtId="44" fontId="40" fillId="7" borderId="1" xfId="0" applyNumberFormat="1" applyFont="1" applyFill="1" applyBorder="1" applyAlignment="1">
      <alignment horizontal="center" vertical="center"/>
    </xf>
    <xf numFmtId="0" fontId="6" fillId="9" borderId="1" xfId="0" applyFont="1" applyFill="1" applyBorder="1" applyAlignment="1">
      <alignment horizontal="center" vertical="center" wrapText="1"/>
    </xf>
    <xf numFmtId="44" fontId="39" fillId="9" borderId="1" xfId="0" applyNumberFormat="1" applyFont="1" applyFill="1" applyBorder="1" applyAlignment="1">
      <alignment horizontal="center" vertical="center"/>
    </xf>
    <xf numFmtId="0" fontId="39" fillId="9" borderId="1" xfId="0" applyFont="1" applyFill="1" applyBorder="1" applyAlignment="1">
      <alignment horizontal="center" vertical="center"/>
    </xf>
    <xf numFmtId="0" fontId="0" fillId="9" borderId="0" xfId="0" applyFill="1" applyAlignment="1">
      <alignment horizontal="center" vertical="center"/>
    </xf>
    <xf numFmtId="44" fontId="40" fillId="9" borderId="1" xfId="0" applyNumberFormat="1" applyFont="1" applyFill="1" applyBorder="1" applyAlignment="1">
      <alignment horizontal="center" vertical="center"/>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center" vertical="center"/>
    </xf>
    <xf numFmtId="0" fontId="2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0" fontId="36" fillId="8" borderId="1" xfId="7" applyNumberFormat="1" applyFont="1" applyFill="1" applyBorder="1" applyAlignment="1">
      <alignment horizontal="center" vertical="center"/>
    </xf>
    <xf numFmtId="44" fontId="7" fillId="0" borderId="1" xfId="8" applyFont="1" applyFill="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0" fontId="36" fillId="0" borderId="1" xfId="0" applyFont="1" applyBorder="1" applyAlignment="1">
      <alignment horizontal="center" vertical="center"/>
    </xf>
    <xf numFmtId="0" fontId="38"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9" fillId="0" borderId="1" xfId="0" applyFont="1" applyBorder="1" applyAlignment="1">
      <alignment horizontal="left" vertical="center" wrapText="1"/>
    </xf>
    <xf numFmtId="44" fontId="7" fillId="8" borderId="1" xfId="8" applyFont="1" applyFill="1" applyBorder="1" applyAlignment="1">
      <alignment horizontal="center" vertical="center"/>
    </xf>
    <xf numFmtId="6" fontId="7" fillId="0" borderId="1" xfId="0" applyNumberFormat="1" applyFont="1" applyBorder="1" applyAlignment="1">
      <alignment horizontal="center" vertical="center" wrapText="1"/>
    </xf>
    <xf numFmtId="0" fontId="38" fillId="8"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44" fontId="7" fillId="0" borderId="1" xfId="8" applyFont="1" applyFill="1" applyBorder="1" applyAlignment="1">
      <alignment horizontal="center" vertical="center" wrapText="1"/>
    </xf>
    <xf numFmtId="0" fontId="27" fillId="0" borderId="1" xfId="0" applyFont="1" applyBorder="1" applyAlignment="1">
      <alignment horizontal="center" vertical="center" wrapText="1"/>
    </xf>
    <xf numFmtId="44" fontId="30" fillId="0" borderId="1" xfId="8" applyFont="1" applyFill="1" applyBorder="1" applyAlignment="1">
      <alignment horizontal="center" vertical="center"/>
    </xf>
    <xf numFmtId="44" fontId="30" fillId="8" borderId="1" xfId="8" applyFont="1" applyFill="1" applyBorder="1" applyAlignment="1">
      <alignment horizontal="center" vertical="center"/>
    </xf>
    <xf numFmtId="164" fontId="7" fillId="0" borderId="1" xfId="0" applyNumberFormat="1" applyFont="1" applyBorder="1" applyAlignment="1">
      <alignment horizontal="center" vertical="center"/>
    </xf>
    <xf numFmtId="164" fontId="30" fillId="0" borderId="1" xfId="7" applyNumberFormat="1" applyFont="1" applyFill="1" applyBorder="1" applyAlignment="1">
      <alignment horizontal="center" vertical="center"/>
    </xf>
    <xf numFmtId="0" fontId="30" fillId="0" borderId="1" xfId="7" applyNumberFormat="1" applyFont="1" applyFill="1" applyBorder="1" applyAlignment="1">
      <alignment horizontal="center" vertical="center"/>
    </xf>
    <xf numFmtId="0" fontId="0" fillId="0" borderId="1" xfId="0" applyBorder="1" applyAlignment="1">
      <alignment horizontal="center" vertical="center"/>
    </xf>
    <xf numFmtId="164" fontId="7" fillId="0" borderId="1" xfId="7" applyNumberFormat="1" applyFont="1" applyFill="1" applyBorder="1" applyAlignment="1">
      <alignment horizontal="center" vertical="center"/>
    </xf>
    <xf numFmtId="44" fontId="7"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44" fontId="7" fillId="7" borderId="1" xfId="8" applyFont="1" applyFill="1" applyBorder="1" applyAlignment="1">
      <alignment horizontal="center" vertical="center"/>
    </xf>
    <xf numFmtId="10" fontId="7" fillId="0" borderId="1" xfId="7" applyNumberFormat="1" applyFont="1" applyFill="1" applyBorder="1" applyAlignment="1">
      <alignment horizontal="center" vertical="center"/>
    </xf>
    <xf numFmtId="44" fontId="7" fillId="9" borderId="1" xfId="8" applyFont="1" applyFill="1" applyBorder="1" applyAlignment="1">
      <alignment horizontal="center" vertical="center"/>
    </xf>
    <xf numFmtId="44" fontId="39" fillId="0" borderId="1" xfId="8" applyFont="1" applyFill="1" applyBorder="1" applyAlignment="1">
      <alignment horizontal="center" vertical="center"/>
    </xf>
    <xf numFmtId="44" fontId="39" fillId="0" borderId="1" xfId="8" applyFont="1" applyFill="1" applyBorder="1" applyAlignment="1">
      <alignment horizontal="center" vertical="center" wrapText="1"/>
    </xf>
    <xf numFmtId="44" fontId="40" fillId="0" borderId="1" xfId="8" applyFont="1" applyFill="1" applyBorder="1" applyAlignment="1">
      <alignment horizontal="center" vertical="center" wrapText="1"/>
    </xf>
    <xf numFmtId="44" fontId="30" fillId="7" borderId="1" xfId="8" applyFont="1" applyFill="1" applyBorder="1" applyAlignment="1">
      <alignment horizontal="center" vertical="center"/>
    </xf>
    <xf numFmtId="10" fontId="30" fillId="0" borderId="1" xfId="7" applyNumberFormat="1" applyFont="1" applyFill="1" applyBorder="1" applyAlignment="1">
      <alignment horizontal="center" vertical="center"/>
    </xf>
    <xf numFmtId="44" fontId="30" fillId="9" borderId="1" xfId="8" applyFont="1" applyFill="1" applyBorder="1" applyAlignment="1">
      <alignment horizontal="center" vertical="center"/>
    </xf>
    <xf numFmtId="44" fontId="39" fillId="8" borderId="1" xfId="8" applyFont="1" applyFill="1" applyBorder="1" applyAlignment="1">
      <alignment horizontal="center" vertical="center"/>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xf numFmtId="0" fontId="4" fillId="0" borderId="1" xfId="1" applyFont="1" applyFill="1" applyBorder="1" applyAlignment="1">
      <alignment horizontal="left" vertical="center"/>
    </xf>
    <xf numFmtId="0" fontId="33" fillId="0" borderId="1" xfId="0" applyFont="1" applyFill="1" applyBorder="1"/>
    <xf numFmtId="0" fontId="35" fillId="0" borderId="1" xfId="0" applyFont="1" applyFill="1" applyBorder="1" applyAlignment="1">
      <alignment horizontal="center" vertical="center" wrapText="1"/>
    </xf>
    <xf numFmtId="10" fontId="39" fillId="0" borderId="1" xfId="0" applyNumberFormat="1" applyFont="1" applyFill="1" applyBorder="1" applyAlignment="1">
      <alignment horizontal="center" vertical="center"/>
    </xf>
    <xf numFmtId="0" fontId="26" fillId="0" borderId="0" xfId="0" applyFont="1" applyFill="1"/>
    <xf numFmtId="0" fontId="15" fillId="0" borderId="1" xfId="0" applyFont="1" applyFill="1" applyBorder="1" applyAlignment="1">
      <alignment horizontal="center"/>
    </xf>
    <xf numFmtId="0" fontId="4"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0" xfId="0" applyFont="1" applyFill="1"/>
    <xf numFmtId="0" fontId="33" fillId="0" borderId="1" xfId="0" applyFont="1" applyFill="1" applyBorder="1" applyAlignment="1">
      <alignment horizontal="center" vertical="center"/>
    </xf>
    <xf numFmtId="0" fontId="33" fillId="0" borderId="1" xfId="0" applyFont="1" applyFill="1" applyBorder="1" applyAlignment="1">
      <alignment horizontal="center"/>
    </xf>
    <xf numFmtId="0" fontId="4" fillId="0" borderId="1" xfId="0" applyFont="1" applyFill="1" applyBorder="1" applyAlignment="1">
      <alignment horizontal="center" vertical="center"/>
    </xf>
    <xf numFmtId="0" fontId="3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15" fillId="0" borderId="0" xfId="0" applyFont="1" applyFill="1"/>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wrapText="1"/>
    </xf>
    <xf numFmtId="0" fontId="26" fillId="0" borderId="1" xfId="0" applyFont="1" applyFill="1" applyBorder="1" applyAlignment="1">
      <alignment horizontal="center" vertical="center" wrapText="1"/>
    </xf>
    <xf numFmtId="9" fontId="26"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9" fontId="26"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26" fillId="0" borderId="1" xfId="0" applyFont="1" applyFill="1" applyBorder="1" applyAlignment="1">
      <alignment wrapText="1"/>
    </xf>
    <xf numFmtId="0" fontId="26" fillId="0" borderId="0" xfId="0" applyFont="1" applyFill="1" applyAlignment="1">
      <alignment horizontal="center" vertical="center"/>
    </xf>
    <xf numFmtId="0" fontId="28" fillId="0" borderId="1" xfId="0" applyFont="1" applyFill="1" applyBorder="1" applyAlignment="1">
      <alignment horizontal="center" vertical="center" wrapText="1"/>
    </xf>
    <xf numFmtId="9" fontId="28" fillId="0" borderId="1" xfId="0" applyNumberFormat="1" applyFont="1" applyFill="1" applyBorder="1" applyAlignment="1">
      <alignment horizontal="center" vertical="center"/>
    </xf>
    <xf numFmtId="3" fontId="28" fillId="0" borderId="1" xfId="0" applyNumberFormat="1" applyFont="1" applyFill="1" applyBorder="1" applyAlignment="1">
      <alignment horizontal="center" vertical="center"/>
    </xf>
    <xf numFmtId="0" fontId="26" fillId="0" borderId="1" xfId="0" applyFont="1" applyFill="1" applyBorder="1" applyAlignment="1">
      <alignment vertical="center"/>
    </xf>
    <xf numFmtId="0" fontId="26" fillId="0" borderId="0" xfId="0" applyFont="1" applyFill="1" applyAlignment="1">
      <alignment vertical="center"/>
    </xf>
    <xf numFmtId="0" fontId="26" fillId="0" borderId="0" xfId="0" applyFont="1" applyFill="1" applyAlignment="1">
      <alignment wrapText="1"/>
    </xf>
    <xf numFmtId="0" fontId="26" fillId="0" borderId="0" xfId="0" applyFont="1" applyFill="1" applyAlignment="1">
      <alignment horizontal="center"/>
    </xf>
    <xf numFmtId="0" fontId="30" fillId="0" borderId="0" xfId="0" applyFont="1" applyFill="1" applyAlignment="1">
      <alignment horizontal="center" vertical="center"/>
    </xf>
    <xf numFmtId="0" fontId="39" fillId="0" borderId="1" xfId="0" applyFont="1" applyFill="1" applyBorder="1" applyAlignment="1">
      <alignment horizontal="center" vertical="center" wrapText="1"/>
    </xf>
    <xf numFmtId="0" fontId="26" fillId="0" borderId="0" xfId="0" applyFont="1" applyFill="1" applyAlignment="1">
      <alignment vertical="center" wrapText="1"/>
    </xf>
  </cellXfs>
  <cellStyles count="10">
    <cellStyle name="BodyStyle" xfId="5" xr:uid="{00000000-0005-0000-0000-000000000000}"/>
    <cellStyle name="HeaderStyle" xfId="4" xr:uid="{00000000-0005-0000-0000-000001000000}"/>
    <cellStyle name="Hipervínculo" xfId="9" builtinId="8"/>
    <cellStyle name="Millares 2" xfId="3" xr:uid="{00000000-0005-0000-0000-000002000000}"/>
    <cellStyle name="Moneda" xfId="8"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3" name="Imagen 2">
          <a:extLst>
            <a:ext uri="{FF2B5EF4-FFF2-40B4-BE49-F238E27FC236}">
              <a16:creationId xmlns:a16="http://schemas.microsoft.com/office/drawing/2014/main" id="{381B16AF-EA6C-47DB-A3BD-309CF3201B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3" name="Imagen 2">
          <a:extLst>
            <a:ext uri="{FF2B5EF4-FFF2-40B4-BE49-F238E27FC236}">
              <a16:creationId xmlns:a16="http://schemas.microsoft.com/office/drawing/2014/main" id="{B77F144B-B961-47BA-B59C-EE146DE4FF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 TargetMode="External"/><Relationship Id="rId13" Type="http://schemas.openxmlformats.org/officeDocument/2006/relationships/hyperlink" Target="https://alcart-my.sharepoint.com/:f:/r/personal/plandedesarrollo_cartagena_gov_co/Documents/REPORTE%20PLAN%20DE%20ACCION%20PES%20DICIEMBRE%202025/IMPLEMENTACI%C3%93N%20DE%20ESTRATEGIAS%20DE%20DINAMICA%20FAMILIAR%20COMO%20SOPORTE%20SOCIAL%20PARA%20LA%20DISMINUCI%C3%93N%20DE%20LA%20POBREZA%20EN%20CARTAGENA%20DE%20INDIAS?csf=1&amp;web=1&amp;e=orgP9E" TargetMode="External"/><Relationship Id="rId18" Type="http://schemas.openxmlformats.org/officeDocument/2006/relationships/drawing" Target="../drawings/drawing1.xml"/><Relationship Id="rId3" Type="http://schemas.openxmlformats.org/officeDocument/2006/relationships/hyperlink" Target="https://alcart-my.sharepoint.com/:f:/r/personal/plandedesarrollo_cartagena_gov_co/Documents/REPORTE%20PLAN%20DE%20ACCION%20PES%20DICIEMBRE%202025/FORTALECIMIENTO%20DE%20LA%20ESTRATEGIA%20DE%20EDUCACI%C3%93N%20PARA%20LA%20SUPERACI%C3%93N%20DE%20LA%20POBREZA%20EXTREMA%20Y%20DESIGUALDAD?csf=1&amp;web=1&amp;e=elpjbY" TargetMode="External"/><Relationship Id="rId7" Type="http://schemas.openxmlformats.org/officeDocument/2006/relationships/hyperlink" Target="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 TargetMode="External"/><Relationship Id="rId12" Type="http://schemas.openxmlformats.org/officeDocument/2006/relationships/hyperlink" Target="https://alcart-my.sharepoint.com/:f:/r/personal/plandedesarrollo_cartagena_gov_co/Documents/REPORTE%20PLAN%20DE%20ACCION%20PES%20DICIEMBRE%202025/IMPLEMENTACI%C3%93N%20DE%20ESTRATEGIAS%20DE%20DINAMICA%20FAMILIAR%20COMO%20SOPORTE%20SOCIAL%20PARA%20LA%20DISMINUCI%C3%93N%20DE%20LA%20POBREZA%20EN%20CARTAGENA%20DE%20INDIAS?csf=1&amp;web=1&amp;e=orgP9E" TargetMode="External"/><Relationship Id="rId17" Type="http://schemas.openxmlformats.org/officeDocument/2006/relationships/printerSettings" Target="../printerSettings/printerSettings2.bin"/><Relationship Id="rId2" Type="http://schemas.openxmlformats.org/officeDocument/2006/relationships/hyperlink" Target="https://alcart-my.sharepoint.com/:f:/r/personal/plandedesarrollo_cartagena_gov_co/Documents/REPORTE%20PLAN%20DE%20ACCION%20PES%20DICIEMBRE%202025/FORTALECIMIENTO%20DE%20LAS%20ESTRATEGIA%20DE%20IDENTIFICACI%C3%93N%20PARA%20LA%20SUPERACI%C3%93N%20DE%20LA%20POBREZA%20EXTREMA%20Y%20DESIGUALDAD%20CARTAGENA%20DE%20INDIAS?csf=1&amp;web=1&amp;e=58Ww8z" TargetMode="External"/><Relationship Id="rId16" Type="http://schemas.openxmlformats.org/officeDocument/2006/relationships/hyperlink" Target="https://alcart-my.sharepoint.com/:f:/r/personal/plandedesarrollo_cartagena_gov_co/Documents/REPORTE%20PLAN%20DE%20ACCION%20PES%20DICIEMBRE%202025/IMPLEMENTACI%C3%93N%20DE%20LAS%20ESTRATEGIAS%20DE%20PARTICIPACI%C3%93N%20CIUDADANA%20Y%20GOBERNANZA%20EN%20LA%20POBLACI%C3%93N%20DE%20POBREZA%20EXTREMA%20DEL%20DISTRITO%20CARTAGENA%20DE%20INDIAS?csf=1&amp;web=1&amp;e=kr7OFY" TargetMode="External"/><Relationship Id="rId1" Type="http://schemas.openxmlformats.org/officeDocument/2006/relationships/hyperlink" Target="https://alcart-my.sharepoint.com/:f:/r/personal/plandedesarrollo_cartagena_gov_co/Documents/REPORTE%20PLAN%20DE%20ACCION%20PES%20DICIEMBRE%202025/FORTALECIMIENTO%20DE%20LAS%20ESTRATEGIA%20DE%20IDENTIFICACI%C3%93N%20PARA%20LA%20SUPERACI%C3%93N%20DE%20LA%20POBREZA%20EXTREMA%20Y%20DESIGUALDAD%20CARTAGENA%20DE%20INDIAS?csf=1&amp;web=1&amp;e=58Ww8z" TargetMode="External"/><Relationship Id="rId6" Type="http://schemas.openxmlformats.org/officeDocument/2006/relationships/hyperlink" Target="https://alcart-my.sharepoint.com/:f:/r/personal/plandedesarrollo_cartagena_gov_co/Documents/REPORTE%20PLAN%20DE%20ACCION%20PES%20DICIEMBRE%202025/FORTALECIMIENTO%20DE%20LAS%20ESTRATEGIAS%20DE%20SALUD%20PARA%20LA%20POBLACI%C3%93N%20EN%20POBREZA%20EXTREMA%20CARTAGENA%20DE%20INDIAS?csf=1&amp;web=1&amp;e=w9Dv0G" TargetMode="External"/><Relationship Id="rId11" Type="http://schemas.openxmlformats.org/officeDocument/2006/relationships/hyperlink" Target="https://alcart-my.sharepoint.com/:f:/r/personal/plandedesarrollo_cartagena_gov_co/Documents/REPORTE%20PLAN%20DE%20ACCION%20PES%20DICIEMBRE%202025/FORTALECIMIENTO%20DE%20LA%20ESTRATEGIA%20BANCARIZACI%C3%93N%20PARA%20LA%20POBLACI%C3%93N%20DE%20POBREZA%20EXTREMA%20Y%20DESIGUALDAD%20EN%20LA%20CARTAGENA%20DE%20INDIAS?csf=1&amp;web=1&amp;e=Cq7UF9" TargetMode="External"/><Relationship Id="rId5" Type="http://schemas.openxmlformats.org/officeDocument/2006/relationships/hyperlink" Target="https://alcart-my.sharepoint.com/:f:/r/personal/plandedesarrollo_cartagena_gov_co/Documents/REPORTE%20PLAN%20DE%20ACCION%20PES%20DICIEMBRE%202025/FORTALECIMIENTO%20DE%20LA%20ESTRATEGIA%20DE%20EDUCACI%C3%93N%20PARA%20LA%20SUPERACI%C3%93N%20DE%20LA%20POBREZA%20EXTREMA%20Y%20DESIGUALDAD?csf=1&amp;web=1&amp;e=elpjbY" TargetMode="External"/><Relationship Id="rId15" Type="http://schemas.openxmlformats.org/officeDocument/2006/relationships/hyperlink" Target="https://alcart-my.sharepoint.com/:f:/r/personal/plandedesarrollo_cartagena_gov_co/Documents/REPORTE%20PLAN%20DE%20ACCION%20PES%20DICIEMBRE%202025/IMPLEMENTACI%C3%93N%20DE%20LA%20ESTRATEGIA,%20CARTAGENA%20SOSTENIBLE%20HAMBRE%20CERO,%20CARTAGENA%20DE%20INDIAS?csf=1&amp;web=1&amp;e=9B0HfX" TargetMode="External"/><Relationship Id="rId10" Type="http://schemas.openxmlformats.org/officeDocument/2006/relationships/hyperlink" Target="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 TargetMode="External"/><Relationship Id="rId4" Type="http://schemas.openxmlformats.org/officeDocument/2006/relationships/hyperlink" Target="https://alcart-my.sharepoint.com/:f:/r/personal/plandedesarrollo_cartagena_gov_co/Documents/REPORTE%20PLAN%20DE%20ACCION%20PES%20DICIEMBRE%202025/FORTALECIMIENTO%20DE%20LA%20ESTRATEGIA%20DE%20EDUCACI%C3%93N%20PARA%20LA%20SUPERACI%C3%93N%20DE%20LA%20POBREZA%20EXTREMA%20Y%20DESIGUALDAD?csf=1&amp;web=1&amp;e=elpjbY" TargetMode="External"/><Relationship Id="rId9" Type="http://schemas.openxmlformats.org/officeDocument/2006/relationships/hyperlink" Target="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 TargetMode="External"/><Relationship Id="rId14" Type="http://schemas.openxmlformats.org/officeDocument/2006/relationships/hyperlink" Target="https://alcart-my.sharepoint.com/:f:/r/personal/plandedesarrollo_cartagena_gov_co/Documents/REPORTE%20PLAN%20DE%20ACCION%20PES%20DICIEMBRE%202025/IMPLEMENTACI%C3%93N%20DE%20LA%20ESTRATEGIA,%20CARTAGENA%20SOSTENIBLE%20HAMBRE%20CERO,%20CARTAGENA%20DE%20INDIAS?csf=1&amp;web=1&amp;e=9B0Hf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B41" sqref="B41:H41"/>
    </sheetView>
  </sheetViews>
  <sheetFormatPr baseColWidth="10" defaultColWidth="10.85546875" defaultRowHeight="15"/>
  <cols>
    <col min="1" max="1" width="34.140625" style="15" customWidth="1"/>
    <col min="2" max="2" width="10.85546875" style="7"/>
    <col min="3" max="3" width="28.42578125" style="7" customWidth="1"/>
    <col min="4" max="4" width="21.42578125" style="7" customWidth="1"/>
    <col min="5" max="5" width="19.42578125" style="7" customWidth="1"/>
    <col min="6" max="6" width="27.42578125" style="7" customWidth="1"/>
    <col min="7" max="7" width="17.140625" style="7" customWidth="1"/>
    <col min="8" max="8" width="27.42578125" style="7" customWidth="1"/>
    <col min="9" max="9" width="15.42578125" style="7" customWidth="1"/>
    <col min="10" max="10" width="17.85546875" style="7" customWidth="1"/>
    <col min="11" max="11" width="19.42578125" style="7" customWidth="1"/>
    <col min="12" max="12" width="25.42578125" style="7" customWidth="1"/>
    <col min="13" max="13" width="20.5703125" style="7" customWidth="1"/>
    <col min="14" max="15" width="10.85546875" style="7"/>
    <col min="16" max="16" width="16.5703125" style="7" customWidth="1"/>
    <col min="17" max="17" width="20.42578125" style="7" customWidth="1"/>
    <col min="18" max="18" width="18.5703125" style="7" customWidth="1"/>
    <col min="19" max="19" width="22.85546875" style="7" customWidth="1"/>
    <col min="20" max="20" width="22.140625" style="7" customWidth="1"/>
    <col min="21" max="21" width="25.42578125" style="7" customWidth="1"/>
    <col min="22" max="22" width="21.140625" style="7" customWidth="1"/>
    <col min="23" max="23" width="19.140625" style="7" customWidth="1"/>
    <col min="24" max="24" width="17.42578125" style="7" customWidth="1"/>
    <col min="25" max="25" width="16.42578125" style="7" customWidth="1"/>
    <col min="26" max="26" width="16.140625" style="7" customWidth="1"/>
    <col min="27" max="27" width="28.5703125" style="7" customWidth="1"/>
    <col min="28" max="28" width="19.42578125" style="7" customWidth="1"/>
    <col min="29" max="29" width="21.140625" style="7" customWidth="1"/>
    <col min="30" max="30" width="21.85546875" style="7" customWidth="1"/>
    <col min="31" max="31" width="25.42578125" style="7" customWidth="1"/>
    <col min="32" max="32" width="22.140625" style="7" customWidth="1"/>
    <col min="33" max="33" width="29.5703125" style="7" customWidth="1"/>
    <col min="34" max="34" width="18.5703125" style="7" customWidth="1"/>
    <col min="35" max="35" width="18.140625" style="7" customWidth="1"/>
    <col min="36" max="36" width="22.140625" style="7" customWidth="1"/>
    <col min="37" max="16384" width="10.85546875" style="7"/>
  </cols>
  <sheetData>
    <row r="1" spans="1:50" ht="54.75" customHeight="1">
      <c r="A1" s="118" t="s">
        <v>0</v>
      </c>
      <c r="B1" s="118"/>
      <c r="C1" s="118"/>
      <c r="D1" s="118"/>
      <c r="E1" s="118"/>
      <c r="F1" s="118"/>
      <c r="G1" s="118"/>
      <c r="H1" s="118"/>
    </row>
    <row r="2" spans="1:50" ht="33" customHeight="1">
      <c r="A2" s="122" t="s">
        <v>1</v>
      </c>
      <c r="B2" s="122"/>
      <c r="C2" s="122"/>
      <c r="D2" s="122"/>
      <c r="E2" s="122"/>
      <c r="F2" s="122"/>
      <c r="G2" s="122"/>
      <c r="H2" s="122"/>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117" t="s">
        <v>3</v>
      </c>
      <c r="C3" s="117"/>
      <c r="D3" s="117"/>
      <c r="E3" s="117"/>
      <c r="F3" s="117"/>
      <c r="G3" s="117"/>
      <c r="H3" s="117"/>
    </row>
    <row r="4" spans="1:50" ht="48" customHeight="1">
      <c r="A4" s="11" t="s">
        <v>4</v>
      </c>
      <c r="B4" s="119" t="s">
        <v>5</v>
      </c>
      <c r="C4" s="120"/>
      <c r="D4" s="120"/>
      <c r="E4" s="120"/>
      <c r="F4" s="120"/>
      <c r="G4" s="120"/>
      <c r="H4" s="121"/>
    </row>
    <row r="5" spans="1:50" ht="31.5" customHeight="1">
      <c r="A5" s="11" t="s">
        <v>6</v>
      </c>
      <c r="B5" s="117" t="s">
        <v>7</v>
      </c>
      <c r="C5" s="117"/>
      <c r="D5" s="117"/>
      <c r="E5" s="117"/>
      <c r="F5" s="117"/>
      <c r="G5" s="117"/>
      <c r="H5" s="117"/>
    </row>
    <row r="6" spans="1:50" ht="40.5" customHeight="1">
      <c r="A6" s="11" t="s">
        <v>8</v>
      </c>
      <c r="B6" s="119" t="s">
        <v>9</v>
      </c>
      <c r="C6" s="120"/>
      <c r="D6" s="120"/>
      <c r="E6" s="120"/>
      <c r="F6" s="120"/>
      <c r="G6" s="120"/>
      <c r="H6" s="121"/>
    </row>
    <row r="7" spans="1:50" ht="41.1" customHeight="1">
      <c r="A7" s="11" t="s">
        <v>10</v>
      </c>
      <c r="B7" s="117" t="s">
        <v>11</v>
      </c>
      <c r="C7" s="117"/>
      <c r="D7" s="117"/>
      <c r="E7" s="117"/>
      <c r="F7" s="117"/>
      <c r="G7" s="117"/>
      <c r="H7" s="117"/>
    </row>
    <row r="8" spans="1:50" ht="48.95" customHeight="1">
      <c r="A8" s="11" t="s">
        <v>12</v>
      </c>
      <c r="B8" s="117" t="s">
        <v>13</v>
      </c>
      <c r="C8" s="117"/>
      <c r="D8" s="117"/>
      <c r="E8" s="117"/>
      <c r="F8" s="117"/>
      <c r="G8" s="117"/>
      <c r="H8" s="117"/>
    </row>
    <row r="9" spans="1:50" ht="48.95" customHeight="1">
      <c r="A9" s="11" t="s">
        <v>14</v>
      </c>
      <c r="B9" s="119" t="s">
        <v>15</v>
      </c>
      <c r="C9" s="120"/>
      <c r="D9" s="120"/>
      <c r="E9" s="120"/>
      <c r="F9" s="120"/>
      <c r="G9" s="120"/>
      <c r="H9" s="121"/>
    </row>
    <row r="10" spans="1:50" ht="30">
      <c r="A10" s="11" t="s">
        <v>16</v>
      </c>
      <c r="B10" s="117" t="s">
        <v>17</v>
      </c>
      <c r="C10" s="117"/>
      <c r="D10" s="117"/>
      <c r="E10" s="117"/>
      <c r="F10" s="117"/>
      <c r="G10" s="117"/>
      <c r="H10" s="117"/>
    </row>
    <row r="11" spans="1:50" ht="30">
      <c r="A11" s="11" t="s">
        <v>18</v>
      </c>
      <c r="B11" s="117" t="s">
        <v>19</v>
      </c>
      <c r="C11" s="117"/>
      <c r="D11" s="117"/>
      <c r="E11" s="117"/>
      <c r="F11" s="117"/>
      <c r="G11" s="117"/>
      <c r="H11" s="117"/>
    </row>
    <row r="12" spans="1:50" ht="33.950000000000003" customHeight="1">
      <c r="A12" s="11" t="s">
        <v>20</v>
      </c>
      <c r="B12" s="117" t="s">
        <v>21</v>
      </c>
      <c r="C12" s="117"/>
      <c r="D12" s="117"/>
      <c r="E12" s="117"/>
      <c r="F12" s="117"/>
      <c r="G12" s="117"/>
      <c r="H12" s="117"/>
    </row>
    <row r="13" spans="1:50" ht="30">
      <c r="A13" s="11" t="s">
        <v>22</v>
      </c>
      <c r="B13" s="117" t="s">
        <v>23</v>
      </c>
      <c r="C13" s="117"/>
      <c r="D13" s="117"/>
      <c r="E13" s="117"/>
      <c r="F13" s="117"/>
      <c r="G13" s="117"/>
      <c r="H13" s="117"/>
    </row>
    <row r="14" spans="1:50" ht="30">
      <c r="A14" s="11" t="s">
        <v>24</v>
      </c>
      <c r="B14" s="117" t="s">
        <v>25</v>
      </c>
      <c r="C14" s="117"/>
      <c r="D14" s="117"/>
      <c r="E14" s="117"/>
      <c r="F14" s="117"/>
      <c r="G14" s="117"/>
      <c r="H14" s="117"/>
    </row>
    <row r="15" spans="1:50" ht="44.1" customHeight="1">
      <c r="A15" s="11" t="s">
        <v>26</v>
      </c>
      <c r="B15" s="117" t="s">
        <v>27</v>
      </c>
      <c r="C15" s="117"/>
      <c r="D15" s="117"/>
      <c r="E15" s="117"/>
      <c r="F15" s="117"/>
      <c r="G15" s="117"/>
      <c r="H15" s="117"/>
    </row>
    <row r="16" spans="1:50" ht="60">
      <c r="A16" s="11" t="s">
        <v>28</v>
      </c>
      <c r="B16" s="117" t="s">
        <v>29</v>
      </c>
      <c r="C16" s="117"/>
      <c r="D16" s="117"/>
      <c r="E16" s="117"/>
      <c r="F16" s="117"/>
      <c r="G16" s="117"/>
      <c r="H16" s="117"/>
    </row>
    <row r="17" spans="1:8" ht="58.5" customHeight="1">
      <c r="A17" s="11" t="s">
        <v>30</v>
      </c>
      <c r="B17" s="117" t="s">
        <v>31</v>
      </c>
      <c r="C17" s="117"/>
      <c r="D17" s="117"/>
      <c r="E17" s="117"/>
      <c r="F17" s="117"/>
      <c r="G17" s="117"/>
      <c r="H17" s="117"/>
    </row>
    <row r="18" spans="1:8" ht="30">
      <c r="A18" s="11" t="s">
        <v>32</v>
      </c>
      <c r="B18" s="117" t="s">
        <v>33</v>
      </c>
      <c r="C18" s="117"/>
      <c r="D18" s="117"/>
      <c r="E18" s="117"/>
      <c r="F18" s="117"/>
      <c r="G18" s="117"/>
      <c r="H18" s="117"/>
    </row>
    <row r="19" spans="1:8" ht="30" customHeight="1">
      <c r="A19" s="124"/>
      <c r="B19" s="125"/>
      <c r="C19" s="125"/>
      <c r="D19" s="125"/>
      <c r="E19" s="125"/>
      <c r="F19" s="125"/>
      <c r="G19" s="125"/>
      <c r="H19" s="126"/>
    </row>
    <row r="20" spans="1:8" ht="37.5" customHeight="1">
      <c r="A20" s="122" t="s">
        <v>34</v>
      </c>
      <c r="B20" s="122"/>
      <c r="C20" s="122"/>
      <c r="D20" s="122"/>
      <c r="E20" s="122"/>
      <c r="F20" s="122"/>
      <c r="G20" s="122"/>
      <c r="H20" s="122"/>
    </row>
    <row r="21" spans="1:8" ht="117" customHeight="1">
      <c r="A21" s="127" t="s">
        <v>35</v>
      </c>
      <c r="B21" s="127"/>
      <c r="C21" s="127"/>
      <c r="D21" s="127"/>
      <c r="E21" s="127"/>
      <c r="F21" s="127"/>
      <c r="G21" s="127"/>
      <c r="H21" s="127"/>
    </row>
    <row r="22" spans="1:8" ht="117" customHeight="1">
      <c r="A22" s="11" t="s">
        <v>10</v>
      </c>
      <c r="B22" s="117" t="s">
        <v>11</v>
      </c>
      <c r="C22" s="117"/>
      <c r="D22" s="117"/>
      <c r="E22" s="117"/>
      <c r="F22" s="117"/>
      <c r="G22" s="117"/>
      <c r="H22" s="117"/>
    </row>
    <row r="23" spans="1:8" ht="167.1" customHeight="1">
      <c r="A23" s="11" t="s">
        <v>36</v>
      </c>
      <c r="B23" s="127" t="s">
        <v>37</v>
      </c>
      <c r="C23" s="127"/>
      <c r="D23" s="127"/>
      <c r="E23" s="127"/>
      <c r="F23" s="127"/>
      <c r="G23" s="127"/>
      <c r="H23" s="127"/>
    </row>
    <row r="24" spans="1:8" ht="69.75" customHeight="1">
      <c r="A24" s="11" t="s">
        <v>38</v>
      </c>
      <c r="B24" s="127" t="s">
        <v>39</v>
      </c>
      <c r="C24" s="127"/>
      <c r="D24" s="127"/>
      <c r="E24" s="127"/>
      <c r="F24" s="127"/>
      <c r="G24" s="127"/>
      <c r="H24" s="127"/>
    </row>
    <row r="25" spans="1:8" ht="60" customHeight="1">
      <c r="A25" s="11" t="s">
        <v>40</v>
      </c>
      <c r="B25" s="127" t="s">
        <v>41</v>
      </c>
      <c r="C25" s="127"/>
      <c r="D25" s="127"/>
      <c r="E25" s="127"/>
      <c r="F25" s="127"/>
      <c r="G25" s="127"/>
      <c r="H25" s="127"/>
    </row>
    <row r="26" spans="1:8" ht="24.75" customHeight="1">
      <c r="A26" s="12" t="s">
        <v>42</v>
      </c>
      <c r="B26" s="123" t="s">
        <v>43</v>
      </c>
      <c r="C26" s="123"/>
      <c r="D26" s="123"/>
      <c r="E26" s="123"/>
      <c r="F26" s="123"/>
      <c r="G26" s="123"/>
      <c r="H26" s="123"/>
    </row>
    <row r="27" spans="1:8" ht="26.25" customHeight="1">
      <c r="A27" s="12" t="s">
        <v>44</v>
      </c>
      <c r="B27" s="123" t="s">
        <v>45</v>
      </c>
      <c r="C27" s="123"/>
      <c r="D27" s="123"/>
      <c r="E27" s="123"/>
      <c r="F27" s="123"/>
      <c r="G27" s="123"/>
      <c r="H27" s="123"/>
    </row>
    <row r="28" spans="1:8" ht="53.25" customHeight="1">
      <c r="A28" s="11" t="s">
        <v>46</v>
      </c>
      <c r="B28" s="127" t="s">
        <v>47</v>
      </c>
      <c r="C28" s="127"/>
      <c r="D28" s="127"/>
      <c r="E28" s="127"/>
      <c r="F28" s="127"/>
      <c r="G28" s="127"/>
      <c r="H28" s="127"/>
    </row>
    <row r="29" spans="1:8" ht="45" customHeight="1">
      <c r="A29" s="11" t="s">
        <v>48</v>
      </c>
      <c r="B29" s="143" t="s">
        <v>49</v>
      </c>
      <c r="C29" s="144"/>
      <c r="D29" s="144"/>
      <c r="E29" s="144"/>
      <c r="F29" s="144"/>
      <c r="G29" s="144"/>
      <c r="H29" s="145"/>
    </row>
    <row r="30" spans="1:8" ht="45" customHeight="1">
      <c r="A30" s="11" t="s">
        <v>50</v>
      </c>
      <c r="B30" s="143" t="s">
        <v>51</v>
      </c>
      <c r="C30" s="144"/>
      <c r="D30" s="144"/>
      <c r="E30" s="144"/>
      <c r="F30" s="144"/>
      <c r="G30" s="144"/>
      <c r="H30" s="145"/>
    </row>
    <row r="31" spans="1:8" ht="45" customHeight="1">
      <c r="A31" s="11" t="s">
        <v>52</v>
      </c>
      <c r="B31" s="143" t="s">
        <v>53</v>
      </c>
      <c r="C31" s="144"/>
      <c r="D31" s="144"/>
      <c r="E31" s="144"/>
      <c r="F31" s="144"/>
      <c r="G31" s="144"/>
      <c r="H31" s="145"/>
    </row>
    <row r="32" spans="1:8" ht="33" customHeight="1">
      <c r="A32" s="12" t="s">
        <v>54</v>
      </c>
      <c r="B32" s="127" t="s">
        <v>55</v>
      </c>
      <c r="C32" s="127"/>
      <c r="D32" s="127"/>
      <c r="E32" s="127"/>
      <c r="F32" s="127"/>
      <c r="G32" s="127"/>
      <c r="H32" s="127"/>
    </row>
    <row r="33" spans="1:8" ht="39" customHeight="1">
      <c r="A33" s="11" t="s">
        <v>56</v>
      </c>
      <c r="B33" s="123" t="s">
        <v>57</v>
      </c>
      <c r="C33" s="123"/>
      <c r="D33" s="123"/>
      <c r="E33" s="123"/>
      <c r="F33" s="123"/>
      <c r="G33" s="123"/>
      <c r="H33" s="123"/>
    </row>
    <row r="34" spans="1:8" ht="39" customHeight="1">
      <c r="A34" s="122" t="s">
        <v>58</v>
      </c>
      <c r="B34" s="122"/>
      <c r="C34" s="122"/>
      <c r="D34" s="122"/>
      <c r="E34" s="122"/>
      <c r="F34" s="122"/>
      <c r="G34" s="122"/>
      <c r="H34" s="122"/>
    </row>
    <row r="35" spans="1:8" ht="79.5" customHeight="1">
      <c r="A35" s="119" t="s">
        <v>59</v>
      </c>
      <c r="B35" s="120"/>
      <c r="C35" s="120"/>
      <c r="D35" s="120"/>
      <c r="E35" s="120"/>
      <c r="F35" s="120"/>
      <c r="G35" s="120"/>
      <c r="H35" s="121"/>
    </row>
    <row r="36" spans="1:8" ht="33" customHeight="1">
      <c r="A36" s="11" t="s">
        <v>60</v>
      </c>
      <c r="B36" s="127" t="s">
        <v>61</v>
      </c>
      <c r="C36" s="127"/>
      <c r="D36" s="127"/>
      <c r="E36" s="127"/>
      <c r="F36" s="127"/>
      <c r="G36" s="127"/>
      <c r="H36" s="127"/>
    </row>
    <row r="37" spans="1:8" ht="33" customHeight="1">
      <c r="A37" s="11" t="s">
        <v>62</v>
      </c>
      <c r="B37" s="127" t="s">
        <v>63</v>
      </c>
      <c r="C37" s="127"/>
      <c r="D37" s="127"/>
      <c r="E37" s="127"/>
      <c r="F37" s="127"/>
      <c r="G37" s="127"/>
      <c r="H37" s="127"/>
    </row>
    <row r="38" spans="1:8" ht="33" customHeight="1">
      <c r="A38" s="17"/>
      <c r="B38" s="18"/>
      <c r="C38" s="18"/>
      <c r="D38" s="18"/>
      <c r="E38" s="18"/>
      <c r="F38" s="18"/>
      <c r="G38" s="18"/>
      <c r="H38" s="19"/>
    </row>
    <row r="39" spans="1:8" ht="34.5" customHeight="1">
      <c r="A39" s="122" t="s">
        <v>64</v>
      </c>
      <c r="B39" s="122"/>
      <c r="C39" s="122"/>
      <c r="D39" s="122"/>
      <c r="E39" s="122"/>
      <c r="F39" s="122"/>
      <c r="G39" s="122"/>
      <c r="H39" s="122"/>
    </row>
    <row r="40" spans="1:8" ht="34.5" customHeight="1">
      <c r="A40" s="11" t="s">
        <v>65</v>
      </c>
      <c r="B40" s="127" t="s">
        <v>66</v>
      </c>
      <c r="C40" s="127"/>
      <c r="D40" s="127"/>
      <c r="E40" s="127"/>
      <c r="F40" s="127"/>
      <c r="G40" s="127"/>
      <c r="H40" s="127"/>
    </row>
    <row r="41" spans="1:8" ht="29.25" customHeight="1">
      <c r="A41" s="11" t="s">
        <v>67</v>
      </c>
      <c r="B41" s="127" t="s">
        <v>68</v>
      </c>
      <c r="C41" s="127"/>
      <c r="D41" s="127"/>
      <c r="E41" s="127"/>
      <c r="F41" s="127"/>
      <c r="G41" s="127"/>
      <c r="H41" s="127"/>
    </row>
    <row r="42" spans="1:8" ht="42" customHeight="1">
      <c r="A42" s="11" t="s">
        <v>69</v>
      </c>
      <c r="B42" s="127" t="s">
        <v>70</v>
      </c>
      <c r="C42" s="127"/>
      <c r="D42" s="127"/>
      <c r="E42" s="127"/>
      <c r="F42" s="127"/>
      <c r="G42" s="127"/>
      <c r="H42" s="127"/>
    </row>
    <row r="43" spans="1:8" ht="42" customHeight="1">
      <c r="A43" s="11" t="s">
        <v>71</v>
      </c>
      <c r="B43" s="143" t="s">
        <v>72</v>
      </c>
      <c r="C43" s="144"/>
      <c r="D43" s="144"/>
      <c r="E43" s="144"/>
      <c r="F43" s="144"/>
      <c r="G43" s="144"/>
      <c r="H43" s="145"/>
    </row>
    <row r="44" spans="1:8" ht="42" customHeight="1">
      <c r="A44" s="11" t="s">
        <v>73</v>
      </c>
      <c r="B44" s="143" t="s">
        <v>74</v>
      </c>
      <c r="C44" s="144"/>
      <c r="D44" s="144"/>
      <c r="E44" s="144"/>
      <c r="F44" s="144"/>
      <c r="G44" s="144"/>
      <c r="H44" s="145"/>
    </row>
    <row r="45" spans="1:8" ht="42" customHeight="1">
      <c r="A45" s="11" t="s">
        <v>75</v>
      </c>
      <c r="B45" s="143" t="s">
        <v>76</v>
      </c>
      <c r="C45" s="144"/>
      <c r="D45" s="144"/>
      <c r="E45" s="144"/>
      <c r="F45" s="144"/>
      <c r="G45" s="144"/>
      <c r="H45" s="145"/>
    </row>
    <row r="46" spans="1:8" ht="86.1" customHeight="1">
      <c r="A46" s="13" t="s">
        <v>77</v>
      </c>
      <c r="B46" s="128" t="s">
        <v>78</v>
      </c>
      <c r="C46" s="128"/>
      <c r="D46" s="128"/>
      <c r="E46" s="128"/>
      <c r="F46" s="128"/>
      <c r="G46" s="128"/>
      <c r="H46" s="128"/>
    </row>
    <row r="47" spans="1:8" ht="39.75" customHeight="1">
      <c r="A47" s="13" t="s">
        <v>79</v>
      </c>
      <c r="B47" s="130" t="s">
        <v>80</v>
      </c>
      <c r="C47" s="131"/>
      <c r="D47" s="131"/>
      <c r="E47" s="131"/>
      <c r="F47" s="131"/>
      <c r="G47" s="131"/>
      <c r="H47" s="132"/>
    </row>
    <row r="48" spans="1:8" ht="31.5" customHeight="1">
      <c r="A48" s="13" t="s">
        <v>81</v>
      </c>
      <c r="B48" s="128" t="s">
        <v>82</v>
      </c>
      <c r="C48" s="128"/>
      <c r="D48" s="128"/>
      <c r="E48" s="128"/>
      <c r="F48" s="128"/>
      <c r="G48" s="128"/>
      <c r="H48" s="128"/>
    </row>
    <row r="49" spans="1:8" ht="45">
      <c r="A49" s="13" t="s">
        <v>83</v>
      </c>
      <c r="B49" s="128" t="s">
        <v>84</v>
      </c>
      <c r="C49" s="128"/>
      <c r="D49" s="128"/>
      <c r="E49" s="128"/>
      <c r="F49" s="128"/>
      <c r="G49" s="128"/>
      <c r="H49" s="128"/>
    </row>
    <row r="50" spans="1:8" ht="43.5" customHeight="1">
      <c r="A50" s="13" t="s">
        <v>85</v>
      </c>
      <c r="B50" s="128" t="s">
        <v>86</v>
      </c>
      <c r="C50" s="128"/>
      <c r="D50" s="128"/>
      <c r="E50" s="128"/>
      <c r="F50" s="128"/>
      <c r="G50" s="128"/>
      <c r="H50" s="128"/>
    </row>
    <row r="51" spans="1:8" ht="40.5" customHeight="1">
      <c r="A51" s="13" t="s">
        <v>87</v>
      </c>
      <c r="B51" s="128" t="s">
        <v>88</v>
      </c>
      <c r="C51" s="128"/>
      <c r="D51" s="128"/>
      <c r="E51" s="128"/>
      <c r="F51" s="128"/>
      <c r="G51" s="128"/>
      <c r="H51" s="128"/>
    </row>
    <row r="52" spans="1:8" ht="75.75" customHeight="1">
      <c r="A52" s="14" t="s">
        <v>89</v>
      </c>
      <c r="B52" s="129" t="s">
        <v>90</v>
      </c>
      <c r="C52" s="129"/>
      <c r="D52" s="129"/>
      <c r="E52" s="129"/>
      <c r="F52" s="129"/>
      <c r="G52" s="129"/>
      <c r="H52" s="129"/>
    </row>
    <row r="53" spans="1:8" ht="41.25" customHeight="1">
      <c r="A53" s="14" t="s">
        <v>91</v>
      </c>
      <c r="B53" s="129" t="s">
        <v>92</v>
      </c>
      <c r="C53" s="129"/>
      <c r="D53" s="129"/>
      <c r="E53" s="129"/>
      <c r="F53" s="129"/>
      <c r="G53" s="129"/>
      <c r="H53" s="129"/>
    </row>
    <row r="54" spans="1:8" ht="47.45" customHeight="1">
      <c r="A54" s="14" t="s">
        <v>93</v>
      </c>
      <c r="B54" s="129" t="s">
        <v>94</v>
      </c>
      <c r="C54" s="129"/>
      <c r="D54" s="129"/>
      <c r="E54" s="129"/>
      <c r="F54" s="129"/>
      <c r="G54" s="129"/>
      <c r="H54" s="129"/>
    </row>
    <row r="55" spans="1:8" ht="57.6" customHeight="1">
      <c r="A55" s="14" t="s">
        <v>95</v>
      </c>
      <c r="B55" s="129" t="s">
        <v>96</v>
      </c>
      <c r="C55" s="129"/>
      <c r="D55" s="129"/>
      <c r="E55" s="129"/>
      <c r="F55" s="129"/>
      <c r="G55" s="129"/>
      <c r="H55" s="129"/>
    </row>
    <row r="56" spans="1:8" ht="31.5" customHeight="1">
      <c r="A56" s="14" t="s">
        <v>97</v>
      </c>
      <c r="B56" s="129" t="s">
        <v>98</v>
      </c>
      <c r="C56" s="129"/>
      <c r="D56" s="129"/>
      <c r="E56" s="129"/>
      <c r="F56" s="129"/>
      <c r="G56" s="129"/>
      <c r="H56" s="129"/>
    </row>
    <row r="57" spans="1:8" ht="70.5" customHeight="1">
      <c r="A57" s="14" t="s">
        <v>99</v>
      </c>
      <c r="B57" s="129" t="s">
        <v>100</v>
      </c>
      <c r="C57" s="129"/>
      <c r="D57" s="129"/>
      <c r="E57" s="129"/>
      <c r="F57" s="129"/>
      <c r="G57" s="129"/>
      <c r="H57" s="129"/>
    </row>
    <row r="58" spans="1:8" ht="33.75" customHeight="1">
      <c r="A58" s="135"/>
      <c r="B58" s="135"/>
      <c r="C58" s="135"/>
      <c r="D58" s="135"/>
      <c r="E58" s="135"/>
      <c r="F58" s="135"/>
      <c r="G58" s="135"/>
      <c r="H58" s="136"/>
    </row>
    <row r="59" spans="1:8" ht="32.25" customHeight="1">
      <c r="A59" s="138" t="s">
        <v>101</v>
      </c>
      <c r="B59" s="138"/>
      <c r="C59" s="138"/>
      <c r="D59" s="138"/>
      <c r="E59" s="138"/>
      <c r="F59" s="138"/>
      <c r="G59" s="138"/>
      <c r="H59" s="138"/>
    </row>
    <row r="60" spans="1:8" ht="34.5" customHeight="1">
      <c r="A60" s="11" t="s">
        <v>102</v>
      </c>
      <c r="B60" s="133" t="s">
        <v>103</v>
      </c>
      <c r="C60" s="133"/>
      <c r="D60" s="133"/>
      <c r="E60" s="133"/>
      <c r="F60" s="133"/>
      <c r="G60" s="133"/>
      <c r="H60" s="133"/>
    </row>
    <row r="61" spans="1:8" ht="60" customHeight="1">
      <c r="A61" s="11" t="s">
        <v>104</v>
      </c>
      <c r="B61" s="142" t="s">
        <v>105</v>
      </c>
      <c r="C61" s="142"/>
      <c r="D61" s="142"/>
      <c r="E61" s="142"/>
      <c r="F61" s="142"/>
      <c r="G61" s="142"/>
      <c r="H61" s="142"/>
    </row>
    <row r="62" spans="1:8" ht="41.25" customHeight="1">
      <c r="A62" s="11" t="s">
        <v>106</v>
      </c>
      <c r="B62" s="139" t="s">
        <v>107</v>
      </c>
      <c r="C62" s="140"/>
      <c r="D62" s="140"/>
      <c r="E62" s="140"/>
      <c r="F62" s="140"/>
      <c r="G62" s="140"/>
      <c r="H62" s="141"/>
    </row>
    <row r="63" spans="1:8" ht="42" customHeight="1">
      <c r="A63" s="11" t="s">
        <v>108</v>
      </c>
      <c r="B63" s="127" t="s">
        <v>109</v>
      </c>
      <c r="C63" s="127"/>
      <c r="D63" s="127"/>
      <c r="E63" s="127"/>
      <c r="F63" s="127"/>
      <c r="G63" s="127"/>
      <c r="H63" s="127"/>
    </row>
    <row r="64" spans="1:8" ht="31.5" customHeight="1">
      <c r="A64" s="11" t="s">
        <v>110</v>
      </c>
      <c r="B64" s="133" t="s">
        <v>111</v>
      </c>
      <c r="C64" s="133"/>
      <c r="D64" s="133"/>
      <c r="E64" s="133"/>
      <c r="F64" s="133"/>
      <c r="G64" s="133"/>
      <c r="H64" s="133"/>
    </row>
    <row r="65" spans="1:8" ht="45.75" customHeight="1">
      <c r="A65" s="11" t="s">
        <v>112</v>
      </c>
      <c r="B65" s="133" t="s">
        <v>113</v>
      </c>
      <c r="C65" s="133"/>
      <c r="D65" s="133"/>
      <c r="E65" s="133"/>
      <c r="F65" s="133"/>
      <c r="G65" s="133"/>
      <c r="H65" s="133"/>
    </row>
    <row r="66" spans="1:8" ht="30.75" customHeight="1">
      <c r="A66" s="137"/>
      <c r="B66" s="137"/>
      <c r="C66" s="137"/>
      <c r="D66" s="137"/>
      <c r="E66" s="137"/>
      <c r="F66" s="137"/>
      <c r="G66" s="137"/>
      <c r="H66" s="137"/>
    </row>
    <row r="67" spans="1:8" ht="34.5" customHeight="1">
      <c r="A67" s="138" t="s">
        <v>114</v>
      </c>
      <c r="B67" s="138"/>
      <c r="C67" s="138"/>
      <c r="D67" s="138"/>
      <c r="E67" s="138"/>
      <c r="F67" s="138"/>
      <c r="G67" s="138"/>
      <c r="H67" s="138"/>
    </row>
    <row r="68" spans="1:8" ht="39.75" customHeight="1">
      <c r="A68" s="14" t="s">
        <v>115</v>
      </c>
      <c r="B68" s="133" t="s">
        <v>116</v>
      </c>
      <c r="C68" s="133"/>
      <c r="D68" s="133"/>
      <c r="E68" s="133"/>
      <c r="F68" s="133"/>
      <c r="G68" s="133"/>
      <c r="H68" s="133"/>
    </row>
    <row r="69" spans="1:8" ht="39.75" customHeight="1">
      <c r="A69" s="14" t="s">
        <v>117</v>
      </c>
      <c r="B69" s="133" t="s">
        <v>118</v>
      </c>
      <c r="C69" s="133"/>
      <c r="D69" s="133"/>
      <c r="E69" s="133"/>
      <c r="F69" s="133"/>
      <c r="G69" s="133"/>
      <c r="H69" s="133"/>
    </row>
    <row r="70" spans="1:8" ht="42" customHeight="1">
      <c r="A70" s="14" t="s">
        <v>119</v>
      </c>
      <c r="B70" s="129" t="s">
        <v>120</v>
      </c>
      <c r="C70" s="129"/>
      <c r="D70" s="129"/>
      <c r="E70" s="129"/>
      <c r="F70" s="129"/>
      <c r="G70" s="129"/>
      <c r="H70" s="129"/>
    </row>
    <row r="71" spans="1:8" ht="33.75" customHeight="1">
      <c r="A71" s="14" t="s">
        <v>121</v>
      </c>
      <c r="B71" s="133" t="s">
        <v>122</v>
      </c>
      <c r="C71" s="133"/>
      <c r="D71" s="133"/>
      <c r="E71" s="133"/>
      <c r="F71" s="133"/>
      <c r="G71" s="133"/>
      <c r="H71" s="133"/>
    </row>
    <row r="72" spans="1:8" ht="33" customHeight="1">
      <c r="A72" s="14" t="s">
        <v>123</v>
      </c>
      <c r="B72" s="133" t="s">
        <v>124</v>
      </c>
      <c r="C72" s="133"/>
      <c r="D72" s="133"/>
      <c r="E72" s="133"/>
      <c r="F72" s="133"/>
      <c r="G72" s="133"/>
      <c r="H72" s="133"/>
    </row>
    <row r="73" spans="1:8" ht="33.75" customHeight="1">
      <c r="A73" s="134"/>
      <c r="B73" s="134"/>
      <c r="C73" s="134"/>
      <c r="D73" s="134"/>
      <c r="E73" s="134"/>
      <c r="F73" s="134"/>
      <c r="G73" s="134"/>
      <c r="H73" s="134"/>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0"/>
  <sheetViews>
    <sheetView tabSelected="1" topLeftCell="V1" zoomScale="59" zoomScaleNormal="55" workbookViewId="0">
      <selection activeCell="Y11" sqref="Y11:AB11"/>
    </sheetView>
  </sheetViews>
  <sheetFormatPr baseColWidth="10" defaultColWidth="11.42578125" defaultRowHeight="18.75"/>
  <cols>
    <col min="1" max="1" width="28.140625" style="223" customWidth="1"/>
    <col min="2" max="2" width="40.7109375" style="253" customWidth="1"/>
    <col min="3" max="3" width="20.28515625" style="254" customWidth="1"/>
    <col min="4" max="4" width="22.42578125" style="223" customWidth="1"/>
    <col min="5" max="5" width="23.140625" style="223" customWidth="1"/>
    <col min="6" max="6" width="19.28515625" style="255" customWidth="1"/>
    <col min="7" max="7" width="23.5703125" style="223" customWidth="1"/>
    <col min="8" max="8" width="27.140625" style="223" customWidth="1"/>
    <col min="9" max="9" width="27.5703125" style="223" customWidth="1"/>
    <col min="10" max="10" width="31.140625" style="255" customWidth="1"/>
    <col min="11" max="11" width="35.140625" style="248" customWidth="1"/>
    <col min="12" max="12" width="20.7109375" style="248" customWidth="1"/>
    <col min="13" max="13" width="26.85546875" style="248" customWidth="1"/>
    <col min="14" max="14" width="40.5703125" style="248" customWidth="1"/>
    <col min="15" max="15" width="20.28515625" style="256" customWidth="1"/>
    <col min="16" max="16" width="20.140625" style="256" customWidth="1"/>
    <col min="17" max="17" width="23.28515625" style="256" customWidth="1"/>
    <col min="18" max="19" width="27.42578125" style="256" customWidth="1"/>
    <col min="20" max="20" width="40.5703125" style="256" customWidth="1"/>
    <col min="21" max="23" width="27.42578125" style="256" customWidth="1"/>
    <col min="24" max="24" width="18.7109375" style="256" customWidth="1"/>
    <col min="25" max="25" width="19.7109375" style="256" customWidth="1"/>
    <col min="26" max="26" width="21.7109375" style="223" customWidth="1"/>
    <col min="27" max="27" width="20.7109375" style="223" customWidth="1"/>
    <col min="28" max="28" width="23.85546875" style="223" bestFit="1" customWidth="1"/>
    <col min="29" max="29" width="27.7109375" style="223" bestFit="1" customWidth="1"/>
    <col min="30" max="31" width="22" style="223" bestFit="1" customWidth="1"/>
    <col min="32" max="32" width="30.85546875" style="223" customWidth="1"/>
    <col min="33" max="33" width="53" style="258" customWidth="1"/>
    <col min="34" max="16384" width="11.42578125" style="223"/>
  </cols>
  <sheetData>
    <row r="1" spans="1:33" s="227" customFormat="1" ht="18" customHeight="1">
      <c r="A1" s="224"/>
      <c r="B1" s="224"/>
      <c r="C1" s="225" t="s">
        <v>125</v>
      </c>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19" t="s">
        <v>624</v>
      </c>
      <c r="AG1" s="226"/>
    </row>
    <row r="2" spans="1:33" s="227" customFormat="1" ht="18" customHeight="1">
      <c r="A2" s="224"/>
      <c r="B2" s="224"/>
      <c r="C2" s="225" t="s">
        <v>127</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19" t="s">
        <v>128</v>
      </c>
      <c r="AG2" s="226"/>
    </row>
    <row r="3" spans="1:33" s="227" customFormat="1" ht="18" customHeight="1">
      <c r="A3" s="224"/>
      <c r="B3" s="224"/>
      <c r="C3" s="225" t="s">
        <v>129</v>
      </c>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19" t="s">
        <v>130</v>
      </c>
      <c r="AG3" s="226"/>
    </row>
    <row r="4" spans="1:33" s="227" customFormat="1" ht="18" customHeight="1">
      <c r="A4" s="224"/>
      <c r="B4" s="224"/>
      <c r="C4" s="225" t="s">
        <v>625</v>
      </c>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19" t="s">
        <v>132</v>
      </c>
      <c r="AG4" s="226"/>
    </row>
    <row r="5" spans="1:33" s="227" customFormat="1" ht="15.75">
      <c r="A5" s="228" t="s">
        <v>133</v>
      </c>
      <c r="B5" s="228"/>
      <c r="C5" s="229" t="s">
        <v>642</v>
      </c>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0"/>
      <c r="AG5" s="226"/>
    </row>
    <row r="6" spans="1:33" s="227" customFormat="1" ht="15.75">
      <c r="A6" s="230" t="s">
        <v>134</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26"/>
    </row>
    <row r="7" spans="1:33" s="227" customFormat="1" ht="41.25" customHeight="1">
      <c r="A7" s="230" t="s">
        <v>135</v>
      </c>
      <c r="B7" s="230"/>
      <c r="C7" s="230"/>
      <c r="D7" s="230"/>
      <c r="E7" s="230"/>
      <c r="F7" s="230"/>
      <c r="G7" s="230"/>
      <c r="H7" s="230"/>
      <c r="I7" s="230"/>
      <c r="J7" s="230"/>
      <c r="K7" s="230"/>
      <c r="L7" s="230"/>
      <c r="M7" s="230"/>
      <c r="N7" s="230"/>
      <c r="O7" s="230"/>
      <c r="P7" s="230" t="s">
        <v>136</v>
      </c>
      <c r="Q7" s="230"/>
      <c r="R7" s="230"/>
      <c r="S7" s="230"/>
      <c r="T7" s="230" t="s">
        <v>137</v>
      </c>
      <c r="U7" s="230"/>
      <c r="V7" s="230"/>
      <c r="W7" s="230"/>
      <c r="X7" s="230"/>
      <c r="Y7" s="230" t="s">
        <v>138</v>
      </c>
      <c r="Z7" s="230"/>
      <c r="AA7" s="230"/>
      <c r="AB7" s="230"/>
      <c r="AC7" s="230" t="s">
        <v>626</v>
      </c>
      <c r="AD7" s="230"/>
      <c r="AE7" s="230"/>
      <c r="AF7" s="230"/>
      <c r="AG7" s="231" t="s">
        <v>643</v>
      </c>
    </row>
    <row r="8" spans="1:33" s="234" customFormat="1" ht="64.5" customHeight="1">
      <c r="A8" s="232" t="s">
        <v>2</v>
      </c>
      <c r="B8" s="232" t="s">
        <v>4</v>
      </c>
      <c r="C8" s="232" t="s">
        <v>139</v>
      </c>
      <c r="D8" s="232" t="s">
        <v>140</v>
      </c>
      <c r="E8" s="232" t="s">
        <v>141</v>
      </c>
      <c r="F8" s="232" t="s">
        <v>142</v>
      </c>
      <c r="G8" s="232" t="s">
        <v>14</v>
      </c>
      <c r="H8" s="232" t="s">
        <v>16</v>
      </c>
      <c r="I8" s="232" t="s">
        <v>18</v>
      </c>
      <c r="J8" s="233" t="s">
        <v>143</v>
      </c>
      <c r="K8" s="232" t="s">
        <v>144</v>
      </c>
      <c r="L8" s="232" t="s">
        <v>145</v>
      </c>
      <c r="M8" s="232" t="s">
        <v>146</v>
      </c>
      <c r="N8" s="232" t="s">
        <v>28</v>
      </c>
      <c r="O8" s="232" t="s">
        <v>30</v>
      </c>
      <c r="P8" s="232" t="s">
        <v>147</v>
      </c>
      <c r="Q8" s="232" t="s">
        <v>148</v>
      </c>
      <c r="R8" s="232" t="s">
        <v>149</v>
      </c>
      <c r="S8" s="232" t="s">
        <v>150</v>
      </c>
      <c r="T8" s="232" t="s">
        <v>151</v>
      </c>
      <c r="U8" s="232" t="s">
        <v>152</v>
      </c>
      <c r="V8" s="232" t="s">
        <v>153</v>
      </c>
      <c r="W8" s="232" t="s">
        <v>154</v>
      </c>
      <c r="X8" s="232" t="s">
        <v>155</v>
      </c>
      <c r="Y8" s="232" t="s">
        <v>156</v>
      </c>
      <c r="Z8" s="232" t="s">
        <v>157</v>
      </c>
      <c r="AA8" s="232" t="s">
        <v>627</v>
      </c>
      <c r="AB8" s="232" t="s">
        <v>158</v>
      </c>
      <c r="AC8" s="221" t="s">
        <v>628</v>
      </c>
      <c r="AD8" s="221" t="s">
        <v>629</v>
      </c>
      <c r="AE8" s="221" t="s">
        <v>630</v>
      </c>
      <c r="AF8" s="221" t="s">
        <v>631</v>
      </c>
      <c r="AG8" s="231"/>
    </row>
    <row r="9" spans="1:33" ht="60" customHeight="1">
      <c r="A9" s="235" t="s">
        <v>159</v>
      </c>
      <c r="B9" s="236" t="s">
        <v>160</v>
      </c>
      <c r="C9" s="236" t="s">
        <v>161</v>
      </c>
      <c r="D9" s="236" t="s">
        <v>162</v>
      </c>
      <c r="E9" s="236" t="s">
        <v>163</v>
      </c>
      <c r="F9" s="236" t="s">
        <v>644</v>
      </c>
      <c r="G9" s="237" t="s">
        <v>165</v>
      </c>
      <c r="H9" s="238" t="s">
        <v>166</v>
      </c>
      <c r="I9" s="239" t="s">
        <v>167</v>
      </c>
      <c r="J9" s="240" t="s">
        <v>168</v>
      </c>
      <c r="K9" s="241" t="s">
        <v>169</v>
      </c>
      <c r="L9" s="242">
        <v>0.7</v>
      </c>
      <c r="M9" s="243" t="s">
        <v>170</v>
      </c>
      <c r="N9" s="239" t="s">
        <v>171</v>
      </c>
      <c r="O9" s="239">
        <v>16000</v>
      </c>
      <c r="P9" s="244">
        <v>2000</v>
      </c>
      <c r="Q9" s="239">
        <v>5500</v>
      </c>
      <c r="R9" s="239">
        <v>5500</v>
      </c>
      <c r="S9" s="239">
        <v>2424</v>
      </c>
      <c r="T9" s="239">
        <v>2576</v>
      </c>
      <c r="U9" s="239">
        <f>SUM(Y9:AB9)</f>
        <v>3086</v>
      </c>
      <c r="V9" s="239"/>
      <c r="W9" s="239"/>
      <c r="X9" s="239">
        <f>T9+U9+V9+W9</f>
        <v>5662</v>
      </c>
      <c r="Y9" s="239">
        <v>939</v>
      </c>
      <c r="Z9" s="239">
        <v>807</v>
      </c>
      <c r="AA9" s="239">
        <v>868</v>
      </c>
      <c r="AB9" s="239">
        <v>472</v>
      </c>
      <c r="AC9" s="32">
        <f>+IF((U9/Q9)&gt;100%,100%,(U9/Q9))*L9</f>
        <v>0.39276363636363631</v>
      </c>
      <c r="AD9" s="32">
        <f>+IF(((X9)/O9)&gt;100%,100%,((X9)/O9))*L9</f>
        <v>0.24771249999999997</v>
      </c>
      <c r="AE9" s="32">
        <f>+IF(((U9)/Q9)&gt;100%,100%,((U9)/Q9))</f>
        <v>0.56109090909090908</v>
      </c>
      <c r="AF9" s="32">
        <f>+IF(((X9)/O9)&gt;100%,100%,((X9))/O9)</f>
        <v>0.353875</v>
      </c>
      <c r="AG9" s="33" t="s">
        <v>616</v>
      </c>
    </row>
    <row r="10" spans="1:33" ht="60" customHeight="1">
      <c r="A10" s="235"/>
      <c r="B10" s="236"/>
      <c r="C10" s="236"/>
      <c r="D10" s="236"/>
      <c r="E10" s="236"/>
      <c r="F10" s="236"/>
      <c r="G10" s="237"/>
      <c r="H10" s="238" t="s">
        <v>172</v>
      </c>
      <c r="I10" s="241" t="s">
        <v>173</v>
      </c>
      <c r="J10" s="241" t="s">
        <v>168</v>
      </c>
      <c r="K10" s="238" t="s">
        <v>174</v>
      </c>
      <c r="L10" s="245">
        <v>0.3</v>
      </c>
      <c r="M10" s="243" t="s">
        <v>170</v>
      </c>
      <c r="N10" s="241" t="s">
        <v>175</v>
      </c>
      <c r="O10" s="241">
        <v>2200</v>
      </c>
      <c r="P10" s="241" t="s">
        <v>176</v>
      </c>
      <c r="Q10" s="241">
        <v>700</v>
      </c>
      <c r="R10" s="241">
        <v>700</v>
      </c>
      <c r="S10" s="241">
        <v>800</v>
      </c>
      <c r="T10" s="241">
        <v>0</v>
      </c>
      <c r="U10" s="239">
        <f t="shared" ref="U10:U46" si="0">SUM(Y10:AB10)</f>
        <v>754</v>
      </c>
      <c r="V10" s="241"/>
      <c r="W10" s="241"/>
      <c r="X10" s="241">
        <f>T10+U10+V10+W10</f>
        <v>754</v>
      </c>
      <c r="Y10" s="241">
        <v>9</v>
      </c>
      <c r="Z10" s="241">
        <v>221</v>
      </c>
      <c r="AA10" s="241">
        <v>330</v>
      </c>
      <c r="AB10" s="239">
        <v>194</v>
      </c>
      <c r="AC10" s="32">
        <f t="shared" ref="AC10:AC46" si="1">+IF((U10/Q10)&gt;100%,100%,(U10/Q10))*L10</f>
        <v>0.3</v>
      </c>
      <c r="AD10" s="32">
        <f t="shared" ref="AD10:AD46" si="2">+IF(((X10)/O10)&gt;100%,100%,((X10)/O10))*L10</f>
        <v>0.10281818181818181</v>
      </c>
      <c r="AE10" s="32">
        <f t="shared" ref="AE10:AE46" si="3">+IF(((U10)/Q10)&gt;100%,100%,((U10)/Q10))</f>
        <v>1</v>
      </c>
      <c r="AF10" s="32">
        <f t="shared" ref="AF10:AF46" si="4">+IF(((X10)/O10)&gt;100%,100%,((X10))/O10)</f>
        <v>0.34272727272727271</v>
      </c>
      <c r="AG10" s="33" t="s">
        <v>616</v>
      </c>
    </row>
    <row r="11" spans="1:33" ht="60" customHeight="1">
      <c r="A11" s="239"/>
      <c r="B11" s="241"/>
      <c r="C11" s="241"/>
      <c r="D11" s="241"/>
      <c r="E11" s="241"/>
      <c r="F11" s="241"/>
      <c r="G11" s="243"/>
      <c r="H11" s="238"/>
      <c r="I11" s="241"/>
      <c r="J11" s="241"/>
      <c r="K11" s="238"/>
      <c r="L11" s="245"/>
      <c r="M11" s="243"/>
      <c r="N11" s="241"/>
      <c r="O11" s="241"/>
      <c r="P11" s="241"/>
      <c r="Q11" s="241"/>
      <c r="R11" s="241"/>
      <c r="S11" s="241"/>
      <c r="T11" s="241"/>
      <c r="U11" s="241"/>
      <c r="V11" s="241"/>
      <c r="W11" s="241"/>
      <c r="X11" s="241"/>
      <c r="Y11" s="246" t="s">
        <v>645</v>
      </c>
      <c r="Z11" s="246"/>
      <c r="AA11" s="246"/>
      <c r="AB11" s="246"/>
      <c r="AC11" s="36">
        <f>SUM(AC9:AC10)</f>
        <v>0.69276363636363625</v>
      </c>
      <c r="AD11" s="36">
        <f>SUM(AD9:AD10)</f>
        <v>0.35053068181818181</v>
      </c>
      <c r="AE11" s="36">
        <f>AVERAGE(AE9:AE10)</f>
        <v>0.78054545454545454</v>
      </c>
      <c r="AF11" s="36">
        <f>AVERAGE(AF9:AF10)</f>
        <v>0.34830113636363635</v>
      </c>
      <c r="AG11" s="33"/>
    </row>
    <row r="12" spans="1:33" ht="86.25" customHeight="1">
      <c r="A12" s="235" t="s">
        <v>159</v>
      </c>
      <c r="B12" s="236" t="s">
        <v>160</v>
      </c>
      <c r="C12" s="236" t="s">
        <v>161</v>
      </c>
      <c r="D12" s="236" t="s">
        <v>162</v>
      </c>
      <c r="E12" s="236" t="s">
        <v>163</v>
      </c>
      <c r="F12" s="236" t="s">
        <v>177</v>
      </c>
      <c r="G12" s="237" t="s">
        <v>178</v>
      </c>
      <c r="H12" s="247" t="s">
        <v>179</v>
      </c>
      <c r="I12" s="239" t="s">
        <v>167</v>
      </c>
      <c r="J12" s="241" t="s">
        <v>168</v>
      </c>
      <c r="K12" s="241" t="s">
        <v>180</v>
      </c>
      <c r="L12" s="242">
        <v>0.4</v>
      </c>
      <c r="M12" s="243" t="s">
        <v>170</v>
      </c>
      <c r="N12" s="241" t="s">
        <v>175</v>
      </c>
      <c r="O12" s="239">
        <v>5000</v>
      </c>
      <c r="P12" s="239">
        <v>1000</v>
      </c>
      <c r="Q12" s="239">
        <v>1334</v>
      </c>
      <c r="R12" s="239">
        <v>1333</v>
      </c>
      <c r="S12" s="239">
        <v>466</v>
      </c>
      <c r="T12" s="239">
        <v>1867</v>
      </c>
      <c r="U12" s="239">
        <f t="shared" si="0"/>
        <v>1342</v>
      </c>
      <c r="V12" s="241"/>
      <c r="W12" s="241"/>
      <c r="X12" s="239">
        <f t="shared" ref="X12:X21" si="5">SUM(T12:W12)</f>
        <v>3209</v>
      </c>
      <c r="Y12" s="239">
        <v>618</v>
      </c>
      <c r="Z12" s="239">
        <v>356</v>
      </c>
      <c r="AA12" s="241">
        <v>49</v>
      </c>
      <c r="AB12" s="239">
        <v>319</v>
      </c>
      <c r="AC12" s="32">
        <f t="shared" si="1"/>
        <v>0.4</v>
      </c>
      <c r="AD12" s="32">
        <f t="shared" si="2"/>
        <v>0.25672</v>
      </c>
      <c r="AE12" s="32">
        <f t="shared" si="3"/>
        <v>1</v>
      </c>
      <c r="AF12" s="32">
        <f t="shared" si="4"/>
        <v>0.64180000000000004</v>
      </c>
      <c r="AG12" s="238"/>
    </row>
    <row r="13" spans="1:33" ht="120">
      <c r="A13" s="235"/>
      <c r="B13" s="236"/>
      <c r="C13" s="236"/>
      <c r="D13" s="236"/>
      <c r="E13" s="236"/>
      <c r="F13" s="236"/>
      <c r="G13" s="237"/>
      <c r="H13" s="247" t="s">
        <v>181</v>
      </c>
      <c r="I13" s="239" t="s">
        <v>167</v>
      </c>
      <c r="J13" s="241" t="s">
        <v>168</v>
      </c>
      <c r="K13" s="241" t="s">
        <v>182</v>
      </c>
      <c r="L13" s="242">
        <v>0.3</v>
      </c>
      <c r="M13" s="243" t="s">
        <v>170</v>
      </c>
      <c r="N13" s="239" t="s">
        <v>171</v>
      </c>
      <c r="O13" s="239">
        <v>12000</v>
      </c>
      <c r="P13" s="239">
        <v>5000</v>
      </c>
      <c r="Q13" s="239">
        <v>2400</v>
      </c>
      <c r="R13" s="239">
        <v>2300</v>
      </c>
      <c r="S13" s="239">
        <v>2587</v>
      </c>
      <c r="T13" s="239">
        <v>4713</v>
      </c>
      <c r="U13" s="239">
        <f t="shared" si="0"/>
        <v>3179</v>
      </c>
      <c r="V13" s="241"/>
      <c r="W13" s="241"/>
      <c r="X13" s="239">
        <f>SUM(T13:W13)</f>
        <v>7892</v>
      </c>
      <c r="Y13" s="239">
        <v>626</v>
      </c>
      <c r="Z13" s="239">
        <v>1377</v>
      </c>
      <c r="AA13" s="241">
        <v>732</v>
      </c>
      <c r="AB13" s="239">
        <v>444</v>
      </c>
      <c r="AC13" s="32">
        <f t="shared" si="1"/>
        <v>0.3</v>
      </c>
      <c r="AD13" s="32">
        <f t="shared" si="2"/>
        <v>0.19729999999999998</v>
      </c>
      <c r="AE13" s="32">
        <f t="shared" si="3"/>
        <v>1</v>
      </c>
      <c r="AF13" s="32">
        <f t="shared" si="4"/>
        <v>0.65766666666666662</v>
      </c>
      <c r="AG13" s="33" t="s">
        <v>618</v>
      </c>
    </row>
    <row r="14" spans="1:33" ht="90">
      <c r="A14" s="235"/>
      <c r="B14" s="236"/>
      <c r="C14" s="236"/>
      <c r="D14" s="236"/>
      <c r="E14" s="236"/>
      <c r="F14" s="236"/>
      <c r="G14" s="237"/>
      <c r="H14" s="247" t="s">
        <v>183</v>
      </c>
      <c r="I14" s="241" t="s">
        <v>184</v>
      </c>
      <c r="J14" s="241" t="s">
        <v>168</v>
      </c>
      <c r="K14" s="241" t="s">
        <v>185</v>
      </c>
      <c r="L14" s="242">
        <v>0.3</v>
      </c>
      <c r="M14" s="243" t="s">
        <v>170</v>
      </c>
      <c r="N14" s="241" t="s">
        <v>186</v>
      </c>
      <c r="O14" s="239">
        <v>1</v>
      </c>
      <c r="P14" s="239" t="s">
        <v>176</v>
      </c>
      <c r="Q14" s="239">
        <v>1</v>
      </c>
      <c r="R14" s="239">
        <v>1</v>
      </c>
      <c r="S14" s="239">
        <v>1</v>
      </c>
      <c r="T14" s="239">
        <v>0</v>
      </c>
      <c r="U14" s="239">
        <f t="shared" si="0"/>
        <v>1</v>
      </c>
      <c r="V14" s="241"/>
      <c r="W14" s="241"/>
      <c r="X14" s="239">
        <f t="shared" si="5"/>
        <v>1</v>
      </c>
      <c r="Y14" s="239">
        <v>1</v>
      </c>
      <c r="Z14" s="239">
        <v>0</v>
      </c>
      <c r="AA14" s="241">
        <v>0</v>
      </c>
      <c r="AB14" s="239">
        <v>0</v>
      </c>
      <c r="AC14" s="32">
        <f t="shared" si="1"/>
        <v>0.3</v>
      </c>
      <c r="AD14" s="32">
        <f t="shared" si="2"/>
        <v>0.3</v>
      </c>
      <c r="AE14" s="32">
        <f t="shared" si="3"/>
        <v>1</v>
      </c>
      <c r="AF14" s="32">
        <f t="shared" si="4"/>
        <v>1</v>
      </c>
      <c r="AG14" s="238"/>
    </row>
    <row r="15" spans="1:33" ht="42" customHeight="1">
      <c r="A15" s="239"/>
      <c r="B15" s="241"/>
      <c r="C15" s="241"/>
      <c r="D15" s="241"/>
      <c r="E15" s="241"/>
      <c r="F15" s="241" t="s">
        <v>646</v>
      </c>
      <c r="G15" s="243"/>
      <c r="H15" s="247"/>
      <c r="I15" s="241"/>
      <c r="J15" s="241"/>
      <c r="K15" s="241"/>
      <c r="L15" s="242"/>
      <c r="M15" s="243"/>
      <c r="N15" s="241"/>
      <c r="O15" s="239"/>
      <c r="P15" s="239"/>
      <c r="Q15" s="239"/>
      <c r="R15" s="239"/>
      <c r="S15" s="239"/>
      <c r="T15" s="239"/>
      <c r="U15" s="239"/>
      <c r="V15" s="241"/>
      <c r="W15" s="241"/>
      <c r="X15" s="239"/>
      <c r="Y15" s="246" t="s">
        <v>647</v>
      </c>
      <c r="Z15" s="246"/>
      <c r="AA15" s="246"/>
      <c r="AB15" s="246"/>
      <c r="AC15" s="36">
        <f>SUM(AC12:AC14)</f>
        <v>1</v>
      </c>
      <c r="AD15" s="36">
        <f>SUM(AD12:AD14)</f>
        <v>0.75401999999999991</v>
      </c>
      <c r="AE15" s="36">
        <f>AVERAGE(AE12:AE14)</f>
        <v>1</v>
      </c>
      <c r="AF15" s="36">
        <f>AVERAGE(AF12:AF14)</f>
        <v>0.76648888888888889</v>
      </c>
      <c r="AG15" s="238"/>
    </row>
    <row r="16" spans="1:33" ht="120">
      <c r="A16" s="235" t="s">
        <v>159</v>
      </c>
      <c r="B16" s="236" t="s">
        <v>160</v>
      </c>
      <c r="C16" s="236" t="s">
        <v>187</v>
      </c>
      <c r="D16" s="236" t="s">
        <v>162</v>
      </c>
      <c r="E16" s="236" t="s">
        <v>163</v>
      </c>
      <c r="F16" s="236" t="s">
        <v>188</v>
      </c>
      <c r="G16" s="237" t="s">
        <v>189</v>
      </c>
      <c r="H16" s="247" t="s">
        <v>190</v>
      </c>
      <c r="I16" s="239" t="s">
        <v>167</v>
      </c>
      <c r="J16" s="241" t="s">
        <v>168</v>
      </c>
      <c r="K16" s="241" t="s">
        <v>191</v>
      </c>
      <c r="L16" s="242">
        <v>0.2</v>
      </c>
      <c r="M16" s="239" t="s">
        <v>170</v>
      </c>
      <c r="N16" s="239" t="s">
        <v>192</v>
      </c>
      <c r="O16" s="239">
        <v>5556</v>
      </c>
      <c r="P16" s="239">
        <v>1100</v>
      </c>
      <c r="Q16" s="239">
        <v>1500</v>
      </c>
      <c r="R16" s="239">
        <v>1956</v>
      </c>
      <c r="S16" s="239">
        <v>1828</v>
      </c>
      <c r="T16" s="239">
        <v>272</v>
      </c>
      <c r="U16" s="239">
        <f t="shared" si="0"/>
        <v>1553</v>
      </c>
      <c r="V16" s="241"/>
      <c r="W16" s="241"/>
      <c r="X16" s="239">
        <f t="shared" si="5"/>
        <v>1825</v>
      </c>
      <c r="Y16" s="239">
        <v>402</v>
      </c>
      <c r="Z16" s="239">
        <v>91</v>
      </c>
      <c r="AA16" s="241">
        <v>0</v>
      </c>
      <c r="AB16" s="239">
        <v>1060</v>
      </c>
      <c r="AC16" s="32">
        <f t="shared" si="1"/>
        <v>0.2</v>
      </c>
      <c r="AD16" s="32">
        <f t="shared" si="2"/>
        <v>6.5694744420446358E-2</v>
      </c>
      <c r="AE16" s="32">
        <f t="shared" si="3"/>
        <v>1</v>
      </c>
      <c r="AF16" s="32">
        <f t="shared" si="4"/>
        <v>0.3284737221022318</v>
      </c>
      <c r="AG16" s="33" t="s">
        <v>617</v>
      </c>
    </row>
    <row r="17" spans="1:33" ht="120">
      <c r="A17" s="235"/>
      <c r="B17" s="236"/>
      <c r="C17" s="236"/>
      <c r="D17" s="236"/>
      <c r="E17" s="236"/>
      <c r="F17" s="236"/>
      <c r="G17" s="237"/>
      <c r="H17" s="247" t="s">
        <v>193</v>
      </c>
      <c r="I17" s="239" t="s">
        <v>167</v>
      </c>
      <c r="J17" s="241" t="s">
        <v>194</v>
      </c>
      <c r="K17" s="241" t="s">
        <v>195</v>
      </c>
      <c r="L17" s="242">
        <v>0.3</v>
      </c>
      <c r="M17" s="239" t="s">
        <v>170</v>
      </c>
      <c r="N17" s="241" t="s">
        <v>175</v>
      </c>
      <c r="O17" s="239">
        <v>14000</v>
      </c>
      <c r="P17" s="239">
        <v>2000</v>
      </c>
      <c r="Q17" s="239">
        <v>5000</v>
      </c>
      <c r="R17" s="239">
        <v>5000</v>
      </c>
      <c r="S17" s="239">
        <v>2071</v>
      </c>
      <c r="T17" s="239">
        <v>1929</v>
      </c>
      <c r="U17" s="239">
        <f t="shared" si="0"/>
        <v>4692</v>
      </c>
      <c r="V17" s="241"/>
      <c r="W17" s="241"/>
      <c r="X17" s="239">
        <f t="shared" si="5"/>
        <v>6621</v>
      </c>
      <c r="Y17" s="239">
        <v>145</v>
      </c>
      <c r="Z17" s="239">
        <v>1059</v>
      </c>
      <c r="AA17" s="241">
        <v>1665</v>
      </c>
      <c r="AB17" s="239">
        <v>1823</v>
      </c>
      <c r="AC17" s="32">
        <f t="shared" si="1"/>
        <v>0.28151999999999999</v>
      </c>
      <c r="AD17" s="32">
        <f t="shared" si="2"/>
        <v>0.14187857142857141</v>
      </c>
      <c r="AE17" s="32">
        <f t="shared" si="3"/>
        <v>0.93840000000000001</v>
      </c>
      <c r="AF17" s="32">
        <f t="shared" si="4"/>
        <v>0.47292857142857142</v>
      </c>
      <c r="AG17" s="33" t="s">
        <v>617</v>
      </c>
    </row>
    <row r="18" spans="1:33" ht="120">
      <c r="A18" s="235"/>
      <c r="B18" s="236"/>
      <c r="C18" s="236"/>
      <c r="D18" s="236"/>
      <c r="E18" s="236"/>
      <c r="F18" s="236"/>
      <c r="G18" s="237"/>
      <c r="H18" s="247" t="s">
        <v>196</v>
      </c>
      <c r="I18" s="239" t="s">
        <v>197</v>
      </c>
      <c r="J18" s="241" t="s">
        <v>198</v>
      </c>
      <c r="K18" s="241" t="s">
        <v>199</v>
      </c>
      <c r="L18" s="242">
        <v>0.2</v>
      </c>
      <c r="M18" s="239" t="s">
        <v>170</v>
      </c>
      <c r="N18" s="241" t="s">
        <v>186</v>
      </c>
      <c r="O18" s="239">
        <v>25000</v>
      </c>
      <c r="P18" s="239">
        <v>4000</v>
      </c>
      <c r="Q18" s="239">
        <v>8000</v>
      </c>
      <c r="R18" s="239">
        <v>7000</v>
      </c>
      <c r="S18" s="239">
        <v>8832</v>
      </c>
      <c r="T18" s="239">
        <v>1168</v>
      </c>
      <c r="U18" s="239">
        <f t="shared" si="0"/>
        <v>6607</v>
      </c>
      <c r="V18" s="241"/>
      <c r="W18" s="241"/>
      <c r="X18" s="239">
        <f t="shared" si="5"/>
        <v>7775</v>
      </c>
      <c r="Y18" s="239">
        <v>401</v>
      </c>
      <c r="Z18" s="239">
        <v>875</v>
      </c>
      <c r="AA18" s="241">
        <v>2166</v>
      </c>
      <c r="AB18" s="239">
        <v>3165</v>
      </c>
      <c r="AC18" s="32">
        <f t="shared" si="1"/>
        <v>0.16517500000000002</v>
      </c>
      <c r="AD18" s="32">
        <f t="shared" si="2"/>
        <v>6.2200000000000005E-2</v>
      </c>
      <c r="AE18" s="32">
        <f t="shared" si="3"/>
        <v>0.82587500000000003</v>
      </c>
      <c r="AF18" s="32">
        <f t="shared" si="4"/>
        <v>0.311</v>
      </c>
      <c r="AG18" s="33" t="s">
        <v>617</v>
      </c>
    </row>
    <row r="19" spans="1:33" ht="48.75" customHeight="1">
      <c r="A19" s="235"/>
      <c r="B19" s="236"/>
      <c r="C19" s="236"/>
      <c r="D19" s="236"/>
      <c r="E19" s="236"/>
      <c r="F19" s="236"/>
      <c r="G19" s="237"/>
      <c r="H19" s="247" t="s">
        <v>200</v>
      </c>
      <c r="I19" s="239" t="s">
        <v>201</v>
      </c>
      <c r="J19" s="241" t="s">
        <v>202</v>
      </c>
      <c r="K19" s="241" t="s">
        <v>203</v>
      </c>
      <c r="L19" s="242">
        <v>0.3</v>
      </c>
      <c r="M19" s="239" t="s">
        <v>170</v>
      </c>
      <c r="N19" s="239" t="s">
        <v>171</v>
      </c>
      <c r="O19" s="239">
        <v>50</v>
      </c>
      <c r="P19" s="239">
        <v>10</v>
      </c>
      <c r="Q19" s="239">
        <v>15</v>
      </c>
      <c r="R19" s="239">
        <v>15</v>
      </c>
      <c r="S19" s="239">
        <v>10</v>
      </c>
      <c r="T19" s="239">
        <v>10</v>
      </c>
      <c r="U19" s="239">
        <f t="shared" si="0"/>
        <v>18</v>
      </c>
      <c r="V19" s="241"/>
      <c r="W19" s="241"/>
      <c r="X19" s="239">
        <f t="shared" si="5"/>
        <v>28</v>
      </c>
      <c r="Y19" s="239">
        <v>0</v>
      </c>
      <c r="Z19" s="239">
        <v>8</v>
      </c>
      <c r="AA19" s="241">
        <v>10</v>
      </c>
      <c r="AB19" s="239">
        <v>0</v>
      </c>
      <c r="AC19" s="32">
        <f t="shared" si="1"/>
        <v>0.3</v>
      </c>
      <c r="AD19" s="32">
        <f t="shared" si="2"/>
        <v>0.16800000000000001</v>
      </c>
      <c r="AE19" s="32">
        <f t="shared" si="3"/>
        <v>1</v>
      </c>
      <c r="AF19" s="32">
        <f t="shared" si="4"/>
        <v>0.56000000000000005</v>
      </c>
      <c r="AG19" s="238"/>
    </row>
    <row r="20" spans="1:33" ht="48.75" customHeight="1">
      <c r="A20" s="239"/>
      <c r="B20" s="241"/>
      <c r="C20" s="241"/>
      <c r="D20" s="241"/>
      <c r="E20" s="241"/>
      <c r="F20" s="241"/>
      <c r="G20" s="241"/>
      <c r="H20" s="247"/>
      <c r="I20" s="239"/>
      <c r="J20" s="241"/>
      <c r="K20" s="241"/>
      <c r="L20" s="242"/>
      <c r="M20" s="239"/>
      <c r="N20" s="239"/>
      <c r="O20" s="239"/>
      <c r="P20" s="239"/>
      <c r="Q20" s="239"/>
      <c r="R20" s="239"/>
      <c r="S20" s="239"/>
      <c r="T20" s="239"/>
      <c r="U20" s="239"/>
      <c r="V20" s="241"/>
      <c r="W20" s="241"/>
      <c r="X20" s="239"/>
      <c r="Y20" s="246" t="s">
        <v>648</v>
      </c>
      <c r="Z20" s="246"/>
      <c r="AA20" s="246"/>
      <c r="AB20" s="246"/>
      <c r="AC20" s="36">
        <f>SUM(AC16:AC19)</f>
        <v>0.94669500000000006</v>
      </c>
      <c r="AD20" s="36">
        <f>SUM(AD16:AD19)</f>
        <v>0.4377733158490178</v>
      </c>
      <c r="AE20" s="36">
        <f>AVERAGE(AE16:AE19)</f>
        <v>0.94106875000000001</v>
      </c>
      <c r="AF20" s="36">
        <f>AVERAGE(AF16:AF19)</f>
        <v>0.41810057338270079</v>
      </c>
      <c r="AG20" s="238"/>
    </row>
    <row r="21" spans="1:33" s="248" customFormat="1" ht="119.25" customHeight="1">
      <c r="A21" s="239" t="s">
        <v>159</v>
      </c>
      <c r="B21" s="241" t="s">
        <v>160</v>
      </c>
      <c r="C21" s="241" t="s">
        <v>187</v>
      </c>
      <c r="D21" s="241" t="s">
        <v>162</v>
      </c>
      <c r="E21" s="241" t="s">
        <v>163</v>
      </c>
      <c r="F21" s="241" t="s">
        <v>204</v>
      </c>
      <c r="G21" s="243" t="s">
        <v>205</v>
      </c>
      <c r="H21" s="241" t="s">
        <v>206</v>
      </c>
      <c r="I21" s="239" t="s">
        <v>207</v>
      </c>
      <c r="J21" s="241" t="s">
        <v>168</v>
      </c>
      <c r="K21" s="241" t="s">
        <v>208</v>
      </c>
      <c r="L21" s="242">
        <v>1</v>
      </c>
      <c r="M21" s="239" t="s">
        <v>170</v>
      </c>
      <c r="N21" s="241" t="s">
        <v>209</v>
      </c>
      <c r="O21" s="239">
        <v>5000</v>
      </c>
      <c r="P21" s="244">
        <v>210</v>
      </c>
      <c r="Q21" s="244">
        <v>1650</v>
      </c>
      <c r="R21" s="239">
        <v>1650</v>
      </c>
      <c r="S21" s="239">
        <v>1700</v>
      </c>
      <c r="T21" s="239">
        <v>0</v>
      </c>
      <c r="U21" s="239">
        <f t="shared" si="0"/>
        <v>125</v>
      </c>
      <c r="V21" s="239"/>
      <c r="W21" s="239"/>
      <c r="X21" s="239">
        <f t="shared" si="5"/>
        <v>125</v>
      </c>
      <c r="Y21" s="239">
        <v>0</v>
      </c>
      <c r="Z21" s="239">
        <v>92</v>
      </c>
      <c r="AA21" s="239">
        <v>33</v>
      </c>
      <c r="AB21" s="239">
        <v>0</v>
      </c>
      <c r="AC21" s="32">
        <f t="shared" si="1"/>
        <v>7.575757575757576E-2</v>
      </c>
      <c r="AD21" s="32">
        <f t="shared" si="2"/>
        <v>2.5000000000000001E-2</v>
      </c>
      <c r="AE21" s="32">
        <f t="shared" si="3"/>
        <v>7.575757575757576E-2</v>
      </c>
      <c r="AF21" s="32">
        <f t="shared" si="4"/>
        <v>2.5000000000000001E-2</v>
      </c>
      <c r="AG21" s="241"/>
    </row>
    <row r="22" spans="1:33" s="248" customFormat="1" ht="119.25" customHeight="1">
      <c r="A22" s="239"/>
      <c r="B22" s="241"/>
      <c r="C22" s="241"/>
      <c r="D22" s="241"/>
      <c r="E22" s="241"/>
      <c r="F22" s="241"/>
      <c r="G22" s="243"/>
      <c r="H22" s="241"/>
      <c r="I22" s="239"/>
      <c r="J22" s="241"/>
      <c r="K22" s="241"/>
      <c r="L22" s="242"/>
      <c r="M22" s="239"/>
      <c r="N22" s="241"/>
      <c r="O22" s="239"/>
      <c r="P22" s="244"/>
      <c r="Q22" s="244"/>
      <c r="R22" s="239"/>
      <c r="S22" s="239"/>
      <c r="T22" s="239"/>
      <c r="U22" s="239"/>
      <c r="V22" s="239"/>
      <c r="W22" s="239"/>
      <c r="X22" s="239"/>
      <c r="Y22" s="246" t="s">
        <v>649</v>
      </c>
      <c r="Z22" s="246"/>
      <c r="AA22" s="246"/>
      <c r="AB22" s="246"/>
      <c r="AC22" s="36">
        <f>+AC21</f>
        <v>7.575757575757576E-2</v>
      </c>
      <c r="AD22" s="36">
        <f t="shared" ref="AD22:AF22" si="6">+AD21</f>
        <v>2.5000000000000001E-2</v>
      </c>
      <c r="AE22" s="36">
        <f t="shared" si="6"/>
        <v>7.575757575757576E-2</v>
      </c>
      <c r="AF22" s="36">
        <f t="shared" si="6"/>
        <v>2.5000000000000001E-2</v>
      </c>
      <c r="AG22" s="241"/>
    </row>
    <row r="23" spans="1:33" ht="135">
      <c r="A23" s="235" t="s">
        <v>159</v>
      </c>
      <c r="B23" s="236" t="s">
        <v>160</v>
      </c>
      <c r="C23" s="236" t="s">
        <v>187</v>
      </c>
      <c r="D23" s="236" t="s">
        <v>162</v>
      </c>
      <c r="E23" s="236" t="s">
        <v>163</v>
      </c>
      <c r="F23" s="236" t="s">
        <v>615</v>
      </c>
      <c r="G23" s="237" t="s">
        <v>210</v>
      </c>
      <c r="H23" s="241" t="s">
        <v>211</v>
      </c>
      <c r="I23" s="241" t="s">
        <v>212</v>
      </c>
      <c r="J23" s="241" t="s">
        <v>168</v>
      </c>
      <c r="K23" s="249" t="s">
        <v>213</v>
      </c>
      <c r="L23" s="250">
        <v>0.24</v>
      </c>
      <c r="M23" s="244" t="s">
        <v>214</v>
      </c>
      <c r="N23" s="249" t="s">
        <v>215</v>
      </c>
      <c r="O23" s="249">
        <v>8000</v>
      </c>
      <c r="P23" s="244">
        <v>350</v>
      </c>
      <c r="Q23" s="244">
        <v>2550</v>
      </c>
      <c r="R23" s="244">
        <v>2550</v>
      </c>
      <c r="S23" s="244">
        <v>2423</v>
      </c>
      <c r="T23" s="244">
        <v>477</v>
      </c>
      <c r="U23" s="239">
        <f t="shared" si="0"/>
        <v>2620</v>
      </c>
      <c r="V23" s="244"/>
      <c r="W23" s="244"/>
      <c r="X23" s="244">
        <f t="shared" ref="X23:X33" si="7">SUM(T23:W23)</f>
        <v>3097</v>
      </c>
      <c r="Y23" s="244">
        <v>32</v>
      </c>
      <c r="Z23" s="244">
        <v>500</v>
      </c>
      <c r="AA23" s="239">
        <v>1013</v>
      </c>
      <c r="AB23" s="239">
        <v>1075</v>
      </c>
      <c r="AC23" s="32">
        <f t="shared" si="1"/>
        <v>0.24</v>
      </c>
      <c r="AD23" s="32">
        <f t="shared" si="2"/>
        <v>9.2909999999999993E-2</v>
      </c>
      <c r="AE23" s="32">
        <f t="shared" si="3"/>
        <v>1</v>
      </c>
      <c r="AF23" s="32">
        <f t="shared" si="4"/>
        <v>0.387125</v>
      </c>
      <c r="AG23" s="33" t="s">
        <v>619</v>
      </c>
    </row>
    <row r="24" spans="1:33" ht="135">
      <c r="A24" s="235"/>
      <c r="B24" s="236"/>
      <c r="C24" s="236"/>
      <c r="D24" s="236"/>
      <c r="E24" s="236"/>
      <c r="F24" s="236"/>
      <c r="G24" s="237"/>
      <c r="H24" s="241" t="s">
        <v>216</v>
      </c>
      <c r="I24" s="241" t="s">
        <v>217</v>
      </c>
      <c r="J24" s="241" t="s">
        <v>168</v>
      </c>
      <c r="K24" s="249" t="s">
        <v>218</v>
      </c>
      <c r="L24" s="250">
        <v>0.2</v>
      </c>
      <c r="M24" s="244" t="s">
        <v>214</v>
      </c>
      <c r="N24" s="249" t="s">
        <v>219</v>
      </c>
      <c r="O24" s="249">
        <v>3800</v>
      </c>
      <c r="P24" s="244">
        <v>280</v>
      </c>
      <c r="Q24" s="244">
        <v>1170</v>
      </c>
      <c r="R24" s="244">
        <v>1170</v>
      </c>
      <c r="S24" s="244">
        <v>931</v>
      </c>
      <c r="T24" s="244">
        <v>529</v>
      </c>
      <c r="U24" s="239">
        <f t="shared" si="0"/>
        <v>1222</v>
      </c>
      <c r="V24" s="37"/>
      <c r="W24" s="244"/>
      <c r="X24" s="244">
        <f t="shared" si="7"/>
        <v>1751</v>
      </c>
      <c r="Y24" s="244">
        <v>0</v>
      </c>
      <c r="Z24" s="244">
        <v>180</v>
      </c>
      <c r="AA24" s="239">
        <v>226</v>
      </c>
      <c r="AB24" s="239">
        <v>816</v>
      </c>
      <c r="AC24" s="32">
        <f t="shared" si="1"/>
        <v>0.2</v>
      </c>
      <c r="AD24" s="32">
        <f t="shared" si="2"/>
        <v>9.2157894736842105E-2</v>
      </c>
      <c r="AE24" s="32">
        <f t="shared" si="3"/>
        <v>1</v>
      </c>
      <c r="AF24" s="32">
        <f t="shared" si="4"/>
        <v>0.46078947368421053</v>
      </c>
      <c r="AG24" s="33" t="s">
        <v>619</v>
      </c>
    </row>
    <row r="25" spans="1:33" ht="135">
      <c r="A25" s="235"/>
      <c r="B25" s="236"/>
      <c r="C25" s="236"/>
      <c r="D25" s="236"/>
      <c r="E25" s="236"/>
      <c r="F25" s="236"/>
      <c r="G25" s="237"/>
      <c r="H25" s="241" t="s">
        <v>220</v>
      </c>
      <c r="I25" s="241" t="s">
        <v>221</v>
      </c>
      <c r="J25" s="241" t="s">
        <v>168</v>
      </c>
      <c r="K25" s="249" t="s">
        <v>222</v>
      </c>
      <c r="L25" s="250">
        <v>0.18</v>
      </c>
      <c r="M25" s="244" t="s">
        <v>214</v>
      </c>
      <c r="N25" s="249" t="s">
        <v>219</v>
      </c>
      <c r="O25" s="244">
        <v>80</v>
      </c>
      <c r="P25" s="244">
        <v>30</v>
      </c>
      <c r="Q25" s="244">
        <v>20</v>
      </c>
      <c r="R25" s="244">
        <v>10</v>
      </c>
      <c r="S25" s="244">
        <v>18</v>
      </c>
      <c r="T25" s="244">
        <v>32</v>
      </c>
      <c r="U25" s="239">
        <f t="shared" si="0"/>
        <v>19</v>
      </c>
      <c r="V25" s="244"/>
      <c r="W25" s="244"/>
      <c r="X25" s="244">
        <f t="shared" si="7"/>
        <v>51</v>
      </c>
      <c r="Y25" s="244">
        <v>3</v>
      </c>
      <c r="Z25" s="244">
        <v>3</v>
      </c>
      <c r="AA25" s="239">
        <v>4</v>
      </c>
      <c r="AB25" s="239">
        <v>9</v>
      </c>
      <c r="AC25" s="32">
        <f t="shared" si="1"/>
        <v>0.17099999999999999</v>
      </c>
      <c r="AD25" s="32">
        <f t="shared" si="2"/>
        <v>0.11474999999999999</v>
      </c>
      <c r="AE25" s="32">
        <f t="shared" si="3"/>
        <v>0.95</v>
      </c>
      <c r="AF25" s="32">
        <f t="shared" si="4"/>
        <v>0.63749999999999996</v>
      </c>
      <c r="AG25" s="33" t="s">
        <v>619</v>
      </c>
    </row>
    <row r="26" spans="1:33" ht="60">
      <c r="A26" s="235"/>
      <c r="B26" s="236"/>
      <c r="C26" s="236"/>
      <c r="D26" s="236"/>
      <c r="E26" s="236"/>
      <c r="F26" s="236"/>
      <c r="G26" s="237"/>
      <c r="H26" s="241" t="s">
        <v>223</v>
      </c>
      <c r="I26" s="241" t="s">
        <v>224</v>
      </c>
      <c r="J26" s="241" t="s">
        <v>225</v>
      </c>
      <c r="K26" s="249" t="s">
        <v>226</v>
      </c>
      <c r="L26" s="250">
        <v>0.2</v>
      </c>
      <c r="M26" s="244" t="s">
        <v>227</v>
      </c>
      <c r="N26" s="249" t="s">
        <v>219</v>
      </c>
      <c r="O26" s="244">
        <v>1</v>
      </c>
      <c r="P26" s="244" t="s">
        <v>176</v>
      </c>
      <c r="Q26" s="244">
        <v>0.33</v>
      </c>
      <c r="R26" s="244">
        <v>0.33</v>
      </c>
      <c r="S26" s="244">
        <v>0.34</v>
      </c>
      <c r="T26" s="244">
        <v>0</v>
      </c>
      <c r="U26" s="239">
        <f t="shared" si="0"/>
        <v>1</v>
      </c>
      <c r="V26" s="244"/>
      <c r="W26" s="244"/>
      <c r="X26" s="244">
        <f t="shared" si="7"/>
        <v>1</v>
      </c>
      <c r="Y26" s="244">
        <v>0</v>
      </c>
      <c r="Z26" s="244">
        <v>0</v>
      </c>
      <c r="AA26" s="239">
        <v>0</v>
      </c>
      <c r="AB26" s="239">
        <v>1</v>
      </c>
      <c r="AC26" s="32">
        <f t="shared" si="1"/>
        <v>0.2</v>
      </c>
      <c r="AD26" s="32">
        <f t="shared" si="2"/>
        <v>0.2</v>
      </c>
      <c r="AE26" s="32">
        <f t="shared" si="3"/>
        <v>1</v>
      </c>
      <c r="AF26" s="32">
        <f t="shared" si="4"/>
        <v>1</v>
      </c>
      <c r="AG26" s="238"/>
    </row>
    <row r="27" spans="1:33" ht="135">
      <c r="A27" s="235"/>
      <c r="B27" s="236"/>
      <c r="C27" s="236"/>
      <c r="D27" s="236"/>
      <c r="E27" s="236"/>
      <c r="F27" s="236"/>
      <c r="G27" s="237"/>
      <c r="H27" s="241" t="s">
        <v>228</v>
      </c>
      <c r="I27" s="241" t="s">
        <v>224</v>
      </c>
      <c r="J27" s="241" t="s">
        <v>225</v>
      </c>
      <c r="K27" s="249" t="s">
        <v>229</v>
      </c>
      <c r="L27" s="250">
        <v>0.18</v>
      </c>
      <c r="M27" s="244" t="s">
        <v>214</v>
      </c>
      <c r="N27" s="249" t="s">
        <v>219</v>
      </c>
      <c r="O27" s="244">
        <v>3200</v>
      </c>
      <c r="P27" s="244">
        <v>200</v>
      </c>
      <c r="Q27" s="244">
        <v>1000</v>
      </c>
      <c r="R27" s="244">
        <v>1000</v>
      </c>
      <c r="S27" s="244">
        <v>785</v>
      </c>
      <c r="T27" s="244">
        <v>415</v>
      </c>
      <c r="U27" s="239">
        <f t="shared" si="0"/>
        <v>956</v>
      </c>
      <c r="V27" s="244"/>
      <c r="W27" s="244"/>
      <c r="X27" s="244">
        <f t="shared" si="7"/>
        <v>1371</v>
      </c>
      <c r="Y27" s="244">
        <v>98</v>
      </c>
      <c r="Z27" s="244">
        <v>104</v>
      </c>
      <c r="AA27" s="239">
        <v>129</v>
      </c>
      <c r="AB27" s="239">
        <v>625</v>
      </c>
      <c r="AC27" s="32">
        <f t="shared" si="1"/>
        <v>0.17207999999999998</v>
      </c>
      <c r="AD27" s="32">
        <f t="shared" si="2"/>
        <v>7.711875E-2</v>
      </c>
      <c r="AE27" s="32">
        <f t="shared" si="3"/>
        <v>0.95599999999999996</v>
      </c>
      <c r="AF27" s="32">
        <f t="shared" si="4"/>
        <v>0.42843750000000003</v>
      </c>
      <c r="AG27" s="33" t="s">
        <v>619</v>
      </c>
    </row>
    <row r="28" spans="1:33" ht="60.75" customHeight="1">
      <c r="A28" s="239"/>
      <c r="B28" s="241"/>
      <c r="C28" s="241"/>
      <c r="D28" s="241"/>
      <c r="E28" s="241"/>
      <c r="F28" s="241"/>
      <c r="G28" s="243"/>
      <c r="H28" s="241"/>
      <c r="I28" s="241"/>
      <c r="J28" s="241"/>
      <c r="K28" s="249"/>
      <c r="L28" s="250"/>
      <c r="M28" s="244"/>
      <c r="N28" s="249"/>
      <c r="O28" s="244"/>
      <c r="P28" s="244"/>
      <c r="Q28" s="244"/>
      <c r="R28" s="244"/>
      <c r="S28" s="244"/>
      <c r="T28" s="244"/>
      <c r="U28" s="239"/>
      <c r="V28" s="244"/>
      <c r="W28" s="244"/>
      <c r="X28" s="244"/>
      <c r="Y28" s="246" t="s">
        <v>650</v>
      </c>
      <c r="Z28" s="246"/>
      <c r="AA28" s="246"/>
      <c r="AB28" s="246"/>
      <c r="AC28" s="36">
        <f>SUM(AC23:AC27)</f>
        <v>0.98307999999999995</v>
      </c>
      <c r="AD28" s="36">
        <f>SUM(AD23:AD27)</f>
        <v>0.57693664473684203</v>
      </c>
      <c r="AE28" s="36">
        <f>AVERAGE(AE23:AE27)</f>
        <v>0.98120000000000007</v>
      </c>
      <c r="AF28" s="36">
        <f>AVERAGE(AF23:AF27)</f>
        <v>0.58277039473684211</v>
      </c>
      <c r="AG28" s="33"/>
    </row>
    <row r="29" spans="1:33" ht="120">
      <c r="A29" s="235" t="s">
        <v>159</v>
      </c>
      <c r="B29" s="236" t="s">
        <v>160</v>
      </c>
      <c r="C29" s="236" t="s">
        <v>187</v>
      </c>
      <c r="D29" s="236" t="s">
        <v>162</v>
      </c>
      <c r="E29" s="236" t="s">
        <v>163</v>
      </c>
      <c r="F29" s="236" t="s">
        <v>239</v>
      </c>
      <c r="G29" s="237" t="s">
        <v>240</v>
      </c>
      <c r="H29" s="241" t="s">
        <v>241</v>
      </c>
      <c r="I29" s="241" t="s">
        <v>224</v>
      </c>
      <c r="J29" s="241" t="s">
        <v>225</v>
      </c>
      <c r="K29" s="241" t="s">
        <v>242</v>
      </c>
      <c r="L29" s="250">
        <v>0.3</v>
      </c>
      <c r="M29" s="244" t="s">
        <v>214</v>
      </c>
      <c r="N29" s="249" t="s">
        <v>243</v>
      </c>
      <c r="O29" s="244">
        <v>20000</v>
      </c>
      <c r="P29" s="244">
        <v>250</v>
      </c>
      <c r="Q29" s="244">
        <v>6000</v>
      </c>
      <c r="R29" s="244">
        <v>8000</v>
      </c>
      <c r="S29" s="244">
        <v>5750</v>
      </c>
      <c r="T29" s="244">
        <v>250</v>
      </c>
      <c r="U29" s="239">
        <f t="shared" si="0"/>
        <v>1379</v>
      </c>
      <c r="V29" s="244"/>
      <c r="W29" s="244"/>
      <c r="X29" s="244">
        <f t="shared" si="7"/>
        <v>1629</v>
      </c>
      <c r="Y29" s="244">
        <v>219</v>
      </c>
      <c r="Z29" s="244">
        <v>331</v>
      </c>
      <c r="AA29" s="244">
        <v>397</v>
      </c>
      <c r="AB29" s="239">
        <v>432</v>
      </c>
      <c r="AC29" s="32">
        <f t="shared" si="1"/>
        <v>6.8949999999999997E-2</v>
      </c>
      <c r="AD29" s="32">
        <f t="shared" si="2"/>
        <v>2.4434999999999998E-2</v>
      </c>
      <c r="AE29" s="32">
        <f t="shared" si="3"/>
        <v>0.22983333333333333</v>
      </c>
      <c r="AF29" s="32">
        <f t="shared" si="4"/>
        <v>8.1449999999999995E-2</v>
      </c>
      <c r="AG29" s="33" t="s">
        <v>620</v>
      </c>
    </row>
    <row r="30" spans="1:33" ht="60">
      <c r="A30" s="235"/>
      <c r="B30" s="236"/>
      <c r="C30" s="236"/>
      <c r="D30" s="236"/>
      <c r="E30" s="236"/>
      <c r="F30" s="236"/>
      <c r="G30" s="237"/>
      <c r="H30" s="241" t="s">
        <v>244</v>
      </c>
      <c r="I30" s="241" t="s">
        <v>224</v>
      </c>
      <c r="J30" s="241" t="s">
        <v>225</v>
      </c>
      <c r="K30" s="241" t="s">
        <v>245</v>
      </c>
      <c r="L30" s="250">
        <v>0.7</v>
      </c>
      <c r="M30" s="244" t="s">
        <v>214</v>
      </c>
      <c r="N30" s="249" t="s">
        <v>175</v>
      </c>
      <c r="O30" s="244">
        <v>3000</v>
      </c>
      <c r="P30" s="244" t="s">
        <v>176</v>
      </c>
      <c r="Q30" s="244">
        <v>1000</v>
      </c>
      <c r="R30" s="244">
        <v>1000</v>
      </c>
      <c r="S30" s="244">
        <v>1000</v>
      </c>
      <c r="T30" s="244">
        <v>0</v>
      </c>
      <c r="U30" s="239">
        <f t="shared" si="0"/>
        <v>266</v>
      </c>
      <c r="V30" s="244"/>
      <c r="W30" s="244"/>
      <c r="X30" s="244">
        <f t="shared" si="7"/>
        <v>266</v>
      </c>
      <c r="Y30" s="244">
        <v>0</v>
      </c>
      <c r="Z30" s="244">
        <v>0</v>
      </c>
      <c r="AA30" s="244">
        <v>199</v>
      </c>
      <c r="AB30" s="239">
        <v>67</v>
      </c>
      <c r="AC30" s="32">
        <f t="shared" si="1"/>
        <v>0.1862</v>
      </c>
      <c r="AD30" s="32">
        <f t="shared" si="2"/>
        <v>6.2066666666666666E-2</v>
      </c>
      <c r="AE30" s="32">
        <f t="shared" si="3"/>
        <v>0.26600000000000001</v>
      </c>
      <c r="AF30" s="32">
        <f t="shared" si="4"/>
        <v>8.8666666666666671E-2</v>
      </c>
      <c r="AG30" s="238"/>
    </row>
    <row r="31" spans="1:33" ht="58.5" customHeight="1">
      <c r="A31" s="239"/>
      <c r="B31" s="241"/>
      <c r="C31" s="241"/>
      <c r="D31" s="241"/>
      <c r="E31" s="241"/>
      <c r="F31" s="241"/>
      <c r="G31" s="243"/>
      <c r="H31" s="241"/>
      <c r="I31" s="241"/>
      <c r="J31" s="241"/>
      <c r="K31" s="241"/>
      <c r="L31" s="250"/>
      <c r="M31" s="244"/>
      <c r="N31" s="249"/>
      <c r="O31" s="244"/>
      <c r="P31" s="244"/>
      <c r="Q31" s="244"/>
      <c r="R31" s="244"/>
      <c r="S31" s="244"/>
      <c r="T31" s="244"/>
      <c r="U31" s="239"/>
      <c r="V31" s="244"/>
      <c r="W31" s="244"/>
      <c r="X31" s="244"/>
      <c r="Y31" s="246" t="s">
        <v>651</v>
      </c>
      <c r="Z31" s="246"/>
      <c r="AA31" s="246"/>
      <c r="AB31" s="246"/>
      <c r="AC31" s="36">
        <f>SUM(AC29:AC30)</f>
        <v>0.25514999999999999</v>
      </c>
      <c r="AD31" s="36">
        <f>SUM(AD29:AD30)</f>
        <v>8.6501666666666671E-2</v>
      </c>
      <c r="AE31" s="36">
        <f>AVERAGE(AE29:AE30)</f>
        <v>0.24791666666666667</v>
      </c>
      <c r="AF31" s="36">
        <f>AVERAGE(AF29:AF30)</f>
        <v>8.5058333333333333E-2</v>
      </c>
      <c r="AG31" s="238"/>
    </row>
    <row r="32" spans="1:33" ht="135">
      <c r="A32" s="235" t="s">
        <v>159</v>
      </c>
      <c r="B32" s="236" t="s">
        <v>160</v>
      </c>
      <c r="C32" s="236" t="s">
        <v>187</v>
      </c>
      <c r="D32" s="236" t="s">
        <v>162</v>
      </c>
      <c r="E32" s="236" t="s">
        <v>163</v>
      </c>
      <c r="F32" s="236" t="s">
        <v>246</v>
      </c>
      <c r="G32" s="237" t="s">
        <v>247</v>
      </c>
      <c r="H32" s="240" t="s">
        <v>248</v>
      </c>
      <c r="I32" s="244" t="s">
        <v>212</v>
      </c>
      <c r="J32" s="249" t="s">
        <v>168</v>
      </c>
      <c r="K32" s="249" t="s">
        <v>249</v>
      </c>
      <c r="L32" s="250">
        <v>0.25</v>
      </c>
      <c r="M32" s="244" t="s">
        <v>214</v>
      </c>
      <c r="N32" s="249" t="s">
        <v>186</v>
      </c>
      <c r="O32" s="244">
        <v>1092</v>
      </c>
      <c r="P32" s="244">
        <v>200</v>
      </c>
      <c r="Q32" s="244">
        <v>346</v>
      </c>
      <c r="R32" s="244">
        <v>273</v>
      </c>
      <c r="S32" s="244">
        <v>285</v>
      </c>
      <c r="T32" s="251">
        <v>188</v>
      </c>
      <c r="U32" s="239">
        <f t="shared" si="0"/>
        <v>676</v>
      </c>
      <c r="V32" s="244"/>
      <c r="W32" s="244"/>
      <c r="X32" s="251">
        <f t="shared" si="7"/>
        <v>864</v>
      </c>
      <c r="Y32" s="244">
        <v>125</v>
      </c>
      <c r="Z32" s="244">
        <v>45</v>
      </c>
      <c r="AA32" s="239">
        <v>371</v>
      </c>
      <c r="AB32" s="239">
        <v>135</v>
      </c>
      <c r="AC32" s="32">
        <f t="shared" si="1"/>
        <v>0.25</v>
      </c>
      <c r="AD32" s="32">
        <f t="shared" si="2"/>
        <v>0.19780219780219779</v>
      </c>
      <c r="AE32" s="32">
        <f t="shared" si="3"/>
        <v>1</v>
      </c>
      <c r="AF32" s="32">
        <f t="shared" si="4"/>
        <v>0.79120879120879117</v>
      </c>
      <c r="AG32" s="33" t="s">
        <v>621</v>
      </c>
    </row>
    <row r="33" spans="1:33" ht="63">
      <c r="A33" s="235"/>
      <c r="B33" s="236"/>
      <c r="C33" s="236"/>
      <c r="D33" s="236"/>
      <c r="E33" s="236"/>
      <c r="F33" s="236"/>
      <c r="G33" s="237"/>
      <c r="H33" s="240" t="s">
        <v>250</v>
      </c>
      <c r="I33" s="244" t="s">
        <v>224</v>
      </c>
      <c r="J33" s="249" t="s">
        <v>168</v>
      </c>
      <c r="K33" s="249" t="s">
        <v>251</v>
      </c>
      <c r="L33" s="250">
        <v>0.35</v>
      </c>
      <c r="M33" s="244" t="s">
        <v>214</v>
      </c>
      <c r="N33" s="249" t="s">
        <v>171</v>
      </c>
      <c r="O33" s="251">
        <v>4</v>
      </c>
      <c r="P33" s="244">
        <v>1</v>
      </c>
      <c r="Q33" s="244">
        <v>1</v>
      </c>
      <c r="R33" s="244">
        <v>1</v>
      </c>
      <c r="S33" s="244">
        <v>1</v>
      </c>
      <c r="T33" s="251">
        <v>1</v>
      </c>
      <c r="U33" s="239">
        <f t="shared" si="0"/>
        <v>1</v>
      </c>
      <c r="V33" s="244"/>
      <c r="W33" s="244"/>
      <c r="X33" s="251">
        <f t="shared" si="7"/>
        <v>2</v>
      </c>
      <c r="Y33" s="244">
        <v>1</v>
      </c>
      <c r="Z33" s="244">
        <v>0</v>
      </c>
      <c r="AA33" s="239">
        <v>0</v>
      </c>
      <c r="AB33" s="239">
        <v>0</v>
      </c>
      <c r="AC33" s="32">
        <f t="shared" si="1"/>
        <v>0.35</v>
      </c>
      <c r="AD33" s="32">
        <f t="shared" si="2"/>
        <v>0.17499999999999999</v>
      </c>
      <c r="AE33" s="32">
        <f t="shared" si="3"/>
        <v>1</v>
      </c>
      <c r="AF33" s="32">
        <f t="shared" si="4"/>
        <v>0.5</v>
      </c>
      <c r="AG33" s="238"/>
    </row>
    <row r="34" spans="1:33" ht="135">
      <c r="A34" s="235"/>
      <c r="B34" s="236"/>
      <c r="C34" s="236"/>
      <c r="D34" s="236"/>
      <c r="E34" s="236"/>
      <c r="F34" s="236"/>
      <c r="G34" s="237"/>
      <c r="H34" s="240" t="s">
        <v>252</v>
      </c>
      <c r="I34" s="244" t="s">
        <v>224</v>
      </c>
      <c r="J34" s="249" t="s">
        <v>168</v>
      </c>
      <c r="K34" s="249" t="s">
        <v>253</v>
      </c>
      <c r="L34" s="250">
        <v>0.4</v>
      </c>
      <c r="M34" s="244" t="s">
        <v>214</v>
      </c>
      <c r="N34" s="249" t="s">
        <v>175</v>
      </c>
      <c r="O34" s="251">
        <v>150</v>
      </c>
      <c r="P34" s="244">
        <v>24</v>
      </c>
      <c r="Q34" s="244">
        <v>45</v>
      </c>
      <c r="R34" s="244">
        <v>45</v>
      </c>
      <c r="S34" s="244">
        <v>33</v>
      </c>
      <c r="T34" s="251">
        <v>27</v>
      </c>
      <c r="U34" s="239">
        <f t="shared" si="0"/>
        <v>44</v>
      </c>
      <c r="V34" s="244"/>
      <c r="W34" s="244"/>
      <c r="X34" s="251">
        <f>SUM(T34:W34)</f>
        <v>71</v>
      </c>
      <c r="Y34" s="244">
        <v>0</v>
      </c>
      <c r="Z34" s="244">
        <v>6</v>
      </c>
      <c r="AA34" s="239">
        <v>25</v>
      </c>
      <c r="AB34" s="239">
        <v>13</v>
      </c>
      <c r="AC34" s="32">
        <f t="shared" si="1"/>
        <v>0.39111111111111113</v>
      </c>
      <c r="AD34" s="32">
        <f t="shared" si="2"/>
        <v>0.18933333333333335</v>
      </c>
      <c r="AE34" s="32">
        <f t="shared" si="3"/>
        <v>0.97777777777777775</v>
      </c>
      <c r="AF34" s="32">
        <f t="shared" si="4"/>
        <v>0.47333333333333333</v>
      </c>
      <c r="AG34" s="33" t="s">
        <v>621</v>
      </c>
    </row>
    <row r="35" spans="1:33" ht="41.25" customHeight="1">
      <c r="A35" s="239"/>
      <c r="B35" s="241"/>
      <c r="C35" s="241"/>
      <c r="D35" s="241"/>
      <c r="E35" s="241"/>
      <c r="F35" s="241"/>
      <c r="G35" s="243"/>
      <c r="H35" s="240"/>
      <c r="I35" s="244"/>
      <c r="J35" s="249"/>
      <c r="K35" s="249"/>
      <c r="L35" s="250"/>
      <c r="M35" s="244"/>
      <c r="N35" s="249"/>
      <c r="O35" s="251"/>
      <c r="P35" s="244"/>
      <c r="Q35" s="244"/>
      <c r="R35" s="244"/>
      <c r="S35" s="244"/>
      <c r="T35" s="251"/>
      <c r="U35" s="239"/>
      <c r="V35" s="244"/>
      <c r="W35" s="244"/>
      <c r="X35" s="251"/>
      <c r="Y35" s="246" t="s">
        <v>652</v>
      </c>
      <c r="Z35" s="246"/>
      <c r="AA35" s="246"/>
      <c r="AB35" s="246"/>
      <c r="AC35" s="36">
        <f>SUM(AC32:AC34)</f>
        <v>0.99111111111111105</v>
      </c>
      <c r="AD35" s="36">
        <f>SUM(AD32:AD34)</f>
        <v>0.56213553113553116</v>
      </c>
      <c r="AE35" s="36">
        <f>AVERAGE(AE32:AE34)</f>
        <v>0.99259259259259258</v>
      </c>
      <c r="AF35" s="36">
        <f>AVERAGE(AF32:AF34)</f>
        <v>0.58818070818070811</v>
      </c>
      <c r="AG35" s="33"/>
    </row>
    <row r="36" spans="1:33" ht="120">
      <c r="A36" s="235" t="s">
        <v>254</v>
      </c>
      <c r="B36" s="236" t="s">
        <v>160</v>
      </c>
      <c r="C36" s="236" t="s">
        <v>187</v>
      </c>
      <c r="D36" s="236" t="s">
        <v>162</v>
      </c>
      <c r="E36" s="236" t="s">
        <v>163</v>
      </c>
      <c r="F36" s="236" t="s">
        <v>255</v>
      </c>
      <c r="G36" s="237" t="s">
        <v>256</v>
      </c>
      <c r="H36" s="238" t="s">
        <v>257</v>
      </c>
      <c r="I36" s="241" t="s">
        <v>224</v>
      </c>
      <c r="J36" s="241" t="s">
        <v>258</v>
      </c>
      <c r="K36" s="241" t="s">
        <v>259</v>
      </c>
      <c r="L36" s="250">
        <v>0.4</v>
      </c>
      <c r="M36" s="244" t="s">
        <v>214</v>
      </c>
      <c r="N36" s="249" t="s">
        <v>260</v>
      </c>
      <c r="O36" s="244">
        <v>10000</v>
      </c>
      <c r="P36" s="244">
        <v>1000</v>
      </c>
      <c r="Q36" s="244">
        <v>2342</v>
      </c>
      <c r="R36" s="244">
        <v>2343</v>
      </c>
      <c r="S36" s="244">
        <v>1000</v>
      </c>
      <c r="T36" s="244">
        <v>4315</v>
      </c>
      <c r="U36" s="239">
        <f t="shared" si="0"/>
        <v>2700</v>
      </c>
      <c r="V36" s="244"/>
      <c r="W36" s="244"/>
      <c r="X36" s="244">
        <f>SUM(T36:W36)</f>
        <v>7015</v>
      </c>
      <c r="Y36" s="244">
        <v>0</v>
      </c>
      <c r="Z36" s="244">
        <v>0</v>
      </c>
      <c r="AA36" s="239">
        <v>2700</v>
      </c>
      <c r="AB36" s="239">
        <v>0</v>
      </c>
      <c r="AC36" s="32">
        <f t="shared" si="1"/>
        <v>0.4</v>
      </c>
      <c r="AD36" s="32">
        <f t="shared" si="2"/>
        <v>0.28060000000000002</v>
      </c>
      <c r="AE36" s="32">
        <f t="shared" si="3"/>
        <v>1</v>
      </c>
      <c r="AF36" s="32">
        <f t="shared" si="4"/>
        <v>0.70150000000000001</v>
      </c>
      <c r="AG36" s="238"/>
    </row>
    <row r="37" spans="1:33" ht="105">
      <c r="A37" s="235"/>
      <c r="B37" s="236"/>
      <c r="C37" s="236"/>
      <c r="D37" s="236"/>
      <c r="E37" s="236"/>
      <c r="F37" s="236"/>
      <c r="G37" s="237"/>
      <c r="H37" s="238" t="s">
        <v>261</v>
      </c>
      <c r="I37" s="241" t="s">
        <v>224</v>
      </c>
      <c r="J37" s="241" t="s">
        <v>258</v>
      </c>
      <c r="K37" s="241" t="s">
        <v>262</v>
      </c>
      <c r="L37" s="250">
        <v>0.45</v>
      </c>
      <c r="M37" s="244" t="s">
        <v>214</v>
      </c>
      <c r="N37" s="249" t="s">
        <v>260</v>
      </c>
      <c r="O37" s="244">
        <v>51000</v>
      </c>
      <c r="P37" s="244" t="s">
        <v>176</v>
      </c>
      <c r="Q37" s="244">
        <v>22000</v>
      </c>
      <c r="R37" s="244">
        <v>18000</v>
      </c>
      <c r="S37" s="244">
        <v>11000</v>
      </c>
      <c r="T37" s="251">
        <v>0</v>
      </c>
      <c r="U37" s="239">
        <f t="shared" si="0"/>
        <v>13400</v>
      </c>
      <c r="V37" s="244"/>
      <c r="W37" s="244"/>
      <c r="X37" s="244">
        <f t="shared" ref="X37" si="8">SUM(T37:W37)</f>
        <v>13400</v>
      </c>
      <c r="Y37" s="244">
        <v>0</v>
      </c>
      <c r="Z37" s="244">
        <v>0</v>
      </c>
      <c r="AA37" s="239">
        <v>2800</v>
      </c>
      <c r="AB37" s="239">
        <v>10600</v>
      </c>
      <c r="AC37" s="32">
        <f t="shared" si="1"/>
        <v>0.27409090909090911</v>
      </c>
      <c r="AD37" s="32">
        <f t="shared" si="2"/>
        <v>0.11823529411764706</v>
      </c>
      <c r="AE37" s="32">
        <f t="shared" si="3"/>
        <v>0.60909090909090913</v>
      </c>
      <c r="AF37" s="32">
        <f t="shared" si="4"/>
        <v>0.2627450980392157</v>
      </c>
      <c r="AG37" s="33" t="s">
        <v>622</v>
      </c>
    </row>
    <row r="38" spans="1:33" ht="105">
      <c r="A38" s="235"/>
      <c r="B38" s="236"/>
      <c r="C38" s="236"/>
      <c r="D38" s="236"/>
      <c r="E38" s="236"/>
      <c r="F38" s="236"/>
      <c r="G38" s="237"/>
      <c r="H38" s="238" t="s">
        <v>263</v>
      </c>
      <c r="I38" s="241" t="s">
        <v>264</v>
      </c>
      <c r="J38" s="241" t="s">
        <v>258</v>
      </c>
      <c r="K38" s="241" t="s">
        <v>265</v>
      </c>
      <c r="L38" s="250">
        <v>0.15</v>
      </c>
      <c r="M38" s="244" t="s">
        <v>214</v>
      </c>
      <c r="N38" s="249" t="s">
        <v>266</v>
      </c>
      <c r="O38" s="244">
        <v>96</v>
      </c>
      <c r="P38" s="244">
        <v>18</v>
      </c>
      <c r="Q38" s="244">
        <v>40</v>
      </c>
      <c r="R38" s="244">
        <v>26</v>
      </c>
      <c r="S38" s="244">
        <v>22</v>
      </c>
      <c r="T38" s="244">
        <v>8</v>
      </c>
      <c r="U38" s="239">
        <f t="shared" si="0"/>
        <v>20</v>
      </c>
      <c r="V38" s="244"/>
      <c r="W38" s="244"/>
      <c r="X38" s="244">
        <f t="shared" ref="X38:X46" si="9">SUM(T38:W38)</f>
        <v>28</v>
      </c>
      <c r="Y38" s="244">
        <v>0</v>
      </c>
      <c r="Z38" s="244">
        <v>6</v>
      </c>
      <c r="AA38" s="239">
        <v>8</v>
      </c>
      <c r="AB38" s="239">
        <v>6</v>
      </c>
      <c r="AC38" s="32">
        <f t="shared" si="1"/>
        <v>7.4999999999999997E-2</v>
      </c>
      <c r="AD38" s="32">
        <f t="shared" si="2"/>
        <v>4.3750000000000004E-2</v>
      </c>
      <c r="AE38" s="32">
        <f t="shared" si="3"/>
        <v>0.5</v>
      </c>
      <c r="AF38" s="32">
        <f t="shared" si="4"/>
        <v>0.29166666666666669</v>
      </c>
      <c r="AG38" s="33" t="s">
        <v>622</v>
      </c>
    </row>
    <row r="39" spans="1:33" ht="54.75" customHeight="1">
      <c r="A39" s="239"/>
      <c r="B39" s="241"/>
      <c r="C39" s="241"/>
      <c r="D39" s="241"/>
      <c r="E39" s="241"/>
      <c r="F39" s="241"/>
      <c r="G39" s="243"/>
      <c r="H39" s="238"/>
      <c r="I39" s="241"/>
      <c r="J39" s="241"/>
      <c r="K39" s="241"/>
      <c r="L39" s="250"/>
      <c r="M39" s="244"/>
      <c r="N39" s="249"/>
      <c r="O39" s="244"/>
      <c r="P39" s="244"/>
      <c r="Q39" s="244"/>
      <c r="R39" s="244"/>
      <c r="S39" s="244"/>
      <c r="T39" s="244"/>
      <c r="U39" s="239"/>
      <c r="V39" s="244"/>
      <c r="W39" s="244"/>
      <c r="X39" s="244"/>
      <c r="Y39" s="246" t="s">
        <v>653</v>
      </c>
      <c r="Z39" s="246"/>
      <c r="AA39" s="246"/>
      <c r="AB39" s="246"/>
      <c r="AC39" s="36">
        <f>SUM(AC36:AC38)</f>
        <v>0.74909090909090903</v>
      </c>
      <c r="AD39" s="36">
        <f>SUM(AD36:AD38)</f>
        <v>0.44258529411764708</v>
      </c>
      <c r="AE39" s="36">
        <f>AVERAGE(AE36:AE38)</f>
        <v>0.70303030303030312</v>
      </c>
      <c r="AF39" s="36">
        <f>AVERAGE(AF36:AF38)</f>
        <v>0.4186372549019608</v>
      </c>
      <c r="AG39" s="33"/>
    </row>
    <row r="40" spans="1:33" ht="90" customHeight="1">
      <c r="A40" s="235" t="s">
        <v>159</v>
      </c>
      <c r="B40" s="236" t="s">
        <v>160</v>
      </c>
      <c r="C40" s="236" t="s">
        <v>187</v>
      </c>
      <c r="D40" s="236" t="s">
        <v>162</v>
      </c>
      <c r="E40" s="236" t="s">
        <v>163</v>
      </c>
      <c r="F40" s="236" t="s">
        <v>267</v>
      </c>
      <c r="G40" s="237" t="s">
        <v>268</v>
      </c>
      <c r="H40" s="241" t="s">
        <v>269</v>
      </c>
      <c r="I40" s="241" t="s">
        <v>224</v>
      </c>
      <c r="J40" s="241" t="s">
        <v>168</v>
      </c>
      <c r="K40" s="241" t="s">
        <v>270</v>
      </c>
      <c r="L40" s="250">
        <v>0.65</v>
      </c>
      <c r="M40" s="244" t="s">
        <v>214</v>
      </c>
      <c r="N40" s="249" t="s">
        <v>271</v>
      </c>
      <c r="O40" s="251">
        <v>17</v>
      </c>
      <c r="P40" s="244">
        <v>4</v>
      </c>
      <c r="Q40" s="244">
        <v>6</v>
      </c>
      <c r="R40" s="244">
        <v>5</v>
      </c>
      <c r="S40" s="244">
        <v>2</v>
      </c>
      <c r="T40" s="251">
        <v>4</v>
      </c>
      <c r="U40" s="239">
        <f t="shared" si="0"/>
        <v>7</v>
      </c>
      <c r="V40" s="244"/>
      <c r="W40" s="244"/>
      <c r="X40" s="251">
        <f t="shared" si="9"/>
        <v>11</v>
      </c>
      <c r="Y40" s="244">
        <v>3</v>
      </c>
      <c r="Z40" s="244">
        <v>4</v>
      </c>
      <c r="AA40" s="239">
        <v>0</v>
      </c>
      <c r="AB40" s="239">
        <v>0</v>
      </c>
      <c r="AC40" s="32">
        <f t="shared" si="1"/>
        <v>0.65</v>
      </c>
      <c r="AD40" s="32">
        <f t="shared" si="2"/>
        <v>0.42058823529411771</v>
      </c>
      <c r="AE40" s="32">
        <f t="shared" si="3"/>
        <v>1</v>
      </c>
      <c r="AF40" s="32">
        <f t="shared" si="4"/>
        <v>0.6470588235294118</v>
      </c>
      <c r="AG40" s="238"/>
    </row>
    <row r="41" spans="1:33" ht="93.75" customHeight="1">
      <c r="A41" s="235"/>
      <c r="B41" s="236"/>
      <c r="C41" s="236"/>
      <c r="D41" s="236"/>
      <c r="E41" s="236"/>
      <c r="F41" s="236"/>
      <c r="G41" s="237"/>
      <c r="H41" s="241" t="s">
        <v>272</v>
      </c>
      <c r="I41" s="241" t="s">
        <v>273</v>
      </c>
      <c r="J41" s="241" t="s">
        <v>168</v>
      </c>
      <c r="K41" s="241" t="s">
        <v>274</v>
      </c>
      <c r="L41" s="250">
        <v>0.35</v>
      </c>
      <c r="M41" s="244" t="s">
        <v>214</v>
      </c>
      <c r="N41" s="249" t="s">
        <v>275</v>
      </c>
      <c r="O41" s="251">
        <v>4</v>
      </c>
      <c r="P41" s="244">
        <v>1</v>
      </c>
      <c r="Q41" s="244">
        <v>1</v>
      </c>
      <c r="R41" s="244">
        <v>1</v>
      </c>
      <c r="S41" s="244">
        <v>1</v>
      </c>
      <c r="T41" s="251">
        <v>1</v>
      </c>
      <c r="U41" s="239">
        <f t="shared" si="0"/>
        <v>1</v>
      </c>
      <c r="V41" s="244"/>
      <c r="W41" s="244"/>
      <c r="X41" s="251">
        <f t="shared" si="9"/>
        <v>2</v>
      </c>
      <c r="Y41" s="244">
        <v>0</v>
      </c>
      <c r="Z41" s="244">
        <v>1</v>
      </c>
      <c r="AA41" s="239">
        <v>0</v>
      </c>
      <c r="AB41" s="239">
        <v>0</v>
      </c>
      <c r="AC41" s="32">
        <f t="shared" si="1"/>
        <v>0.35</v>
      </c>
      <c r="AD41" s="32">
        <f t="shared" si="2"/>
        <v>0.17499999999999999</v>
      </c>
      <c r="AE41" s="32">
        <f t="shared" si="3"/>
        <v>1</v>
      </c>
      <c r="AF41" s="32">
        <f t="shared" si="4"/>
        <v>0.5</v>
      </c>
      <c r="AG41" s="238"/>
    </row>
    <row r="42" spans="1:33" ht="84.75" customHeight="1">
      <c r="A42" s="239"/>
      <c r="B42" s="241"/>
      <c r="C42" s="241"/>
      <c r="D42" s="241"/>
      <c r="E42" s="241"/>
      <c r="F42" s="241"/>
      <c r="G42" s="243"/>
      <c r="H42" s="241"/>
      <c r="I42" s="241"/>
      <c r="J42" s="241"/>
      <c r="K42" s="241"/>
      <c r="L42" s="250"/>
      <c r="M42" s="244"/>
      <c r="N42" s="249"/>
      <c r="O42" s="251"/>
      <c r="P42" s="244"/>
      <c r="Q42" s="244"/>
      <c r="R42" s="244"/>
      <c r="S42" s="244"/>
      <c r="T42" s="251"/>
      <c r="U42" s="239"/>
      <c r="V42" s="244"/>
      <c r="W42" s="244"/>
      <c r="X42" s="251"/>
      <c r="Y42" s="246" t="s">
        <v>654</v>
      </c>
      <c r="Z42" s="246"/>
      <c r="AA42" s="246"/>
      <c r="AB42" s="246"/>
      <c r="AC42" s="36">
        <f>SUM(AC40:AC41)</f>
        <v>1</v>
      </c>
      <c r="AD42" s="36">
        <f>SUM(AD40:AD41)</f>
        <v>0.59558823529411775</v>
      </c>
      <c r="AE42" s="36">
        <f>AVERAGE(AE40:AE41)</f>
        <v>1</v>
      </c>
      <c r="AF42" s="36">
        <f>AVERAGE(AF40:AF41)</f>
        <v>0.57352941176470584</v>
      </c>
      <c r="AG42" s="238"/>
    </row>
    <row r="43" spans="1:33" ht="135">
      <c r="A43" s="235" t="s">
        <v>159</v>
      </c>
      <c r="B43" s="236" t="s">
        <v>160</v>
      </c>
      <c r="C43" s="236" t="s">
        <v>187</v>
      </c>
      <c r="D43" s="236" t="s">
        <v>162</v>
      </c>
      <c r="E43" s="236" t="s">
        <v>163</v>
      </c>
      <c r="F43" s="236" t="s">
        <v>276</v>
      </c>
      <c r="G43" s="237" t="s">
        <v>277</v>
      </c>
      <c r="H43" s="241" t="s">
        <v>278</v>
      </c>
      <c r="I43" s="241" t="s">
        <v>279</v>
      </c>
      <c r="J43" s="241" t="s">
        <v>168</v>
      </c>
      <c r="K43" s="241" t="s">
        <v>280</v>
      </c>
      <c r="L43" s="250">
        <v>0.6</v>
      </c>
      <c r="M43" s="244" t="s">
        <v>214</v>
      </c>
      <c r="N43" s="249" t="s">
        <v>281</v>
      </c>
      <c r="O43" s="251">
        <v>120</v>
      </c>
      <c r="P43" s="244">
        <v>20</v>
      </c>
      <c r="Q43" s="244">
        <v>30</v>
      </c>
      <c r="R43" s="244">
        <v>40</v>
      </c>
      <c r="S43" s="244">
        <f>30-2</f>
        <v>28</v>
      </c>
      <c r="T43" s="251">
        <v>19</v>
      </c>
      <c r="U43" s="239">
        <f t="shared" si="0"/>
        <v>33</v>
      </c>
      <c r="V43" s="244"/>
      <c r="W43" s="244"/>
      <c r="X43" s="251">
        <f t="shared" si="9"/>
        <v>52</v>
      </c>
      <c r="Y43" s="244">
        <v>8</v>
      </c>
      <c r="Z43" s="244">
        <v>10</v>
      </c>
      <c r="AA43" s="239">
        <v>11</v>
      </c>
      <c r="AB43" s="239">
        <v>4</v>
      </c>
      <c r="AC43" s="32">
        <f t="shared" si="1"/>
        <v>0.6</v>
      </c>
      <c r="AD43" s="32">
        <f t="shared" si="2"/>
        <v>0.26</v>
      </c>
      <c r="AE43" s="32">
        <f t="shared" si="3"/>
        <v>1</v>
      </c>
      <c r="AF43" s="32">
        <f t="shared" si="4"/>
        <v>0.43333333333333335</v>
      </c>
      <c r="AG43" s="33" t="s">
        <v>623</v>
      </c>
    </row>
    <row r="44" spans="1:33" ht="60">
      <c r="A44" s="235"/>
      <c r="B44" s="236"/>
      <c r="C44" s="236"/>
      <c r="D44" s="236"/>
      <c r="E44" s="236"/>
      <c r="F44" s="236"/>
      <c r="G44" s="237"/>
      <c r="H44" s="241" t="s">
        <v>282</v>
      </c>
      <c r="I44" s="241" t="s">
        <v>279</v>
      </c>
      <c r="J44" s="241" t="s">
        <v>168</v>
      </c>
      <c r="K44" s="241" t="s">
        <v>283</v>
      </c>
      <c r="L44" s="250">
        <v>0.4</v>
      </c>
      <c r="M44" s="244" t="s">
        <v>214</v>
      </c>
      <c r="N44" s="249" t="s">
        <v>284</v>
      </c>
      <c r="O44" s="251">
        <v>72</v>
      </c>
      <c r="P44" s="244">
        <v>18</v>
      </c>
      <c r="Q44" s="244">
        <f>18-2</f>
        <v>16</v>
      </c>
      <c r="R44" s="244">
        <f>18</f>
        <v>18</v>
      </c>
      <c r="S44" s="244">
        <f>18</f>
        <v>18</v>
      </c>
      <c r="T44" s="251">
        <v>20</v>
      </c>
      <c r="U44" s="239">
        <f t="shared" si="0"/>
        <v>33</v>
      </c>
      <c r="V44" s="244"/>
      <c r="W44" s="244"/>
      <c r="X44" s="251">
        <f t="shared" si="9"/>
        <v>53</v>
      </c>
      <c r="Y44" s="244">
        <v>4</v>
      </c>
      <c r="Z44" s="244">
        <v>9</v>
      </c>
      <c r="AA44" s="239">
        <v>4</v>
      </c>
      <c r="AB44" s="239">
        <v>16</v>
      </c>
      <c r="AC44" s="32">
        <f t="shared" si="1"/>
        <v>0.4</v>
      </c>
      <c r="AD44" s="32">
        <f t="shared" si="2"/>
        <v>0.29444444444444445</v>
      </c>
      <c r="AE44" s="32">
        <f t="shared" si="3"/>
        <v>1</v>
      </c>
      <c r="AF44" s="32">
        <f t="shared" si="4"/>
        <v>0.73611111111111116</v>
      </c>
      <c r="AG44" s="238"/>
    </row>
    <row r="45" spans="1:33" ht="62.25" customHeight="1">
      <c r="A45" s="239"/>
      <c r="B45" s="241"/>
      <c r="C45" s="241"/>
      <c r="D45" s="241"/>
      <c r="E45" s="241"/>
      <c r="F45" s="241"/>
      <c r="G45" s="243"/>
      <c r="H45" s="241"/>
      <c r="I45" s="241"/>
      <c r="J45" s="241"/>
      <c r="K45" s="241"/>
      <c r="L45" s="250"/>
      <c r="M45" s="244"/>
      <c r="N45" s="249"/>
      <c r="O45" s="251"/>
      <c r="P45" s="244"/>
      <c r="Q45" s="244"/>
      <c r="R45" s="244"/>
      <c r="S45" s="244"/>
      <c r="T45" s="251"/>
      <c r="U45" s="239"/>
      <c r="V45" s="244"/>
      <c r="W45" s="244"/>
      <c r="X45" s="251"/>
      <c r="Y45" s="246" t="s">
        <v>655</v>
      </c>
      <c r="Z45" s="246"/>
      <c r="AA45" s="246"/>
      <c r="AB45" s="246"/>
      <c r="AC45" s="36">
        <f>SUM(AC43:AC44)</f>
        <v>1</v>
      </c>
      <c r="AD45" s="36">
        <f>SUM(AD43:AD44)</f>
        <v>0.55444444444444452</v>
      </c>
      <c r="AE45" s="36">
        <f>AVERAGE(AE43:AE44)</f>
        <v>1</v>
      </c>
      <c r="AF45" s="36">
        <f>AVERAGE(AF43:AF44)</f>
        <v>0.58472222222222225</v>
      </c>
      <c r="AG45" s="238"/>
    </row>
    <row r="46" spans="1:33" ht="165">
      <c r="A46" s="239" t="s">
        <v>159</v>
      </c>
      <c r="B46" s="252"/>
      <c r="C46" s="241" t="s">
        <v>230</v>
      </c>
      <c r="D46" s="241" t="s">
        <v>231</v>
      </c>
      <c r="E46" s="241" t="s">
        <v>232</v>
      </c>
      <c r="F46" s="241" t="s">
        <v>233</v>
      </c>
      <c r="G46" s="243" t="s">
        <v>234</v>
      </c>
      <c r="H46" s="241" t="s">
        <v>235</v>
      </c>
      <c r="I46" s="241" t="s">
        <v>236</v>
      </c>
      <c r="J46" s="241" t="s">
        <v>237</v>
      </c>
      <c r="K46" s="249" t="s">
        <v>238</v>
      </c>
      <c r="L46" s="250">
        <v>0.1</v>
      </c>
      <c r="M46" s="244" t="s">
        <v>214</v>
      </c>
      <c r="N46" s="249" t="s">
        <v>219</v>
      </c>
      <c r="O46" s="251">
        <v>200</v>
      </c>
      <c r="P46" s="244">
        <v>25</v>
      </c>
      <c r="Q46" s="244">
        <v>75</v>
      </c>
      <c r="R46" s="244">
        <v>75</v>
      </c>
      <c r="S46" s="244">
        <f>25+25</f>
        <v>50</v>
      </c>
      <c r="T46" s="244">
        <v>0</v>
      </c>
      <c r="U46" s="239">
        <f t="shared" si="0"/>
        <v>77</v>
      </c>
      <c r="V46" s="244"/>
      <c r="W46" s="244"/>
      <c r="X46" s="244">
        <f t="shared" si="9"/>
        <v>77</v>
      </c>
      <c r="Y46" s="244">
        <v>0</v>
      </c>
      <c r="Z46" s="244">
        <v>0</v>
      </c>
      <c r="AA46" s="239">
        <v>23</v>
      </c>
      <c r="AB46" s="239">
        <v>54</v>
      </c>
      <c r="AC46" s="32">
        <f t="shared" si="1"/>
        <v>0.1</v>
      </c>
      <c r="AD46" s="32">
        <f t="shared" si="2"/>
        <v>3.8500000000000006E-2</v>
      </c>
      <c r="AE46" s="32">
        <f t="shared" si="3"/>
        <v>1</v>
      </c>
      <c r="AF46" s="32">
        <f t="shared" si="4"/>
        <v>0.38500000000000001</v>
      </c>
      <c r="AG46" s="238"/>
    </row>
    <row r="47" spans="1:33" ht="47.25" customHeight="1">
      <c r="A47" s="239"/>
      <c r="B47" s="241"/>
      <c r="C47" s="241"/>
      <c r="D47" s="241"/>
      <c r="E47" s="241"/>
      <c r="F47" s="241"/>
      <c r="G47" s="243"/>
      <c r="H47" s="241"/>
      <c r="I47" s="241"/>
      <c r="J47" s="241"/>
      <c r="K47" s="241"/>
      <c r="L47" s="250"/>
      <c r="M47" s="244"/>
      <c r="N47" s="249"/>
      <c r="O47" s="251"/>
      <c r="P47" s="244"/>
      <c r="Q47" s="244"/>
      <c r="R47" s="244"/>
      <c r="S47" s="244"/>
      <c r="T47" s="251"/>
      <c r="U47" s="239"/>
      <c r="V47" s="244"/>
      <c r="W47" s="244"/>
      <c r="X47" s="251"/>
      <c r="Y47" s="246" t="s">
        <v>656</v>
      </c>
      <c r="Z47" s="246"/>
      <c r="AA47" s="246"/>
      <c r="AB47" s="246"/>
      <c r="AC47" s="36">
        <f>+AC46</f>
        <v>0.1</v>
      </c>
      <c r="AD47" s="36">
        <f t="shared" ref="AD47:AF47" si="10">+AD46</f>
        <v>3.8500000000000006E-2</v>
      </c>
      <c r="AE47" s="36">
        <f t="shared" si="10"/>
        <v>1</v>
      </c>
      <c r="AF47" s="36">
        <f t="shared" si="10"/>
        <v>0.38500000000000001</v>
      </c>
      <c r="AG47" s="238"/>
    </row>
    <row r="50" spans="25:32" ht="75.75" customHeight="1">
      <c r="Y50" s="257" t="s">
        <v>657</v>
      </c>
      <c r="Z50" s="257"/>
      <c r="AA50" s="257"/>
      <c r="AB50" s="257"/>
      <c r="AC50" s="222">
        <f>+(AC11+AC15+AC20+AC22+AC28+AC31+AC35+AC39+AC42+AC45+AC47)/11</f>
        <v>0.7085134756657484</v>
      </c>
      <c r="AD50" s="222">
        <f t="shared" ref="AD50:AF50" si="11">+(AD11+AD15+AD20+AD22+AD28+AD31+AD35+AD39+AD42+AD45+AD47)/11</f>
        <v>0.40218325582385889</v>
      </c>
      <c r="AE50" s="222">
        <f t="shared" si="11"/>
        <v>0.79291921296296308</v>
      </c>
      <c r="AF50" s="222">
        <f t="shared" si="11"/>
        <v>0.43416262943409073</v>
      </c>
    </row>
  </sheetData>
  <mergeCells count="89">
    <mergeCell ref="Y45:AB45"/>
    <mergeCell ref="Y47:AB47"/>
    <mergeCell ref="Y50:AB50"/>
    <mergeCell ref="Y28:AB28"/>
    <mergeCell ref="Y31:AB31"/>
    <mergeCell ref="Y35:AB35"/>
    <mergeCell ref="Y39:AB39"/>
    <mergeCell ref="Y42:AB42"/>
    <mergeCell ref="AG7:AG8"/>
    <mergeCell ref="Y11:AB11"/>
    <mergeCell ref="Y15:AB15"/>
    <mergeCell ref="Y20:AB20"/>
    <mergeCell ref="Y22:AB22"/>
    <mergeCell ref="C29:C30"/>
    <mergeCell ref="D29:D30"/>
    <mergeCell ref="E29:E30"/>
    <mergeCell ref="F29:F30"/>
    <mergeCell ref="D36:D38"/>
    <mergeCell ref="E36:E38"/>
    <mergeCell ref="F36:F38"/>
    <mergeCell ref="G23:G27"/>
    <mergeCell ref="G43:G44"/>
    <mergeCell ref="A43:A44"/>
    <mergeCell ref="C43:C44"/>
    <mergeCell ref="D43:D44"/>
    <mergeCell ref="E43:E44"/>
    <mergeCell ref="F43:F44"/>
    <mergeCell ref="B43:B44"/>
    <mergeCell ref="G29:G30"/>
    <mergeCell ref="A32:A34"/>
    <mergeCell ref="C32:C34"/>
    <mergeCell ref="D32:D34"/>
    <mergeCell ref="E32:E34"/>
    <mergeCell ref="F32:F34"/>
    <mergeCell ref="G32:G34"/>
    <mergeCell ref="A29:A30"/>
    <mergeCell ref="A23:A27"/>
    <mergeCell ref="C23:C27"/>
    <mergeCell ref="D23:D27"/>
    <mergeCell ref="E23:E27"/>
    <mergeCell ref="F23:F27"/>
    <mergeCell ref="G36:G38"/>
    <mergeCell ref="A36:A38"/>
    <mergeCell ref="C36:C38"/>
    <mergeCell ref="B40:B41"/>
    <mergeCell ref="G16:G19"/>
    <mergeCell ref="B23:B27"/>
    <mergeCell ref="B29:B30"/>
    <mergeCell ref="B32:B34"/>
    <mergeCell ref="B36:B38"/>
    <mergeCell ref="G40:G41"/>
    <mergeCell ref="A16:A19"/>
    <mergeCell ref="C16:C19"/>
    <mergeCell ref="D16:D19"/>
    <mergeCell ref="E16:E19"/>
    <mergeCell ref="F16:F19"/>
    <mergeCell ref="B16:B19"/>
    <mergeCell ref="A40:A41"/>
    <mergeCell ref="C40:C41"/>
    <mergeCell ref="D40:D41"/>
    <mergeCell ref="E40:E41"/>
    <mergeCell ref="F40:F41"/>
    <mergeCell ref="A12:A14"/>
    <mergeCell ref="G9:G10"/>
    <mergeCell ref="F9:F10"/>
    <mergeCell ref="E9:E10"/>
    <mergeCell ref="D9:D10"/>
    <mergeCell ref="C9:C10"/>
    <mergeCell ref="A9:A10"/>
    <mergeCell ref="G12:G14"/>
    <mergeCell ref="F12:F14"/>
    <mergeCell ref="E12:E14"/>
    <mergeCell ref="D12:D14"/>
    <mergeCell ref="C12:C14"/>
    <mergeCell ref="B9:B10"/>
    <mergeCell ref="B12:B14"/>
    <mergeCell ref="A5:B5"/>
    <mergeCell ref="C5:AE5"/>
    <mergeCell ref="A6:AF6"/>
    <mergeCell ref="A7:O7"/>
    <mergeCell ref="P7:S7"/>
    <mergeCell ref="T7:X7"/>
    <mergeCell ref="Y7:AB7"/>
    <mergeCell ref="AC7:AF7"/>
    <mergeCell ref="A1:B4"/>
    <mergeCell ref="C1:AE1"/>
    <mergeCell ref="C2:AE2"/>
    <mergeCell ref="C3:AE3"/>
    <mergeCell ref="C4:AE4"/>
  </mergeCells>
  <phoneticPr fontId="14" type="noConversion"/>
  <dataValidations count="1">
    <dataValidation type="list" allowBlank="1" showInputMessage="1" showErrorMessage="1" sqref="M23:M47" xr:uid="{EC09E16C-F189-48D2-B8A2-F61A317B73B8}">
      <formula1>#REF!</formula1>
    </dataValidation>
  </dataValidations>
  <hyperlinks>
    <hyperlink ref="AG9" r:id="rId1" display="https://alcart-my.sharepoint.com/:f:/r/personal/plandedesarrollo_cartagena_gov_co/Documents/REPORTE%20PLAN%20DE%20ACCION%20PES%20DICIEMBRE%202025/FORTALECIMIENTO%20DE%20LAS%20ESTRATEGIA%20DE%20IDENTIFICACI%C3%93N%20PARA%20LA%20SUPERACI%C3%93N%20DE%20LA%20POBREZA%20EXTREMA%20Y%20DESIGUALDAD%20CARTAGENA%20DE%20INDIAS?csf=1&amp;web=1&amp;e=58Ww8z" xr:uid="{65897D49-3EBF-4833-8C2D-E5A6DB771CE4}"/>
    <hyperlink ref="AG10" r:id="rId2" display="https://alcart-my.sharepoint.com/:f:/r/personal/plandedesarrollo_cartagena_gov_co/Documents/REPORTE%20PLAN%20DE%20ACCION%20PES%20DICIEMBRE%202025/FORTALECIMIENTO%20DE%20LAS%20ESTRATEGIA%20DE%20IDENTIFICACI%C3%93N%20PARA%20LA%20SUPERACI%C3%93N%20DE%20LA%20POBREZA%20EXTREMA%20Y%20DESIGUALDAD%20CARTAGENA%20DE%20INDIAS?csf=1&amp;web=1&amp;e=58Ww8z" xr:uid="{7F51F020-2599-4937-8377-AEB386C0E327}"/>
    <hyperlink ref="AG16" r:id="rId3" display="https://alcart-my.sharepoint.com/:f:/r/personal/plandedesarrollo_cartagena_gov_co/Documents/REPORTE%20PLAN%20DE%20ACCION%20PES%20DICIEMBRE%202025/FORTALECIMIENTO%20DE%20LA%20ESTRATEGIA%20DE%20EDUCACI%C3%93N%20PARA%20LA%20SUPERACI%C3%93N%20DE%20LA%20POBREZA%20EXTREMA%20Y%20DESIGUALDAD?csf=1&amp;web=1&amp;e=elpjbY" xr:uid="{BBA50E8A-94A6-4624-A286-CBF2BAAE8D52}"/>
    <hyperlink ref="AG17" r:id="rId4" display="https://alcart-my.sharepoint.com/:f:/r/personal/plandedesarrollo_cartagena_gov_co/Documents/REPORTE%20PLAN%20DE%20ACCION%20PES%20DICIEMBRE%202025/FORTALECIMIENTO%20DE%20LA%20ESTRATEGIA%20DE%20EDUCACI%C3%93N%20PARA%20LA%20SUPERACI%C3%93N%20DE%20LA%20POBREZA%20EXTREMA%20Y%20DESIGUALDAD?csf=1&amp;web=1&amp;e=elpjbY" xr:uid="{FC762D88-F65E-4E9E-B63A-3100908B0080}"/>
    <hyperlink ref="AG18" r:id="rId5" display="https://alcart-my.sharepoint.com/:f:/r/personal/plandedesarrollo_cartagena_gov_co/Documents/REPORTE%20PLAN%20DE%20ACCION%20PES%20DICIEMBRE%202025/FORTALECIMIENTO%20DE%20LA%20ESTRATEGIA%20DE%20EDUCACI%C3%93N%20PARA%20LA%20SUPERACI%C3%93N%20DE%20LA%20POBREZA%20EXTREMA%20Y%20DESIGUALDAD?csf=1&amp;web=1&amp;e=elpjbY" xr:uid="{776953A3-DBD4-47B4-9D24-8C3DF524A473}"/>
    <hyperlink ref="AG13" r:id="rId6" display="https://alcart-my.sharepoint.com/:f:/r/personal/plandedesarrollo_cartagena_gov_co/Documents/REPORTE%20PLAN%20DE%20ACCION%20PES%20DICIEMBRE%202025/FORTALECIMIENTO%20DE%20LAS%20ESTRATEGIAS%20DE%20SALUD%20PARA%20LA%20POBLACI%C3%93N%20EN%20POBREZA%20EXTREMA%20CARTAGENA%20DE%20INDIAS?csf=1&amp;web=1&amp;e=w9Dv0G" xr:uid="{D854FC52-E8AF-4AC9-88A3-1CBA7478AE5D}"/>
    <hyperlink ref="AG23" r:id="rId7" display="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 xr:uid="{5AA61EC2-EFA8-4EEB-8E89-ED0A581BF118}"/>
    <hyperlink ref="AG24" r:id="rId8" display="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 xr:uid="{BD909D4B-17E3-49E7-ABA3-DE7594E7F7F1}"/>
    <hyperlink ref="AG25" r:id="rId9" display="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 xr:uid="{9DFF1E23-1A67-4445-B2B0-5CB590019568}"/>
    <hyperlink ref="AG27" r:id="rId10" display="https://alcart-my.sharepoint.com/:f:/r/personal/plandedesarrollo_cartagena_gov_co/Documents/REPORTE%20PLAN%20DE%20ACCION%20PES%20DICIEMBRE%202025/FORTALECIMIENTO%20DE%20LA%20ESTRATEGIA%20GENERACI%C3%93N%20DE%20INGRESOS%20Y%20TRABAJO%20PARA%20LA%20POBLACI%C3%93N%20EN%20POBREZA%20EXTREMA%20DEL%20DISTRITO%20DE%20CARTAGENA%20DE%20INDIAS?csf=1&amp;web=1&amp;e=G5JKfK" xr:uid="{EC864B20-176E-4D03-81C8-E06883E6DF2A}"/>
    <hyperlink ref="AG29" r:id="rId11" display="https://alcart-my.sharepoint.com/:f:/r/personal/plandedesarrollo_cartagena_gov_co/Documents/REPORTE%20PLAN%20DE%20ACCION%20PES%20DICIEMBRE%202025/FORTALECIMIENTO%20DE%20LA%20ESTRATEGIA%20BANCARIZACI%C3%93N%20PARA%20LA%20POBLACI%C3%93N%20DE%20POBREZA%20EXTREMA%20Y%20DESIGUALDAD%20EN%20LA%20CARTAGENA%20DE%20INDIAS?csf=1&amp;web=1&amp;e=Cq7UF9" xr:uid="{8FF52F1E-22D1-4D9E-A9F2-E56A91AA7832}"/>
    <hyperlink ref="AG32" r:id="rId12" display="https://alcart-my.sharepoint.com/:f:/r/personal/plandedesarrollo_cartagena_gov_co/Documents/REPORTE%20PLAN%20DE%20ACCION%20PES%20DICIEMBRE%202025/IMPLEMENTACI%C3%93N%20DE%20ESTRATEGIAS%20DE%20DINAMICA%20FAMILIAR%20COMO%20SOPORTE%20SOCIAL%20PARA%20LA%20DISMINUCI%C3%93N%20DE%20LA%20POBREZA%20EN%20CARTAGENA%20DE%20INDIAS?csf=1&amp;web=1&amp;e=orgP9E" xr:uid="{11F2A740-BD8C-45C9-9AA3-ACAC65C166EE}"/>
    <hyperlink ref="AG34" r:id="rId13" display="https://alcart-my.sharepoint.com/:f:/r/personal/plandedesarrollo_cartagena_gov_co/Documents/REPORTE%20PLAN%20DE%20ACCION%20PES%20DICIEMBRE%202025/IMPLEMENTACI%C3%93N%20DE%20ESTRATEGIAS%20DE%20DINAMICA%20FAMILIAR%20COMO%20SOPORTE%20SOCIAL%20PARA%20LA%20DISMINUCI%C3%93N%20DE%20LA%20POBREZA%20EN%20CARTAGENA%20DE%20INDIAS?csf=1&amp;web=1&amp;e=orgP9E" xr:uid="{19944C12-DE0D-47BB-9C5D-68D50650C984}"/>
    <hyperlink ref="AG37" r:id="rId14" display="https://alcart-my.sharepoint.com/:f:/r/personal/plandedesarrollo_cartagena_gov_co/Documents/REPORTE%20PLAN%20DE%20ACCION%20PES%20DICIEMBRE%202025/IMPLEMENTACI%C3%93N%20DE%20LA%20ESTRATEGIA,%20CARTAGENA%20SOSTENIBLE%20HAMBRE%20CERO,%20CARTAGENA%20DE%20INDIAS?csf=1&amp;web=1&amp;e=9B0HfX" xr:uid="{359EB462-1EE2-45BA-A1C0-8366C9EC5FE9}"/>
    <hyperlink ref="AG38" r:id="rId15" display="https://alcart-my.sharepoint.com/:f:/r/personal/plandedesarrollo_cartagena_gov_co/Documents/REPORTE%20PLAN%20DE%20ACCION%20PES%20DICIEMBRE%202025/IMPLEMENTACI%C3%93N%20DE%20LA%20ESTRATEGIA,%20CARTAGENA%20SOSTENIBLE%20HAMBRE%20CERO,%20CARTAGENA%20DE%20INDIAS?csf=1&amp;web=1&amp;e=9B0HfX" xr:uid="{BAF3E963-ED08-4998-92BE-FB4391355232}"/>
    <hyperlink ref="AG43" r:id="rId16" display="https://alcart-my.sharepoint.com/:f:/r/personal/plandedesarrollo_cartagena_gov_co/Documents/REPORTE%20PLAN%20DE%20ACCION%20PES%20DICIEMBRE%202025/IMPLEMENTACI%C3%93N%20DE%20LAS%20ESTRATEGIAS%20DE%20PARTICIPACI%C3%93N%20CIUDADANA%20Y%20GOBERNANZA%20EN%20LA%20POBLACI%C3%93N%20DE%20POBREZA%20EXTREMA%20DEL%20DISTRITO%20CARTAGENA%20DE%20INDIAS?csf=1&amp;web=1&amp;e=kr7OFY" xr:uid="{4A5472C3-3667-4CB7-826B-2D3D2FAB027E}"/>
  </hyperlinks>
  <pageMargins left="0.7" right="0.7" top="0.75" bottom="0.75" header="0.3" footer="0.3"/>
  <pageSetup paperSize="9" orientation="portrait" r:id="rId17"/>
  <ignoredErrors>
    <ignoredError sqref="G9 G12 G16 G21 G23 G29 G32 G36 G40 G43" twoDigitTextYear="1"/>
    <ignoredError sqref="X36:X37 X40 X32:X33 X14 X16:X19 X21 X23:X27 X29:X30" formulaRange="1"/>
    <ignoredError sqref="AC20:AF20 AC31:AF31 AC35:AF35 AC39:AF39 AC42:AF42 AC45:AF45 AC28:AD28 AE28:AF28" formula="1"/>
  </ignoredErrors>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topLeftCell="C1" zoomScaleNormal="100" workbookViewId="0">
      <selection activeCell="C4" sqref="C4:M4"/>
    </sheetView>
  </sheetViews>
  <sheetFormatPr baseColWidth="10" defaultColWidth="11.42578125" defaultRowHeight="1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c r="A1" s="156"/>
      <c r="B1" s="157"/>
      <c r="C1" s="162" t="s">
        <v>125</v>
      </c>
      <c r="D1" s="163"/>
      <c r="E1" s="163"/>
      <c r="F1" s="163"/>
      <c r="G1" s="163"/>
      <c r="H1" s="163"/>
      <c r="I1" s="163"/>
      <c r="J1" s="163"/>
      <c r="K1" s="163"/>
      <c r="L1" s="163"/>
      <c r="M1" s="164"/>
      <c r="N1" s="22" t="s">
        <v>126</v>
      </c>
    </row>
    <row r="2" spans="1:14" s="1" customFormat="1" ht="22.5" customHeight="1">
      <c r="A2" s="158"/>
      <c r="B2" s="159"/>
      <c r="C2" s="162" t="s">
        <v>127</v>
      </c>
      <c r="D2" s="163"/>
      <c r="E2" s="163"/>
      <c r="F2" s="163"/>
      <c r="G2" s="163"/>
      <c r="H2" s="163"/>
      <c r="I2" s="163"/>
      <c r="J2" s="163"/>
      <c r="K2" s="163"/>
      <c r="L2" s="163"/>
      <c r="M2" s="164"/>
      <c r="N2" s="22" t="s">
        <v>128</v>
      </c>
    </row>
    <row r="3" spans="1:14" s="1" customFormat="1" ht="22.5" customHeight="1">
      <c r="A3" s="158"/>
      <c r="B3" s="159"/>
      <c r="C3" s="162" t="s">
        <v>129</v>
      </c>
      <c r="D3" s="163"/>
      <c r="E3" s="163"/>
      <c r="F3" s="163"/>
      <c r="G3" s="163"/>
      <c r="H3" s="163"/>
      <c r="I3" s="163"/>
      <c r="J3" s="163"/>
      <c r="K3" s="163"/>
      <c r="L3" s="163"/>
      <c r="M3" s="164"/>
      <c r="N3" s="22" t="s">
        <v>130</v>
      </c>
    </row>
    <row r="4" spans="1:14" s="1" customFormat="1" ht="22.5" customHeight="1">
      <c r="A4" s="160"/>
      <c r="B4" s="161"/>
      <c r="C4" s="162" t="s">
        <v>131</v>
      </c>
      <c r="D4" s="163"/>
      <c r="E4" s="163"/>
      <c r="F4" s="163"/>
      <c r="G4" s="163"/>
      <c r="H4" s="163"/>
      <c r="I4" s="163"/>
      <c r="J4" s="163"/>
      <c r="K4" s="163"/>
      <c r="L4" s="163"/>
      <c r="M4" s="164"/>
      <c r="N4" s="22" t="s">
        <v>285</v>
      </c>
    </row>
    <row r="5" spans="1:14" s="1" customFormat="1" ht="26.25" customHeight="1">
      <c r="A5" s="154" t="s">
        <v>286</v>
      </c>
      <c r="B5" s="155"/>
      <c r="C5" s="154"/>
      <c r="D5" s="165"/>
      <c r="E5" s="165"/>
      <c r="F5" s="165"/>
      <c r="G5" s="165"/>
      <c r="H5" s="165"/>
      <c r="I5" s="165"/>
      <c r="J5" s="165"/>
      <c r="K5" s="165"/>
      <c r="L5" s="165"/>
      <c r="M5" s="165"/>
      <c r="N5" s="165"/>
    </row>
    <row r="6" spans="1:14" s="1" customFormat="1" ht="15" customHeight="1">
      <c r="A6" s="150" t="s">
        <v>287</v>
      </c>
      <c r="B6" s="150"/>
      <c r="C6" s="150"/>
      <c r="D6" s="150"/>
      <c r="E6" s="150"/>
      <c r="F6" s="150"/>
      <c r="G6" s="150"/>
      <c r="H6" s="150"/>
      <c r="I6" s="150"/>
      <c r="J6" s="150"/>
      <c r="K6" s="150"/>
      <c r="L6" s="151"/>
      <c r="M6" s="146" t="s">
        <v>288</v>
      </c>
      <c r="N6" s="147"/>
    </row>
    <row r="7" spans="1:14" s="1" customFormat="1">
      <c r="A7" s="152"/>
      <c r="B7" s="152"/>
      <c r="C7" s="152"/>
      <c r="D7" s="152"/>
      <c r="E7" s="152"/>
      <c r="F7" s="152"/>
      <c r="G7" s="152"/>
      <c r="H7" s="152"/>
      <c r="I7" s="152"/>
      <c r="J7" s="152"/>
      <c r="K7" s="152"/>
      <c r="L7" s="153"/>
      <c r="M7" s="148"/>
      <c r="N7" s="149"/>
    </row>
    <row r="8" spans="1:14" s="16" customFormat="1" ht="66.75" customHeight="1">
      <c r="A8" s="2" t="s">
        <v>10</v>
      </c>
      <c r="B8" s="2" t="s">
        <v>289</v>
      </c>
      <c r="C8" s="2" t="s">
        <v>290</v>
      </c>
      <c r="D8" s="2" t="s">
        <v>291</v>
      </c>
      <c r="E8" s="2" t="s">
        <v>42</v>
      </c>
      <c r="F8" s="2" t="s">
        <v>44</v>
      </c>
      <c r="G8" s="2" t="s">
        <v>46</v>
      </c>
      <c r="H8" s="2" t="s">
        <v>48</v>
      </c>
      <c r="I8" s="2" t="s">
        <v>50</v>
      </c>
      <c r="J8" s="2" t="s">
        <v>52</v>
      </c>
      <c r="K8" s="2" t="s">
        <v>292</v>
      </c>
      <c r="L8" s="2" t="s">
        <v>56</v>
      </c>
      <c r="M8" s="2" t="s">
        <v>60</v>
      </c>
      <c r="N8" s="2" t="s">
        <v>62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80"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69"/>
  <sheetViews>
    <sheetView topLeftCell="AH1" zoomScale="55" zoomScaleNormal="50" workbookViewId="0">
      <pane ySplit="8" topLeftCell="A10" activePane="bottomLeft" state="frozen"/>
      <selection pane="bottomLeft" activeCell="AM12" sqref="AM12"/>
    </sheetView>
  </sheetViews>
  <sheetFormatPr baseColWidth="10" defaultColWidth="10.85546875" defaultRowHeight="15"/>
  <cols>
    <col min="1" max="1" width="27.42578125" style="40" customWidth="1"/>
    <col min="2" max="2" width="37" style="40" customWidth="1"/>
    <col min="3" max="3" width="23.140625" style="40" customWidth="1"/>
    <col min="4" max="4" width="26.140625" style="40" bestFit="1" customWidth="1"/>
    <col min="5" max="5" width="34.5703125" style="40" customWidth="1"/>
    <col min="6" max="6" width="26.42578125" style="40" customWidth="1"/>
    <col min="7" max="7" width="28.28515625" style="40" customWidth="1"/>
    <col min="8" max="8" width="33.5703125" style="40" customWidth="1"/>
    <col min="9" max="9" width="31.85546875" style="40" bestFit="1" customWidth="1"/>
    <col min="10" max="10" width="31.85546875" style="40" customWidth="1"/>
    <col min="11" max="11" width="45.140625" style="40" customWidth="1"/>
    <col min="12" max="12" width="30" style="40" customWidth="1"/>
    <col min="13" max="13" width="28.42578125" style="40" customWidth="1"/>
    <col min="14" max="14" width="36.140625" style="34" customWidth="1"/>
    <col min="15" max="18" width="36.140625" style="40" customWidth="1"/>
    <col min="19" max="19" width="33.7109375" style="40" bestFit="1" customWidth="1"/>
    <col min="20" max="20" width="32.85546875" style="104" bestFit="1" customWidth="1"/>
    <col min="21" max="21" width="19" style="40" bestFit="1" customWidth="1"/>
    <col min="22" max="22" width="21.5703125" style="40" customWidth="1"/>
    <col min="23" max="23" width="20.85546875" style="40" customWidth="1"/>
    <col min="24" max="24" width="29" style="40" customWidth="1"/>
    <col min="25" max="25" width="31.5703125" style="40" bestFit="1" customWidth="1"/>
    <col min="26" max="26" width="32.85546875" style="40" bestFit="1" customWidth="1"/>
    <col min="27" max="27" width="29" style="40" bestFit="1" customWidth="1"/>
    <col min="28" max="28" width="44.5703125" style="40" customWidth="1"/>
    <col min="29" max="29" width="31.140625" style="40" customWidth="1"/>
    <col min="30" max="30" width="47" style="40" customWidth="1"/>
    <col min="31" max="31" width="37" style="73" customWidth="1"/>
    <col min="32" max="32" width="29.42578125" style="40" bestFit="1" customWidth="1"/>
    <col min="33" max="33" width="27.140625" style="40" bestFit="1" customWidth="1"/>
    <col min="34" max="34" width="33.140625" style="40" bestFit="1" customWidth="1"/>
    <col min="35" max="35" width="34.42578125" style="40" customWidth="1"/>
    <col min="36" max="36" width="34.28515625" style="40" customWidth="1"/>
    <col min="37" max="38" width="30.85546875" style="40" customWidth="1"/>
    <col min="39" max="39" width="46" style="98" customWidth="1"/>
    <col min="40" max="40" width="26.5703125" style="40" hidden="1" customWidth="1"/>
    <col min="41" max="41" width="41.5703125" style="40" hidden="1" customWidth="1"/>
    <col min="42" max="42" width="37.7109375" style="40" hidden="1" customWidth="1"/>
    <col min="43" max="43" width="35.5703125" style="40" hidden="1" customWidth="1"/>
    <col min="44" max="44" width="31.7109375" style="40" hidden="1" customWidth="1"/>
    <col min="45" max="45" width="31.140625" style="40" hidden="1" customWidth="1"/>
    <col min="46" max="46" width="26.28515625" style="40" hidden="1" customWidth="1"/>
    <col min="47" max="47" width="20.42578125" style="40" hidden="1" customWidth="1"/>
    <col min="48" max="48" width="24.28515625" style="40" hidden="1" customWidth="1"/>
    <col min="49" max="49" width="26" style="40" hidden="1" customWidth="1"/>
    <col min="50" max="50" width="22.140625" style="40" hidden="1" customWidth="1"/>
    <col min="51" max="51" width="35.5703125" style="40" hidden="1" customWidth="1"/>
    <col min="52" max="53" width="17.42578125" style="40" hidden="1" customWidth="1"/>
    <col min="54" max="54" width="41.7109375" style="110" customWidth="1"/>
    <col min="55" max="55" width="29.42578125" style="40" customWidth="1"/>
    <col min="56" max="56" width="42" style="115" customWidth="1"/>
    <col min="57" max="57" width="33.7109375" style="40" customWidth="1"/>
    <col min="58" max="16384" width="10.85546875" style="40"/>
  </cols>
  <sheetData>
    <row r="1" spans="1:57">
      <c r="A1" s="168" t="s">
        <v>293</v>
      </c>
      <c r="B1" s="168"/>
      <c r="C1" s="168" t="s">
        <v>125</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39" t="s">
        <v>624</v>
      </c>
    </row>
    <row r="2" spans="1:57">
      <c r="A2" s="168"/>
      <c r="B2" s="168"/>
      <c r="C2" s="168" t="s">
        <v>127</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41" t="s">
        <v>128</v>
      </c>
    </row>
    <row r="3" spans="1:57">
      <c r="A3" s="168"/>
      <c r="B3" s="168"/>
      <c r="C3" s="168" t="s">
        <v>129</v>
      </c>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41" t="s">
        <v>130</v>
      </c>
    </row>
    <row r="4" spans="1:57">
      <c r="A4" s="168"/>
      <c r="B4" s="168"/>
      <c r="C4" s="168" t="s">
        <v>625</v>
      </c>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41" t="s">
        <v>294</v>
      </c>
    </row>
    <row r="5" spans="1:57" ht="26.25">
      <c r="A5" s="169" t="s">
        <v>286</v>
      </c>
      <c r="B5" s="169"/>
      <c r="C5" s="169" t="s">
        <v>642</v>
      </c>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row>
    <row r="6" spans="1:57">
      <c r="A6" s="170" t="s">
        <v>295</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1" t="s">
        <v>296</v>
      </c>
      <c r="AD6" s="171"/>
      <c r="AE6" s="171"/>
      <c r="AF6" s="171"/>
      <c r="AG6" s="171"/>
      <c r="AH6" s="171"/>
      <c r="AI6" s="170" t="s">
        <v>297</v>
      </c>
      <c r="AJ6" s="170"/>
      <c r="AK6" s="170"/>
      <c r="AL6" s="170"/>
      <c r="AM6" s="170"/>
      <c r="AN6" s="170"/>
      <c r="AO6" s="170"/>
      <c r="AP6" s="170"/>
      <c r="AQ6" s="170"/>
      <c r="AR6" s="170"/>
      <c r="AS6" s="170"/>
      <c r="AT6" s="170"/>
      <c r="AU6" s="170"/>
      <c r="AV6" s="170"/>
      <c r="AW6" s="170"/>
      <c r="AX6" s="170"/>
      <c r="AY6" s="170"/>
      <c r="AZ6" s="170"/>
      <c r="BA6" s="170"/>
      <c r="BB6" s="170"/>
      <c r="BC6" s="170"/>
      <c r="BD6" s="170"/>
      <c r="BE6" s="170"/>
    </row>
    <row r="7" spans="1:57">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1"/>
      <c r="AD7" s="171"/>
      <c r="AE7" s="171"/>
      <c r="AF7" s="171"/>
      <c r="AG7" s="171"/>
      <c r="AH7" s="171"/>
      <c r="AI7" s="170"/>
      <c r="AJ7" s="170"/>
      <c r="AK7" s="170"/>
      <c r="AL7" s="170"/>
      <c r="AM7" s="170"/>
      <c r="AN7" s="170"/>
      <c r="AO7" s="170"/>
      <c r="AP7" s="170"/>
      <c r="AQ7" s="170"/>
      <c r="AR7" s="170"/>
      <c r="AS7" s="170"/>
      <c r="AT7" s="170"/>
      <c r="AU7" s="170"/>
      <c r="AV7" s="170"/>
      <c r="AW7" s="170"/>
      <c r="AX7" s="170"/>
      <c r="AY7" s="170"/>
      <c r="AZ7" s="170"/>
      <c r="BA7" s="170"/>
      <c r="BB7" s="170"/>
      <c r="BC7" s="170"/>
      <c r="BD7" s="170"/>
      <c r="BE7" s="170"/>
    </row>
    <row r="8" spans="1:57" ht="114.75" customHeight="1">
      <c r="A8" s="42" t="s">
        <v>10</v>
      </c>
      <c r="B8" s="42" t="s">
        <v>142</v>
      </c>
      <c r="C8" s="42" t="s">
        <v>14</v>
      </c>
      <c r="D8" s="43" t="s">
        <v>632</v>
      </c>
      <c r="E8" s="43" t="s">
        <v>65</v>
      </c>
      <c r="F8" s="42" t="s">
        <v>67</v>
      </c>
      <c r="G8" s="43" t="s">
        <v>69</v>
      </c>
      <c r="H8" s="43" t="s">
        <v>298</v>
      </c>
      <c r="I8" s="43" t="s">
        <v>73</v>
      </c>
      <c r="J8" s="43" t="s">
        <v>299</v>
      </c>
      <c r="K8" s="44" t="s">
        <v>300</v>
      </c>
      <c r="L8" s="44" t="s">
        <v>79</v>
      </c>
      <c r="M8" s="44" t="s">
        <v>81</v>
      </c>
      <c r="N8" s="42" t="s">
        <v>301</v>
      </c>
      <c r="O8" s="43" t="s">
        <v>302</v>
      </c>
      <c r="P8" s="43" t="s">
        <v>303</v>
      </c>
      <c r="Q8" s="43" t="s">
        <v>633</v>
      </c>
      <c r="R8" s="43" t="s">
        <v>304</v>
      </c>
      <c r="S8" s="43" t="s">
        <v>305</v>
      </c>
      <c r="T8" s="99" t="s">
        <v>306</v>
      </c>
      <c r="U8" s="44" t="s">
        <v>307</v>
      </c>
      <c r="V8" s="44" t="s">
        <v>308</v>
      </c>
      <c r="W8" s="42" t="s">
        <v>89</v>
      </c>
      <c r="X8" s="42" t="s">
        <v>91</v>
      </c>
      <c r="Y8" s="42" t="s">
        <v>93</v>
      </c>
      <c r="Z8" s="42" t="s">
        <v>95</v>
      </c>
      <c r="AA8" s="42" t="s">
        <v>97</v>
      </c>
      <c r="AB8" s="42" t="s">
        <v>99</v>
      </c>
      <c r="AC8" s="43" t="s">
        <v>102</v>
      </c>
      <c r="AD8" s="43" t="s">
        <v>309</v>
      </c>
      <c r="AE8" s="45" t="s">
        <v>106</v>
      </c>
      <c r="AF8" s="43" t="s">
        <v>108</v>
      </c>
      <c r="AG8" s="43" t="s">
        <v>110</v>
      </c>
      <c r="AH8" s="43" t="s">
        <v>112</v>
      </c>
      <c r="AI8" s="42" t="s">
        <v>115</v>
      </c>
      <c r="AJ8" s="42" t="s">
        <v>310</v>
      </c>
      <c r="AK8" s="42" t="s">
        <v>311</v>
      </c>
      <c r="AL8" s="42" t="s">
        <v>312</v>
      </c>
      <c r="AM8" s="106" t="s">
        <v>313</v>
      </c>
      <c r="AN8" s="42" t="s">
        <v>119</v>
      </c>
      <c r="AO8" s="42" t="s">
        <v>121</v>
      </c>
      <c r="AP8" s="42" t="s">
        <v>314</v>
      </c>
      <c r="AQ8" s="42" t="s">
        <v>634</v>
      </c>
      <c r="AR8" s="42" t="s">
        <v>315</v>
      </c>
      <c r="AS8" s="42" t="s">
        <v>635</v>
      </c>
      <c r="AT8" s="42" t="s">
        <v>316</v>
      </c>
      <c r="AU8" s="42" t="s">
        <v>636</v>
      </c>
      <c r="AV8" s="42" t="s">
        <v>317</v>
      </c>
      <c r="AW8" s="42" t="s">
        <v>637</v>
      </c>
      <c r="AX8" s="42" t="s">
        <v>318</v>
      </c>
      <c r="AY8" s="42" t="s">
        <v>638</v>
      </c>
      <c r="AZ8" s="42" t="s">
        <v>319</v>
      </c>
      <c r="BA8" s="42" t="s">
        <v>639</v>
      </c>
      <c r="BB8" s="108" t="s">
        <v>320</v>
      </c>
      <c r="BC8" s="42" t="s">
        <v>640</v>
      </c>
      <c r="BD8" s="112" t="s">
        <v>321</v>
      </c>
      <c r="BE8" s="42" t="s">
        <v>641</v>
      </c>
    </row>
    <row r="9" spans="1:57" ht="60" customHeight="1">
      <c r="A9" s="174" t="s">
        <v>322</v>
      </c>
      <c r="B9" s="174" t="s">
        <v>164</v>
      </c>
      <c r="C9" s="187" t="s">
        <v>165</v>
      </c>
      <c r="D9" s="167">
        <v>5500</v>
      </c>
      <c r="E9" s="174" t="s">
        <v>323</v>
      </c>
      <c r="F9" s="179">
        <v>2024130010187</v>
      </c>
      <c r="G9" s="174" t="s">
        <v>324</v>
      </c>
      <c r="H9" s="174" t="s">
        <v>325</v>
      </c>
      <c r="I9" s="174" t="s">
        <v>326</v>
      </c>
      <c r="J9" s="180">
        <v>0.7</v>
      </c>
      <c r="K9" s="50" t="s">
        <v>327</v>
      </c>
      <c r="L9" s="51" t="s">
        <v>328</v>
      </c>
      <c r="M9" s="49" t="s">
        <v>329</v>
      </c>
      <c r="N9" s="51">
        <v>70</v>
      </c>
      <c r="O9" s="51">
        <v>10</v>
      </c>
      <c r="P9" s="51">
        <v>17</v>
      </c>
      <c r="Q9" s="49">
        <v>18</v>
      </c>
      <c r="R9" s="49">
        <v>12</v>
      </c>
      <c r="S9" s="52">
        <f>SUM(O9:R9)</f>
        <v>57</v>
      </c>
      <c r="T9" s="100">
        <f>S9/N9</f>
        <v>0.81428571428571428</v>
      </c>
      <c r="U9" s="175">
        <v>45658</v>
      </c>
      <c r="V9" s="175">
        <v>46022</v>
      </c>
      <c r="W9" s="167">
        <v>360</v>
      </c>
      <c r="X9" s="167">
        <v>5500</v>
      </c>
      <c r="Y9" s="174" t="s">
        <v>330</v>
      </c>
      <c r="Z9" s="174" t="s">
        <v>331</v>
      </c>
      <c r="AA9" s="174" t="s">
        <v>332</v>
      </c>
      <c r="AB9" s="174" t="s">
        <v>333</v>
      </c>
      <c r="AC9" s="167" t="s">
        <v>334</v>
      </c>
      <c r="AD9" s="49" t="s">
        <v>335</v>
      </c>
      <c r="AE9" s="47">
        <v>155543000</v>
      </c>
      <c r="AF9" s="47" t="s">
        <v>336</v>
      </c>
      <c r="AG9" s="47" t="s">
        <v>337</v>
      </c>
      <c r="AH9" s="47" t="s">
        <v>338</v>
      </c>
      <c r="AI9" s="173">
        <v>230000000</v>
      </c>
      <c r="AJ9" s="173">
        <v>230000000</v>
      </c>
      <c r="AK9" s="173">
        <v>230000000</v>
      </c>
      <c r="AL9" s="173">
        <v>230000000</v>
      </c>
      <c r="AM9" s="184">
        <v>230000000</v>
      </c>
      <c r="AN9" s="174" t="s">
        <v>340</v>
      </c>
      <c r="AO9" s="190" t="s">
        <v>341</v>
      </c>
      <c r="AP9" s="193">
        <v>40800000</v>
      </c>
      <c r="AQ9" s="194">
        <v>0</v>
      </c>
      <c r="AR9" s="46"/>
      <c r="AS9" s="46"/>
      <c r="AT9" s="173">
        <v>205875000</v>
      </c>
      <c r="AU9" s="46"/>
      <c r="AV9" s="173">
        <v>70825000</v>
      </c>
      <c r="AW9" s="46"/>
      <c r="AX9" s="46"/>
      <c r="AY9" s="46"/>
      <c r="AZ9" s="46"/>
      <c r="BA9" s="46"/>
      <c r="BB9" s="199">
        <v>229456000</v>
      </c>
      <c r="BC9" s="200">
        <f>+BB9/AM9</f>
        <v>0.99763478260869565</v>
      </c>
      <c r="BD9" s="201">
        <v>229456000</v>
      </c>
      <c r="BE9" s="200">
        <f>+BD9/AM9</f>
        <v>0.99763478260869565</v>
      </c>
    </row>
    <row r="10" spans="1:57" ht="112.5">
      <c r="A10" s="174"/>
      <c r="B10" s="174"/>
      <c r="C10" s="187"/>
      <c r="D10" s="167"/>
      <c r="E10" s="174"/>
      <c r="F10" s="179"/>
      <c r="G10" s="174"/>
      <c r="H10" s="174"/>
      <c r="I10" s="174"/>
      <c r="J10" s="180"/>
      <c r="K10" s="50" t="s">
        <v>342</v>
      </c>
      <c r="L10" s="51" t="s">
        <v>328</v>
      </c>
      <c r="M10" s="49" t="s">
        <v>343</v>
      </c>
      <c r="N10" s="51">
        <v>1</v>
      </c>
      <c r="O10" s="51">
        <v>0</v>
      </c>
      <c r="P10" s="51">
        <v>1</v>
      </c>
      <c r="Q10" s="51">
        <v>0</v>
      </c>
      <c r="R10" s="51">
        <v>0</v>
      </c>
      <c r="S10" s="52">
        <f t="shared" ref="S10:S22" si="0">SUM(O10:R10)</f>
        <v>1</v>
      </c>
      <c r="T10" s="100">
        <f t="shared" ref="T10:T22" si="1">S10/N10</f>
        <v>1</v>
      </c>
      <c r="U10" s="175"/>
      <c r="V10" s="175"/>
      <c r="W10" s="167"/>
      <c r="X10" s="167"/>
      <c r="Y10" s="174"/>
      <c r="Z10" s="174"/>
      <c r="AA10" s="174"/>
      <c r="AB10" s="174"/>
      <c r="AC10" s="167"/>
      <c r="AD10" s="50" t="s">
        <v>344</v>
      </c>
      <c r="AE10" s="53">
        <v>24570000</v>
      </c>
      <c r="AF10" s="51" t="s">
        <v>345</v>
      </c>
      <c r="AG10" s="54" t="s">
        <v>337</v>
      </c>
      <c r="AH10" s="47" t="s">
        <v>338</v>
      </c>
      <c r="AI10" s="173"/>
      <c r="AJ10" s="173"/>
      <c r="AK10" s="173"/>
      <c r="AL10" s="173"/>
      <c r="AM10" s="184"/>
      <c r="AN10" s="174"/>
      <c r="AO10" s="190"/>
      <c r="AP10" s="193"/>
      <c r="AQ10" s="194"/>
      <c r="AR10" s="46"/>
      <c r="AS10" s="46"/>
      <c r="AT10" s="173"/>
      <c r="AU10" s="46"/>
      <c r="AV10" s="173"/>
      <c r="AW10" s="46"/>
      <c r="AX10" s="46"/>
      <c r="AY10" s="46"/>
      <c r="AZ10" s="46"/>
      <c r="BA10" s="46"/>
      <c r="BB10" s="199"/>
      <c r="BC10" s="200"/>
      <c r="BD10" s="201"/>
      <c r="BE10" s="200"/>
    </row>
    <row r="11" spans="1:57" ht="93.75">
      <c r="A11" s="167"/>
      <c r="B11" s="174"/>
      <c r="C11" s="187"/>
      <c r="D11" s="51">
        <v>700</v>
      </c>
      <c r="E11" s="174"/>
      <c r="F11" s="179"/>
      <c r="G11" s="174"/>
      <c r="H11" s="49" t="s">
        <v>346</v>
      </c>
      <c r="I11" s="50" t="s">
        <v>347</v>
      </c>
      <c r="J11" s="58">
        <v>0.3</v>
      </c>
      <c r="K11" s="50" t="s">
        <v>348</v>
      </c>
      <c r="L11" s="51" t="s">
        <v>328</v>
      </c>
      <c r="M11" s="51" t="s">
        <v>329</v>
      </c>
      <c r="N11" s="51">
        <v>30</v>
      </c>
      <c r="O11" s="51">
        <v>1</v>
      </c>
      <c r="P11" s="51">
        <v>9</v>
      </c>
      <c r="Q11" s="51">
        <v>11</v>
      </c>
      <c r="R11" s="51">
        <v>9</v>
      </c>
      <c r="S11" s="52">
        <f t="shared" si="0"/>
        <v>30</v>
      </c>
      <c r="T11" s="100">
        <f t="shared" si="1"/>
        <v>1</v>
      </c>
      <c r="U11" s="59">
        <v>45658</v>
      </c>
      <c r="V11" s="59">
        <v>46022</v>
      </c>
      <c r="W11" s="51">
        <v>360</v>
      </c>
      <c r="X11" s="51">
        <v>700</v>
      </c>
      <c r="Y11" s="51" t="s">
        <v>349</v>
      </c>
      <c r="Z11" s="49" t="s">
        <v>331</v>
      </c>
      <c r="AA11" s="49" t="s">
        <v>350</v>
      </c>
      <c r="AB11" s="49" t="s">
        <v>351</v>
      </c>
      <c r="AC11" s="51" t="s">
        <v>334</v>
      </c>
      <c r="AD11" s="50" t="s">
        <v>352</v>
      </c>
      <c r="AE11" s="53">
        <v>50000000</v>
      </c>
      <c r="AF11" s="53" t="s">
        <v>353</v>
      </c>
      <c r="AG11" s="54" t="s">
        <v>337</v>
      </c>
      <c r="AH11" s="47" t="s">
        <v>354</v>
      </c>
      <c r="AI11" s="173"/>
      <c r="AJ11" s="173"/>
      <c r="AK11" s="173"/>
      <c r="AL11" s="173"/>
      <c r="AM11" s="184"/>
      <c r="AN11" s="174"/>
      <c r="AO11" s="190"/>
      <c r="AP11" s="193"/>
      <c r="AQ11" s="194"/>
      <c r="AR11" s="46"/>
      <c r="AS11" s="46"/>
      <c r="AT11" s="173"/>
      <c r="AU11" s="46"/>
      <c r="AV11" s="173"/>
      <c r="AW11" s="46"/>
      <c r="AX11" s="46"/>
      <c r="AY11" s="46"/>
      <c r="AZ11" s="46"/>
      <c r="BA11" s="46"/>
      <c r="BB11" s="199"/>
      <c r="BC11" s="200"/>
      <c r="BD11" s="201"/>
      <c r="BE11" s="200"/>
    </row>
    <row r="12" spans="1:57" s="98" customFormat="1" ht="79.5" customHeight="1">
      <c r="A12" s="80"/>
      <c r="B12" s="81"/>
      <c r="C12" s="82"/>
      <c r="D12" s="80"/>
      <c r="E12" s="81"/>
      <c r="F12" s="83"/>
      <c r="G12" s="81"/>
      <c r="H12" s="81"/>
      <c r="I12" s="84"/>
      <c r="J12" s="85"/>
      <c r="K12" s="84"/>
      <c r="L12" s="80"/>
      <c r="M12" s="80"/>
      <c r="N12" s="80"/>
      <c r="O12" s="186" t="s">
        <v>658</v>
      </c>
      <c r="P12" s="186"/>
      <c r="Q12" s="186"/>
      <c r="R12" s="186"/>
      <c r="S12" s="186"/>
      <c r="T12" s="105">
        <f>AVERAGE(T9:T11)</f>
        <v>0.93809523809523798</v>
      </c>
      <c r="U12" s="87"/>
      <c r="V12" s="87"/>
      <c r="W12" s="80"/>
      <c r="X12" s="80"/>
      <c r="Y12" s="80"/>
      <c r="Z12" s="81"/>
      <c r="AA12" s="81"/>
      <c r="AB12" s="81"/>
      <c r="AC12" s="80"/>
      <c r="AD12" s="84"/>
      <c r="AE12" s="88"/>
      <c r="AF12" s="88"/>
      <c r="AG12" s="89"/>
      <c r="AH12" s="90"/>
      <c r="AI12" s="208" t="s">
        <v>676</v>
      </c>
      <c r="AJ12" s="208"/>
      <c r="AK12" s="208"/>
      <c r="AL12" s="208"/>
      <c r="AM12" s="92">
        <f>+AM9</f>
        <v>230000000</v>
      </c>
      <c r="AN12" s="81"/>
      <c r="AO12" s="93"/>
      <c r="AP12" s="94"/>
      <c r="AQ12" s="95"/>
      <c r="AR12" s="96"/>
      <c r="AS12" s="96"/>
      <c r="AT12" s="90"/>
      <c r="AU12" s="96"/>
      <c r="AV12" s="90"/>
      <c r="AW12" s="96"/>
      <c r="AX12" s="96"/>
      <c r="AY12" s="96"/>
      <c r="AZ12" s="96"/>
      <c r="BA12" s="96"/>
      <c r="BB12" s="109">
        <f>+BB9</f>
        <v>229456000</v>
      </c>
      <c r="BC12" s="97">
        <f t="shared" ref="BC12:BE12" si="2">+BC9</f>
        <v>0.99763478260869565</v>
      </c>
      <c r="BD12" s="113">
        <f t="shared" si="2"/>
        <v>229456000</v>
      </c>
      <c r="BE12" s="97">
        <f t="shared" si="2"/>
        <v>0.99763478260869565</v>
      </c>
    </row>
    <row r="13" spans="1:57" ht="56.25" customHeight="1">
      <c r="A13" s="174" t="s">
        <v>322</v>
      </c>
      <c r="B13" s="174" t="s">
        <v>177</v>
      </c>
      <c r="C13" s="178" t="s">
        <v>178</v>
      </c>
      <c r="D13" s="51">
        <v>1334</v>
      </c>
      <c r="E13" s="174" t="s">
        <v>355</v>
      </c>
      <c r="F13" s="179">
        <v>2024130010177</v>
      </c>
      <c r="G13" s="174" t="s">
        <v>356</v>
      </c>
      <c r="H13" s="50" t="s">
        <v>357</v>
      </c>
      <c r="I13" s="50" t="s">
        <v>347</v>
      </c>
      <c r="J13" s="58">
        <v>0.4</v>
      </c>
      <c r="K13" s="50" t="s">
        <v>358</v>
      </c>
      <c r="L13" s="51" t="s">
        <v>328</v>
      </c>
      <c r="M13" s="51" t="s">
        <v>329</v>
      </c>
      <c r="N13" s="51">
        <v>33</v>
      </c>
      <c r="O13" s="51">
        <v>9</v>
      </c>
      <c r="P13" s="51">
        <v>8</v>
      </c>
      <c r="Q13" s="51">
        <v>3</v>
      </c>
      <c r="R13" s="51">
        <v>0</v>
      </c>
      <c r="S13" s="52">
        <f t="shared" si="0"/>
        <v>20</v>
      </c>
      <c r="T13" s="100">
        <f t="shared" si="1"/>
        <v>0.60606060606060608</v>
      </c>
      <c r="U13" s="59">
        <v>45658</v>
      </c>
      <c r="V13" s="59">
        <v>46022</v>
      </c>
      <c r="W13" s="51">
        <v>360</v>
      </c>
      <c r="X13" s="51">
        <v>1334</v>
      </c>
      <c r="Y13" s="51" t="s">
        <v>349</v>
      </c>
      <c r="Z13" s="49" t="s">
        <v>331</v>
      </c>
      <c r="AA13" s="49" t="s">
        <v>359</v>
      </c>
      <c r="AB13" s="51" t="s">
        <v>360</v>
      </c>
      <c r="AC13" s="167" t="s">
        <v>334</v>
      </c>
      <c r="AD13" s="174" t="s">
        <v>361</v>
      </c>
      <c r="AE13" s="188">
        <v>157472000</v>
      </c>
      <c r="AF13" s="185" t="s">
        <v>362</v>
      </c>
      <c r="AG13" s="167" t="s">
        <v>337</v>
      </c>
      <c r="AH13" s="175" t="s">
        <v>338</v>
      </c>
      <c r="AI13" s="173">
        <v>242000000</v>
      </c>
      <c r="AJ13" s="173">
        <v>242000000</v>
      </c>
      <c r="AK13" s="173">
        <v>242000000</v>
      </c>
      <c r="AL13" s="173">
        <v>242000000</v>
      </c>
      <c r="AM13" s="184">
        <v>242000000</v>
      </c>
      <c r="AN13" s="174" t="s">
        <v>340</v>
      </c>
      <c r="AO13" s="167" t="s">
        <v>363</v>
      </c>
      <c r="AP13" s="192">
        <v>46180000</v>
      </c>
      <c r="AQ13" s="167">
        <v>0</v>
      </c>
      <c r="AR13" s="46"/>
      <c r="AS13" s="46"/>
      <c r="AT13" s="196">
        <v>200140000</v>
      </c>
      <c r="AU13" s="46"/>
      <c r="AV13" s="192">
        <v>62100000</v>
      </c>
      <c r="AW13" s="46"/>
      <c r="AX13" s="46"/>
      <c r="AY13" s="46"/>
      <c r="AZ13" s="46"/>
      <c r="BA13" s="46"/>
      <c r="BB13" s="199">
        <v>241478100</v>
      </c>
      <c r="BC13" s="200">
        <f>+BB13/AM13</f>
        <v>0.99784338842975207</v>
      </c>
      <c r="BD13" s="201">
        <v>241477985.99000001</v>
      </c>
      <c r="BE13" s="200">
        <f>+BD13/AM13</f>
        <v>0.99784291731404962</v>
      </c>
    </row>
    <row r="14" spans="1:57" ht="56.25" customHeight="1">
      <c r="A14" s="167"/>
      <c r="B14" s="174"/>
      <c r="C14" s="178"/>
      <c r="D14" s="51">
        <v>2400</v>
      </c>
      <c r="E14" s="174"/>
      <c r="F14" s="179"/>
      <c r="G14" s="174"/>
      <c r="H14" s="50" t="s">
        <v>364</v>
      </c>
      <c r="I14" s="50" t="s">
        <v>326</v>
      </c>
      <c r="J14" s="58">
        <v>0.3</v>
      </c>
      <c r="K14" s="50" t="s">
        <v>365</v>
      </c>
      <c r="L14" s="51" t="s">
        <v>328</v>
      </c>
      <c r="M14" s="49" t="s">
        <v>366</v>
      </c>
      <c r="N14" s="51">
        <v>2400</v>
      </c>
      <c r="O14" s="51">
        <v>818</v>
      </c>
      <c r="P14" s="51">
        <v>1377</v>
      </c>
      <c r="Q14" s="51">
        <v>732</v>
      </c>
      <c r="R14" s="51">
        <v>444</v>
      </c>
      <c r="S14" s="52">
        <f t="shared" si="0"/>
        <v>3371</v>
      </c>
      <c r="T14" s="100">
        <v>1</v>
      </c>
      <c r="U14" s="59">
        <v>45658</v>
      </c>
      <c r="V14" s="59">
        <v>46022</v>
      </c>
      <c r="W14" s="51">
        <v>360</v>
      </c>
      <c r="X14" s="51">
        <v>2400</v>
      </c>
      <c r="Y14" s="51" t="s">
        <v>349</v>
      </c>
      <c r="Z14" s="49" t="s">
        <v>331</v>
      </c>
      <c r="AA14" s="49" t="s">
        <v>367</v>
      </c>
      <c r="AB14" s="49" t="s">
        <v>368</v>
      </c>
      <c r="AC14" s="167"/>
      <c r="AD14" s="174"/>
      <c r="AE14" s="188"/>
      <c r="AF14" s="185"/>
      <c r="AG14" s="167"/>
      <c r="AH14" s="175"/>
      <c r="AI14" s="173"/>
      <c r="AJ14" s="173"/>
      <c r="AK14" s="173"/>
      <c r="AL14" s="173"/>
      <c r="AM14" s="184"/>
      <c r="AN14" s="174"/>
      <c r="AO14" s="167"/>
      <c r="AP14" s="192"/>
      <c r="AQ14" s="167"/>
      <c r="AR14" s="46"/>
      <c r="AS14" s="46"/>
      <c r="AT14" s="196"/>
      <c r="AU14" s="46"/>
      <c r="AV14" s="192"/>
      <c r="AW14" s="46"/>
      <c r="AX14" s="46"/>
      <c r="AY14" s="46"/>
      <c r="AZ14" s="46"/>
      <c r="BA14" s="46"/>
      <c r="BB14" s="199"/>
      <c r="BC14" s="200"/>
      <c r="BD14" s="201"/>
      <c r="BE14" s="200"/>
    </row>
    <row r="15" spans="1:57" ht="93.75">
      <c r="A15" s="167"/>
      <c r="B15" s="174"/>
      <c r="C15" s="178"/>
      <c r="D15" s="51">
        <v>1</v>
      </c>
      <c r="E15" s="174"/>
      <c r="F15" s="179"/>
      <c r="G15" s="174"/>
      <c r="H15" s="50" t="s">
        <v>369</v>
      </c>
      <c r="I15" s="50" t="s">
        <v>370</v>
      </c>
      <c r="J15" s="58">
        <v>0.3</v>
      </c>
      <c r="K15" s="50" t="s">
        <v>371</v>
      </c>
      <c r="L15" s="51" t="s">
        <v>328</v>
      </c>
      <c r="M15" s="51" t="s">
        <v>372</v>
      </c>
      <c r="N15" s="51">
        <v>1</v>
      </c>
      <c r="O15" s="51">
        <v>1</v>
      </c>
      <c r="P15" s="51">
        <v>0</v>
      </c>
      <c r="Q15" s="51">
        <v>0</v>
      </c>
      <c r="R15" s="51">
        <v>0</v>
      </c>
      <c r="S15" s="52">
        <f t="shared" si="0"/>
        <v>1</v>
      </c>
      <c r="T15" s="100">
        <f t="shared" si="1"/>
        <v>1</v>
      </c>
      <c r="U15" s="59">
        <v>45658</v>
      </c>
      <c r="V15" s="59">
        <v>46022</v>
      </c>
      <c r="W15" s="51">
        <v>360</v>
      </c>
      <c r="X15" s="51">
        <v>1</v>
      </c>
      <c r="Y15" s="51" t="s">
        <v>349</v>
      </c>
      <c r="Z15" s="49" t="s">
        <v>331</v>
      </c>
      <c r="AA15" s="49" t="s">
        <v>373</v>
      </c>
      <c r="AB15" s="51" t="s">
        <v>374</v>
      </c>
      <c r="AC15" s="167"/>
      <c r="AD15" s="67" t="s">
        <v>375</v>
      </c>
      <c r="AE15" s="66">
        <v>84527700</v>
      </c>
      <c r="AF15" s="49" t="s">
        <v>345</v>
      </c>
      <c r="AG15" s="51" t="s">
        <v>337</v>
      </c>
      <c r="AH15" s="51" t="s">
        <v>376</v>
      </c>
      <c r="AI15" s="173"/>
      <c r="AJ15" s="173"/>
      <c r="AK15" s="173"/>
      <c r="AL15" s="173"/>
      <c r="AM15" s="184"/>
      <c r="AN15" s="174"/>
      <c r="AO15" s="167"/>
      <c r="AP15" s="192"/>
      <c r="AQ15" s="167"/>
      <c r="AR15" s="46"/>
      <c r="AS15" s="46"/>
      <c r="AT15" s="196"/>
      <c r="AU15" s="46"/>
      <c r="AV15" s="192"/>
      <c r="AW15" s="46"/>
      <c r="AX15" s="46"/>
      <c r="AY15" s="46"/>
      <c r="AZ15" s="46"/>
      <c r="BA15" s="46"/>
      <c r="BB15" s="199"/>
      <c r="BC15" s="200"/>
      <c r="BD15" s="201"/>
      <c r="BE15" s="200"/>
    </row>
    <row r="16" spans="1:57" ht="66.75" customHeight="1">
      <c r="A16" s="51"/>
      <c r="B16" s="49"/>
      <c r="C16" s="65"/>
      <c r="D16" s="51"/>
      <c r="E16" s="49"/>
      <c r="F16" s="48"/>
      <c r="G16" s="49"/>
      <c r="H16" s="50"/>
      <c r="I16" s="50"/>
      <c r="J16" s="58"/>
      <c r="K16" s="50"/>
      <c r="L16" s="51"/>
      <c r="M16" s="51"/>
      <c r="N16" s="51"/>
      <c r="O16" s="177" t="s">
        <v>659</v>
      </c>
      <c r="P16" s="177"/>
      <c r="Q16" s="177"/>
      <c r="R16" s="177"/>
      <c r="S16" s="177"/>
      <c r="T16" s="86">
        <f>AVERAGE(T13:T15)</f>
        <v>0.86868686868686862</v>
      </c>
      <c r="U16" s="59"/>
      <c r="V16" s="59"/>
      <c r="W16" s="51"/>
      <c r="X16" s="51"/>
      <c r="Y16" s="51"/>
      <c r="Z16" s="49"/>
      <c r="AA16" s="49"/>
      <c r="AB16" s="51"/>
      <c r="AC16" s="51"/>
      <c r="AD16" s="67"/>
      <c r="AE16" s="66"/>
      <c r="AF16" s="49"/>
      <c r="AG16" s="51"/>
      <c r="AH16" s="51"/>
      <c r="AI16" s="202" t="s">
        <v>678</v>
      </c>
      <c r="AJ16" s="202"/>
      <c r="AK16" s="202"/>
      <c r="AL16" s="202"/>
      <c r="AM16" s="91">
        <f>+AM13</f>
        <v>242000000</v>
      </c>
      <c r="AN16" s="38"/>
      <c r="AO16" s="60"/>
      <c r="AP16" s="62"/>
      <c r="AQ16" s="60"/>
      <c r="AR16" s="60"/>
      <c r="AS16" s="60"/>
      <c r="AT16" s="61"/>
      <c r="AU16" s="60"/>
      <c r="AV16" s="62"/>
      <c r="AW16" s="60"/>
      <c r="AX16" s="60"/>
      <c r="AY16" s="60"/>
      <c r="AZ16" s="60"/>
      <c r="BA16" s="60"/>
      <c r="BB16" s="109">
        <f>+BB13</f>
        <v>241478100</v>
      </c>
      <c r="BC16" s="56">
        <f t="shared" ref="BC16:BE16" si="3">+BC13</f>
        <v>0.99784338842975207</v>
      </c>
      <c r="BD16" s="113">
        <f t="shared" si="3"/>
        <v>241477985.99000001</v>
      </c>
      <c r="BE16" s="56">
        <f t="shared" si="3"/>
        <v>0.99784291731404962</v>
      </c>
    </row>
    <row r="17" spans="1:57" ht="131.25" customHeight="1">
      <c r="A17" s="174" t="s">
        <v>322</v>
      </c>
      <c r="B17" s="174" t="s">
        <v>188</v>
      </c>
      <c r="C17" s="178" t="s">
        <v>189</v>
      </c>
      <c r="D17" s="51">
        <v>1500</v>
      </c>
      <c r="E17" s="174" t="s">
        <v>377</v>
      </c>
      <c r="F17" s="179">
        <v>2024130010188</v>
      </c>
      <c r="G17" s="174" t="s">
        <v>378</v>
      </c>
      <c r="H17" s="50" t="s">
        <v>379</v>
      </c>
      <c r="I17" s="50" t="s">
        <v>380</v>
      </c>
      <c r="J17" s="58">
        <v>0.2</v>
      </c>
      <c r="K17" s="50" t="s">
        <v>381</v>
      </c>
      <c r="L17" s="51" t="s">
        <v>328</v>
      </c>
      <c r="M17" s="49" t="s">
        <v>382</v>
      </c>
      <c r="N17" s="51">
        <v>1500</v>
      </c>
      <c r="O17" s="51">
        <v>402</v>
      </c>
      <c r="P17" s="51">
        <v>91</v>
      </c>
      <c r="Q17" s="51">
        <v>0</v>
      </c>
      <c r="R17" s="51">
        <v>1060</v>
      </c>
      <c r="S17" s="63">
        <f t="shared" si="0"/>
        <v>1553</v>
      </c>
      <c r="T17" s="101">
        <v>1</v>
      </c>
      <c r="U17" s="59">
        <v>45658</v>
      </c>
      <c r="V17" s="59">
        <v>46022</v>
      </c>
      <c r="W17" s="51">
        <v>360</v>
      </c>
      <c r="X17" s="51">
        <v>1500</v>
      </c>
      <c r="Y17" s="51" t="s">
        <v>349</v>
      </c>
      <c r="Z17" s="49" t="s">
        <v>331</v>
      </c>
      <c r="AA17" s="49" t="s">
        <v>383</v>
      </c>
      <c r="AB17" s="51" t="s">
        <v>384</v>
      </c>
      <c r="AC17" s="167" t="s">
        <v>334</v>
      </c>
      <c r="AD17" s="174" t="s">
        <v>385</v>
      </c>
      <c r="AE17" s="173">
        <v>175684800</v>
      </c>
      <c r="AF17" s="167" t="s">
        <v>362</v>
      </c>
      <c r="AG17" s="167" t="s">
        <v>337</v>
      </c>
      <c r="AH17" s="167" t="s">
        <v>338</v>
      </c>
      <c r="AI17" s="173">
        <v>175684800</v>
      </c>
      <c r="AJ17" s="173">
        <v>175684800</v>
      </c>
      <c r="AK17" s="173">
        <v>175684800</v>
      </c>
      <c r="AL17" s="173">
        <v>175684800</v>
      </c>
      <c r="AM17" s="184">
        <v>175684800</v>
      </c>
      <c r="AN17" s="167" t="s">
        <v>340</v>
      </c>
      <c r="AO17" s="167" t="s">
        <v>386</v>
      </c>
      <c r="AP17" s="192">
        <v>41600000</v>
      </c>
      <c r="AQ17" s="167">
        <v>0</v>
      </c>
      <c r="AR17" s="46"/>
      <c r="AS17" s="46"/>
      <c r="AT17" s="192">
        <v>195300000</v>
      </c>
      <c r="AU17" s="46"/>
      <c r="AV17" s="192">
        <v>68025000</v>
      </c>
      <c r="AW17" s="46"/>
      <c r="AX17" s="46"/>
      <c r="AY17" s="46"/>
      <c r="AZ17" s="46"/>
      <c r="BA17" s="46"/>
      <c r="BB17" s="199">
        <v>162730000</v>
      </c>
      <c r="BC17" s="200">
        <f>+BB17/AM17</f>
        <v>0.9262611221915612</v>
      </c>
      <c r="BD17" s="201">
        <v>160730000</v>
      </c>
      <c r="BE17" s="200">
        <f>+BD17/AM17</f>
        <v>0.91487709807564455</v>
      </c>
    </row>
    <row r="18" spans="1:57" ht="150">
      <c r="A18" s="167"/>
      <c r="B18" s="174"/>
      <c r="C18" s="178"/>
      <c r="D18" s="51">
        <v>5000</v>
      </c>
      <c r="E18" s="174"/>
      <c r="F18" s="179"/>
      <c r="G18" s="167"/>
      <c r="H18" s="50" t="s">
        <v>387</v>
      </c>
      <c r="I18" s="50" t="s">
        <v>347</v>
      </c>
      <c r="J18" s="58">
        <v>0.3</v>
      </c>
      <c r="K18" s="54" t="s">
        <v>388</v>
      </c>
      <c r="L18" s="51" t="s">
        <v>328</v>
      </c>
      <c r="M18" s="51" t="s">
        <v>389</v>
      </c>
      <c r="N18" s="51">
        <v>40</v>
      </c>
      <c r="O18" s="51">
        <v>4</v>
      </c>
      <c r="P18" s="51">
        <v>17</v>
      </c>
      <c r="Q18" s="51">
        <v>9</v>
      </c>
      <c r="R18" s="51">
        <v>7</v>
      </c>
      <c r="S18" s="63">
        <f t="shared" si="0"/>
        <v>37</v>
      </c>
      <c r="T18" s="101">
        <f t="shared" si="1"/>
        <v>0.92500000000000004</v>
      </c>
      <c r="U18" s="59">
        <v>45658</v>
      </c>
      <c r="V18" s="59">
        <v>46022</v>
      </c>
      <c r="W18" s="51">
        <v>360</v>
      </c>
      <c r="X18" s="51">
        <v>5000</v>
      </c>
      <c r="Y18" s="51" t="s">
        <v>349</v>
      </c>
      <c r="Z18" s="49" t="s">
        <v>331</v>
      </c>
      <c r="AA18" s="49" t="s">
        <v>390</v>
      </c>
      <c r="AB18" s="49" t="s">
        <v>391</v>
      </c>
      <c r="AC18" s="167"/>
      <c r="AD18" s="174"/>
      <c r="AE18" s="173"/>
      <c r="AF18" s="167"/>
      <c r="AG18" s="167"/>
      <c r="AH18" s="167"/>
      <c r="AI18" s="173"/>
      <c r="AJ18" s="173"/>
      <c r="AK18" s="173"/>
      <c r="AL18" s="173"/>
      <c r="AM18" s="184"/>
      <c r="AN18" s="167"/>
      <c r="AO18" s="167"/>
      <c r="AP18" s="192"/>
      <c r="AQ18" s="167"/>
      <c r="AR18" s="46"/>
      <c r="AS18" s="46"/>
      <c r="AT18" s="192"/>
      <c r="AU18" s="46"/>
      <c r="AV18" s="192"/>
      <c r="AW18" s="46"/>
      <c r="AX18" s="46"/>
      <c r="AY18" s="46"/>
      <c r="AZ18" s="46"/>
      <c r="BA18" s="46"/>
      <c r="BB18" s="199"/>
      <c r="BC18" s="200"/>
      <c r="BD18" s="201"/>
      <c r="BE18" s="200"/>
    </row>
    <row r="19" spans="1:57" ht="112.5" customHeight="1">
      <c r="A19" s="167"/>
      <c r="B19" s="174"/>
      <c r="C19" s="178"/>
      <c r="D19" s="51">
        <v>8000</v>
      </c>
      <c r="E19" s="174"/>
      <c r="F19" s="179"/>
      <c r="G19" s="167"/>
      <c r="H19" s="50" t="s">
        <v>392</v>
      </c>
      <c r="I19" s="50" t="s">
        <v>393</v>
      </c>
      <c r="J19" s="58">
        <v>0.2</v>
      </c>
      <c r="K19" s="50" t="s">
        <v>394</v>
      </c>
      <c r="L19" s="51" t="s">
        <v>328</v>
      </c>
      <c r="M19" s="49" t="s">
        <v>395</v>
      </c>
      <c r="N19" s="51">
        <v>8000</v>
      </c>
      <c r="O19" s="51">
        <v>401</v>
      </c>
      <c r="P19" s="51">
        <v>875</v>
      </c>
      <c r="Q19" s="51">
        <v>2166</v>
      </c>
      <c r="R19" s="51">
        <v>3165</v>
      </c>
      <c r="S19" s="63">
        <f t="shared" si="0"/>
        <v>6607</v>
      </c>
      <c r="T19" s="101">
        <f t="shared" si="1"/>
        <v>0.82587500000000003</v>
      </c>
      <c r="U19" s="59">
        <v>45658</v>
      </c>
      <c r="V19" s="59">
        <v>46022</v>
      </c>
      <c r="W19" s="51">
        <v>360</v>
      </c>
      <c r="X19" s="51">
        <v>8000</v>
      </c>
      <c r="Y19" s="51" t="s">
        <v>349</v>
      </c>
      <c r="Z19" s="49" t="s">
        <v>331</v>
      </c>
      <c r="AA19" s="174" t="s">
        <v>396</v>
      </c>
      <c r="AB19" s="174" t="s">
        <v>397</v>
      </c>
      <c r="AC19" s="167"/>
      <c r="AD19" s="174"/>
      <c r="AE19" s="173"/>
      <c r="AF19" s="167"/>
      <c r="AG19" s="167"/>
      <c r="AH19" s="167"/>
      <c r="AI19" s="173"/>
      <c r="AJ19" s="173"/>
      <c r="AK19" s="173"/>
      <c r="AL19" s="173"/>
      <c r="AM19" s="184"/>
      <c r="AN19" s="167"/>
      <c r="AO19" s="167"/>
      <c r="AP19" s="192"/>
      <c r="AQ19" s="167"/>
      <c r="AR19" s="46"/>
      <c r="AS19" s="46"/>
      <c r="AT19" s="192"/>
      <c r="AU19" s="46"/>
      <c r="AV19" s="192"/>
      <c r="AW19" s="46"/>
      <c r="AX19" s="46"/>
      <c r="AY19" s="46"/>
      <c r="AZ19" s="46"/>
      <c r="BA19" s="46"/>
      <c r="BB19" s="199"/>
      <c r="BC19" s="200"/>
      <c r="BD19" s="201"/>
      <c r="BE19" s="200"/>
    </row>
    <row r="20" spans="1:57" ht="112.5">
      <c r="A20" s="167"/>
      <c r="B20" s="174"/>
      <c r="C20" s="178"/>
      <c r="D20" s="51">
        <v>20</v>
      </c>
      <c r="E20" s="174"/>
      <c r="F20" s="179"/>
      <c r="G20" s="167"/>
      <c r="H20" s="50" t="s">
        <v>398</v>
      </c>
      <c r="I20" s="50" t="s">
        <v>326</v>
      </c>
      <c r="J20" s="58">
        <v>0.3</v>
      </c>
      <c r="K20" s="50" t="s">
        <v>399</v>
      </c>
      <c r="L20" s="51" t="s">
        <v>328</v>
      </c>
      <c r="M20" s="49" t="s">
        <v>400</v>
      </c>
      <c r="N20" s="51">
        <v>20</v>
      </c>
      <c r="O20" s="51">
        <v>0</v>
      </c>
      <c r="P20" s="51">
        <v>8</v>
      </c>
      <c r="Q20" s="51">
        <v>9</v>
      </c>
      <c r="R20" s="51">
        <v>0</v>
      </c>
      <c r="S20" s="63">
        <f t="shared" si="0"/>
        <v>17</v>
      </c>
      <c r="T20" s="101">
        <f t="shared" si="1"/>
        <v>0.85</v>
      </c>
      <c r="U20" s="59">
        <v>45658</v>
      </c>
      <c r="V20" s="59">
        <v>46022</v>
      </c>
      <c r="W20" s="51">
        <v>360</v>
      </c>
      <c r="X20" s="51">
        <v>20</v>
      </c>
      <c r="Y20" s="51" t="s">
        <v>349</v>
      </c>
      <c r="Z20" s="49" t="s">
        <v>331</v>
      </c>
      <c r="AA20" s="174"/>
      <c r="AB20" s="174"/>
      <c r="AC20" s="167"/>
      <c r="AD20" s="174"/>
      <c r="AE20" s="173"/>
      <c r="AF20" s="167"/>
      <c r="AG20" s="167"/>
      <c r="AH20" s="167"/>
      <c r="AI20" s="173"/>
      <c r="AJ20" s="173"/>
      <c r="AK20" s="173"/>
      <c r="AL20" s="173"/>
      <c r="AM20" s="184"/>
      <c r="AN20" s="167"/>
      <c r="AO20" s="167"/>
      <c r="AP20" s="192"/>
      <c r="AQ20" s="167"/>
      <c r="AR20" s="46"/>
      <c r="AS20" s="46"/>
      <c r="AT20" s="192"/>
      <c r="AU20" s="46"/>
      <c r="AV20" s="192"/>
      <c r="AW20" s="46"/>
      <c r="AX20" s="46"/>
      <c r="AY20" s="46"/>
      <c r="AZ20" s="46"/>
      <c r="BA20" s="46"/>
      <c r="BB20" s="199"/>
      <c r="BC20" s="200"/>
      <c r="BD20" s="201"/>
      <c r="BE20" s="200"/>
    </row>
    <row r="21" spans="1:57" ht="82.5" customHeight="1">
      <c r="A21" s="51"/>
      <c r="B21" s="49"/>
      <c r="C21" s="65"/>
      <c r="D21" s="51"/>
      <c r="E21" s="49"/>
      <c r="F21" s="48"/>
      <c r="G21" s="51"/>
      <c r="H21" s="50"/>
      <c r="I21" s="50"/>
      <c r="J21" s="58"/>
      <c r="K21" s="50"/>
      <c r="L21" s="51"/>
      <c r="M21" s="49"/>
      <c r="N21" s="51"/>
      <c r="O21" s="177" t="s">
        <v>660</v>
      </c>
      <c r="P21" s="177"/>
      <c r="Q21" s="177"/>
      <c r="R21" s="177"/>
      <c r="S21" s="177"/>
      <c r="T21" s="97">
        <f>AVERAGE(T17:T20)</f>
        <v>0.90021875000000007</v>
      </c>
      <c r="U21" s="59"/>
      <c r="V21" s="59"/>
      <c r="W21" s="51"/>
      <c r="X21" s="51"/>
      <c r="Y21" s="51"/>
      <c r="Z21" s="49"/>
      <c r="AA21" s="49"/>
      <c r="AB21" s="49"/>
      <c r="AC21" s="51"/>
      <c r="AD21" s="49"/>
      <c r="AE21" s="47"/>
      <c r="AF21" s="51"/>
      <c r="AG21" s="51"/>
      <c r="AH21" s="51"/>
      <c r="AI21" s="202" t="s">
        <v>673</v>
      </c>
      <c r="AJ21" s="202"/>
      <c r="AK21" s="202"/>
      <c r="AL21" s="202"/>
      <c r="AM21" s="92">
        <f>+AM17</f>
        <v>175684800</v>
      </c>
      <c r="AN21" s="60"/>
      <c r="AO21" s="60"/>
      <c r="AP21" s="62"/>
      <c r="AQ21" s="60"/>
      <c r="AR21" s="60"/>
      <c r="AS21" s="60"/>
      <c r="AT21" s="62"/>
      <c r="AU21" s="60"/>
      <c r="AV21" s="62"/>
      <c r="AW21" s="60"/>
      <c r="AX21" s="60"/>
      <c r="AY21" s="60"/>
      <c r="AZ21" s="60"/>
      <c r="BA21" s="60"/>
      <c r="BB21" s="109">
        <f>+BB17</f>
        <v>162730000</v>
      </c>
      <c r="BC21" s="56">
        <f t="shared" ref="BC21:BE21" si="4">+BC17</f>
        <v>0.9262611221915612</v>
      </c>
      <c r="BD21" s="113">
        <f t="shared" si="4"/>
        <v>160730000</v>
      </c>
      <c r="BE21" s="56">
        <f t="shared" si="4"/>
        <v>0.91487709807564455</v>
      </c>
    </row>
    <row r="22" spans="1:57" ht="194.25" customHeight="1">
      <c r="A22" s="174" t="s">
        <v>322</v>
      </c>
      <c r="B22" s="174" t="s">
        <v>204</v>
      </c>
      <c r="C22" s="178" t="s">
        <v>205</v>
      </c>
      <c r="D22" s="167">
        <v>1650</v>
      </c>
      <c r="E22" s="174" t="s">
        <v>401</v>
      </c>
      <c r="F22" s="179">
        <v>2024130010185</v>
      </c>
      <c r="G22" s="174" t="s">
        <v>402</v>
      </c>
      <c r="H22" s="174" t="s">
        <v>403</v>
      </c>
      <c r="I22" s="174" t="s">
        <v>404</v>
      </c>
      <c r="J22" s="180">
        <v>1</v>
      </c>
      <c r="K22" s="50" t="s">
        <v>405</v>
      </c>
      <c r="L22" s="49" t="s">
        <v>406</v>
      </c>
      <c r="M22" s="49" t="s">
        <v>407</v>
      </c>
      <c r="N22" s="51">
        <v>1650</v>
      </c>
      <c r="O22" s="51">
        <v>17</v>
      </c>
      <c r="P22" s="51">
        <v>317</v>
      </c>
      <c r="Q22" s="51">
        <v>350</v>
      </c>
      <c r="R22" s="51">
        <v>0</v>
      </c>
      <c r="S22" s="63">
        <f t="shared" si="0"/>
        <v>684</v>
      </c>
      <c r="T22" s="101">
        <f t="shared" si="1"/>
        <v>0.41454545454545455</v>
      </c>
      <c r="U22" s="175">
        <v>45658</v>
      </c>
      <c r="V22" s="175">
        <v>46022</v>
      </c>
      <c r="W22" s="167">
        <v>360</v>
      </c>
      <c r="X22" s="167">
        <v>1650</v>
      </c>
      <c r="Y22" s="167" t="s">
        <v>349</v>
      </c>
      <c r="Z22" s="174" t="s">
        <v>408</v>
      </c>
      <c r="AA22" s="49" t="s">
        <v>409</v>
      </c>
      <c r="AB22" s="49" t="s">
        <v>410</v>
      </c>
      <c r="AC22" s="167" t="s">
        <v>334</v>
      </c>
      <c r="AD22" s="50" t="s">
        <v>411</v>
      </c>
      <c r="AE22" s="53">
        <v>130146000</v>
      </c>
      <c r="AF22" s="54" t="s">
        <v>362</v>
      </c>
      <c r="AG22" s="54" t="s">
        <v>337</v>
      </c>
      <c r="AH22" s="51" t="s">
        <v>338</v>
      </c>
      <c r="AI22" s="173">
        <v>3000000000</v>
      </c>
      <c r="AJ22" s="173">
        <v>3000000000</v>
      </c>
      <c r="AK22" s="173">
        <v>3000000000</v>
      </c>
      <c r="AL22" s="173">
        <v>3000000000</v>
      </c>
      <c r="AM22" s="184">
        <v>2656140542.71</v>
      </c>
      <c r="AN22" s="167" t="s">
        <v>340</v>
      </c>
      <c r="AO22" s="167" t="s">
        <v>412</v>
      </c>
      <c r="AP22" s="192">
        <v>37500000</v>
      </c>
      <c r="AQ22" s="167">
        <v>0</v>
      </c>
      <c r="AR22" s="46"/>
      <c r="AS22" s="46"/>
      <c r="AT22" s="197">
        <v>237000000</v>
      </c>
      <c r="AU22" s="46"/>
      <c r="AV22" s="197">
        <v>63475000</v>
      </c>
      <c r="AW22" s="46"/>
      <c r="AX22" s="46"/>
      <c r="AY22" s="46"/>
      <c r="AZ22" s="46"/>
      <c r="BA22" s="46"/>
      <c r="BB22" s="199">
        <v>2626768875.71</v>
      </c>
      <c r="BC22" s="200">
        <f>+BB22/AM22</f>
        <v>0.98894197557406627</v>
      </c>
      <c r="BD22" s="201">
        <v>893470495.82000005</v>
      </c>
      <c r="BE22" s="200">
        <f>+BD22/AM22</f>
        <v>0.33637922446242713</v>
      </c>
    </row>
    <row r="23" spans="1:57" ht="98.25" customHeight="1">
      <c r="A23" s="174"/>
      <c r="B23" s="174"/>
      <c r="C23" s="178"/>
      <c r="D23" s="167"/>
      <c r="E23" s="174"/>
      <c r="F23" s="179"/>
      <c r="G23" s="174"/>
      <c r="H23" s="174"/>
      <c r="I23" s="174"/>
      <c r="J23" s="180"/>
      <c r="K23" s="174" t="s">
        <v>413</v>
      </c>
      <c r="L23" s="174" t="s">
        <v>406</v>
      </c>
      <c r="M23" s="174" t="s">
        <v>414</v>
      </c>
      <c r="N23" s="167">
        <v>1650</v>
      </c>
      <c r="O23" s="167">
        <v>0</v>
      </c>
      <c r="P23" s="167">
        <v>0</v>
      </c>
      <c r="Q23" s="167">
        <v>0</v>
      </c>
      <c r="R23" s="167">
        <v>125</v>
      </c>
      <c r="S23" s="176">
        <f>SUM(O23:R24)</f>
        <v>125</v>
      </c>
      <c r="T23" s="172">
        <f>S23/N23</f>
        <v>7.575757575757576E-2</v>
      </c>
      <c r="U23" s="175"/>
      <c r="V23" s="175"/>
      <c r="W23" s="167"/>
      <c r="X23" s="167"/>
      <c r="Y23" s="167"/>
      <c r="Z23" s="174"/>
      <c r="AA23" s="174" t="s">
        <v>415</v>
      </c>
      <c r="AB23" s="174" t="s">
        <v>416</v>
      </c>
      <c r="AC23" s="167"/>
      <c r="AD23" s="66" t="s">
        <v>417</v>
      </c>
      <c r="AE23" s="53">
        <v>400000000</v>
      </c>
      <c r="AF23" s="51" t="s">
        <v>418</v>
      </c>
      <c r="AG23" s="54" t="s">
        <v>337</v>
      </c>
      <c r="AH23" s="51" t="s">
        <v>376</v>
      </c>
      <c r="AI23" s="173"/>
      <c r="AJ23" s="173"/>
      <c r="AK23" s="173"/>
      <c r="AL23" s="173"/>
      <c r="AM23" s="184"/>
      <c r="AN23" s="167"/>
      <c r="AO23" s="167"/>
      <c r="AP23" s="192"/>
      <c r="AQ23" s="167"/>
      <c r="AR23" s="46"/>
      <c r="AS23" s="46"/>
      <c r="AT23" s="197"/>
      <c r="AU23" s="46"/>
      <c r="AV23" s="197"/>
      <c r="AW23" s="46"/>
      <c r="AX23" s="46"/>
      <c r="AY23" s="46"/>
      <c r="AZ23" s="46"/>
      <c r="BA23" s="46"/>
      <c r="BB23" s="199"/>
      <c r="BC23" s="200"/>
      <c r="BD23" s="201"/>
      <c r="BE23" s="200"/>
    </row>
    <row r="24" spans="1:57" ht="71.25" customHeight="1">
      <c r="A24" s="174"/>
      <c r="B24" s="174"/>
      <c r="C24" s="178"/>
      <c r="D24" s="167"/>
      <c r="E24" s="174"/>
      <c r="F24" s="179"/>
      <c r="G24" s="174"/>
      <c r="H24" s="174"/>
      <c r="I24" s="174"/>
      <c r="J24" s="180"/>
      <c r="K24" s="174"/>
      <c r="L24" s="174"/>
      <c r="M24" s="174"/>
      <c r="N24" s="167"/>
      <c r="O24" s="167"/>
      <c r="P24" s="167"/>
      <c r="Q24" s="167"/>
      <c r="R24" s="167"/>
      <c r="S24" s="176"/>
      <c r="T24" s="172"/>
      <c r="U24" s="175"/>
      <c r="V24" s="175"/>
      <c r="W24" s="167"/>
      <c r="X24" s="167"/>
      <c r="Y24" s="167"/>
      <c r="Z24" s="174"/>
      <c r="AA24" s="174"/>
      <c r="AB24" s="174"/>
      <c r="AC24" s="167"/>
      <c r="AD24" s="66" t="s">
        <v>419</v>
      </c>
      <c r="AE24" s="53">
        <v>2469854000</v>
      </c>
      <c r="AF24" s="51" t="s">
        <v>420</v>
      </c>
      <c r="AG24" s="54" t="s">
        <v>337</v>
      </c>
      <c r="AH24" s="51" t="s">
        <v>354</v>
      </c>
      <c r="AI24" s="173"/>
      <c r="AJ24" s="173"/>
      <c r="AK24" s="173"/>
      <c r="AL24" s="173"/>
      <c r="AM24" s="184"/>
      <c r="AN24" s="167"/>
      <c r="AO24" s="167"/>
      <c r="AP24" s="192"/>
      <c r="AQ24" s="167"/>
      <c r="AR24" s="46"/>
      <c r="AS24" s="46"/>
      <c r="AT24" s="197"/>
      <c r="AU24" s="46"/>
      <c r="AV24" s="197"/>
      <c r="AW24" s="46"/>
      <c r="AX24" s="46"/>
      <c r="AY24" s="46"/>
      <c r="AZ24" s="46"/>
      <c r="BA24" s="46"/>
      <c r="BB24" s="199"/>
      <c r="BC24" s="200"/>
      <c r="BD24" s="201"/>
      <c r="BE24" s="200"/>
    </row>
    <row r="25" spans="1:57" ht="71.25" customHeight="1">
      <c r="A25" s="49"/>
      <c r="B25" s="49"/>
      <c r="C25" s="65"/>
      <c r="D25" s="51"/>
      <c r="E25" s="49"/>
      <c r="F25" s="48"/>
      <c r="G25" s="49"/>
      <c r="H25" s="49"/>
      <c r="I25" s="49"/>
      <c r="J25" s="58"/>
      <c r="K25" s="49"/>
      <c r="L25" s="51"/>
      <c r="M25" s="51"/>
      <c r="N25" s="51"/>
      <c r="O25" s="177" t="s">
        <v>661</v>
      </c>
      <c r="P25" s="177"/>
      <c r="Q25" s="177"/>
      <c r="R25" s="177"/>
      <c r="S25" s="177"/>
      <c r="T25" s="97">
        <f>AVERAGE(T22:T24)</f>
        <v>0.24515151515151515</v>
      </c>
      <c r="U25" s="59"/>
      <c r="V25" s="59"/>
      <c r="W25" s="51"/>
      <c r="X25" s="51"/>
      <c r="Y25" s="51"/>
      <c r="Z25" s="49"/>
      <c r="AA25" s="49"/>
      <c r="AB25" s="49"/>
      <c r="AC25" s="51"/>
      <c r="AD25" s="66"/>
      <c r="AE25" s="53"/>
      <c r="AF25" s="51"/>
      <c r="AG25" s="54"/>
      <c r="AH25" s="51"/>
      <c r="AI25" s="202" t="s">
        <v>675</v>
      </c>
      <c r="AJ25" s="202"/>
      <c r="AK25" s="202"/>
      <c r="AL25" s="202"/>
      <c r="AM25" s="91">
        <f>+AM22</f>
        <v>2656140542.71</v>
      </c>
      <c r="AN25" s="60"/>
      <c r="AO25" s="60"/>
      <c r="AP25" s="62"/>
      <c r="AQ25" s="60"/>
      <c r="AR25" s="60"/>
      <c r="AS25" s="60"/>
      <c r="AT25" s="55"/>
      <c r="AU25" s="60"/>
      <c r="AV25" s="55"/>
      <c r="AW25" s="60"/>
      <c r="AX25" s="60"/>
      <c r="AY25" s="60"/>
      <c r="AZ25" s="60"/>
      <c r="BA25" s="60"/>
      <c r="BB25" s="109">
        <f>+BB22</f>
        <v>2626768875.71</v>
      </c>
      <c r="BC25" s="56">
        <f t="shared" ref="BC25:BE25" si="5">+BC22</f>
        <v>0.98894197557406627</v>
      </c>
      <c r="BD25" s="113">
        <f t="shared" si="5"/>
        <v>893470495.82000005</v>
      </c>
      <c r="BE25" s="56">
        <f t="shared" si="5"/>
        <v>0.33637922446242713</v>
      </c>
    </row>
    <row r="26" spans="1:57" ht="206.25">
      <c r="A26" s="174" t="s">
        <v>322</v>
      </c>
      <c r="B26" s="174" t="s">
        <v>421</v>
      </c>
      <c r="C26" s="178" t="s">
        <v>210</v>
      </c>
      <c r="D26" s="51">
        <v>2550</v>
      </c>
      <c r="E26" s="174" t="s">
        <v>422</v>
      </c>
      <c r="F26" s="179">
        <v>2024130010198</v>
      </c>
      <c r="G26" s="174" t="s">
        <v>423</v>
      </c>
      <c r="H26" s="174" t="s">
        <v>424</v>
      </c>
      <c r="I26" s="174" t="s">
        <v>425</v>
      </c>
      <c r="J26" s="180">
        <v>0.6</v>
      </c>
      <c r="K26" s="50" t="s">
        <v>426</v>
      </c>
      <c r="L26" s="51" t="s">
        <v>328</v>
      </c>
      <c r="M26" s="49" t="s">
        <v>372</v>
      </c>
      <c r="N26" s="51">
        <v>60</v>
      </c>
      <c r="O26" s="51">
        <v>1</v>
      </c>
      <c r="P26" s="51">
        <v>56</v>
      </c>
      <c r="Q26" s="51">
        <v>0</v>
      </c>
      <c r="R26" s="51">
        <v>0</v>
      </c>
      <c r="S26" s="63">
        <f>SUM(O26:R26)</f>
        <v>57</v>
      </c>
      <c r="T26" s="101">
        <f>S26/N26</f>
        <v>0.95</v>
      </c>
      <c r="U26" s="59">
        <v>45658</v>
      </c>
      <c r="V26" s="59">
        <v>46022</v>
      </c>
      <c r="W26" s="51">
        <v>360</v>
      </c>
      <c r="X26" s="51">
        <v>2550</v>
      </c>
      <c r="Y26" s="51" t="s">
        <v>349</v>
      </c>
      <c r="Z26" s="49" t="s">
        <v>408</v>
      </c>
      <c r="AA26" s="49" t="s">
        <v>427</v>
      </c>
      <c r="AB26" s="49" t="s">
        <v>428</v>
      </c>
      <c r="AC26" s="51" t="s">
        <v>334</v>
      </c>
      <c r="AD26" s="50" t="s">
        <v>429</v>
      </c>
      <c r="AE26" s="53">
        <v>327000000</v>
      </c>
      <c r="AF26" s="50" t="s">
        <v>362</v>
      </c>
      <c r="AG26" s="51" t="s">
        <v>337</v>
      </c>
      <c r="AH26" s="59" t="s">
        <v>338</v>
      </c>
      <c r="AI26" s="173">
        <v>3600000000</v>
      </c>
      <c r="AJ26" s="173">
        <v>3600000000</v>
      </c>
      <c r="AK26" s="173">
        <v>3600000000</v>
      </c>
      <c r="AL26" s="173">
        <v>3200000000</v>
      </c>
      <c r="AM26" s="184">
        <v>3419821520</v>
      </c>
      <c r="AN26" s="167" t="s">
        <v>340</v>
      </c>
      <c r="AO26" s="167" t="s">
        <v>430</v>
      </c>
      <c r="AP26" s="192">
        <v>74575000</v>
      </c>
      <c r="AQ26" s="167">
        <v>0</v>
      </c>
      <c r="AR26" s="46"/>
      <c r="AS26" s="46"/>
      <c r="AT26" s="195"/>
      <c r="AU26" s="46"/>
      <c r="AV26" s="192">
        <v>5188325000</v>
      </c>
      <c r="AW26" s="46"/>
      <c r="AX26" s="57">
        <v>122750000</v>
      </c>
      <c r="AY26" s="46"/>
      <c r="AZ26" s="46"/>
      <c r="BA26" s="46"/>
      <c r="BB26" s="199">
        <v>3172031600</v>
      </c>
      <c r="BC26" s="200">
        <f>+BB26/AM26</f>
        <v>0.92754302569568015</v>
      </c>
      <c r="BD26" s="201">
        <v>2910331595</v>
      </c>
      <c r="BE26" s="200">
        <f>+BD26/AM26</f>
        <v>0.85101856280499688</v>
      </c>
    </row>
    <row r="27" spans="1:57" ht="198">
      <c r="A27" s="174"/>
      <c r="B27" s="174"/>
      <c r="C27" s="178"/>
      <c r="D27" s="51">
        <v>1170</v>
      </c>
      <c r="E27" s="174"/>
      <c r="F27" s="179"/>
      <c r="G27" s="174"/>
      <c r="H27" s="174"/>
      <c r="I27" s="174"/>
      <c r="J27" s="167"/>
      <c r="K27" s="181" t="s">
        <v>431</v>
      </c>
      <c r="L27" s="167" t="s">
        <v>328</v>
      </c>
      <c r="M27" s="174" t="s">
        <v>432</v>
      </c>
      <c r="N27" s="167">
        <v>3795</v>
      </c>
      <c r="O27" s="167">
        <v>3</v>
      </c>
      <c r="P27" s="167">
        <v>712</v>
      </c>
      <c r="Q27" s="167">
        <v>1262</v>
      </c>
      <c r="R27" s="167">
        <v>1381</v>
      </c>
      <c r="S27" s="176">
        <f>SUM(O27:R31)</f>
        <v>3358</v>
      </c>
      <c r="T27" s="172">
        <f>S27/N27</f>
        <v>0.88484848484848488</v>
      </c>
      <c r="U27" s="175">
        <v>45658</v>
      </c>
      <c r="V27" s="175">
        <v>46022</v>
      </c>
      <c r="W27" s="167">
        <v>360</v>
      </c>
      <c r="X27" s="51">
        <v>1170</v>
      </c>
      <c r="Y27" s="167" t="s">
        <v>349</v>
      </c>
      <c r="Z27" s="174" t="s">
        <v>408</v>
      </c>
      <c r="AA27" s="174" t="s">
        <v>433</v>
      </c>
      <c r="AB27" s="174" t="s">
        <v>434</v>
      </c>
      <c r="AC27" s="167" t="s">
        <v>334</v>
      </c>
      <c r="AD27" s="68" t="s">
        <v>435</v>
      </c>
      <c r="AE27" s="53">
        <v>1273000000</v>
      </c>
      <c r="AF27" s="50" t="s">
        <v>418</v>
      </c>
      <c r="AG27" s="54" t="s">
        <v>337</v>
      </c>
      <c r="AH27" s="69" t="s">
        <v>338</v>
      </c>
      <c r="AI27" s="173"/>
      <c r="AJ27" s="173"/>
      <c r="AK27" s="173"/>
      <c r="AL27" s="173"/>
      <c r="AM27" s="184"/>
      <c r="AN27" s="167"/>
      <c r="AO27" s="167"/>
      <c r="AP27" s="192"/>
      <c r="AQ27" s="167"/>
      <c r="AR27" s="46"/>
      <c r="AS27" s="46"/>
      <c r="AT27" s="195"/>
      <c r="AU27" s="46"/>
      <c r="AV27" s="192"/>
      <c r="AW27" s="46"/>
      <c r="AX27" s="57"/>
      <c r="AY27" s="46"/>
      <c r="AZ27" s="46"/>
      <c r="BA27" s="46"/>
      <c r="BB27" s="199"/>
      <c r="BC27" s="200"/>
      <c r="BD27" s="201"/>
      <c r="BE27" s="200"/>
    </row>
    <row r="28" spans="1:57" ht="144">
      <c r="A28" s="174"/>
      <c r="B28" s="174"/>
      <c r="C28" s="178"/>
      <c r="D28" s="51">
        <v>20</v>
      </c>
      <c r="E28" s="174"/>
      <c r="F28" s="179"/>
      <c r="G28" s="174"/>
      <c r="H28" s="174"/>
      <c r="I28" s="174"/>
      <c r="J28" s="167"/>
      <c r="K28" s="181"/>
      <c r="L28" s="167"/>
      <c r="M28" s="174"/>
      <c r="N28" s="167"/>
      <c r="O28" s="167"/>
      <c r="P28" s="167"/>
      <c r="Q28" s="167"/>
      <c r="R28" s="167"/>
      <c r="S28" s="176"/>
      <c r="T28" s="172"/>
      <c r="U28" s="175"/>
      <c r="V28" s="175"/>
      <c r="W28" s="167"/>
      <c r="X28" s="51">
        <v>20</v>
      </c>
      <c r="Y28" s="167"/>
      <c r="Z28" s="174"/>
      <c r="AA28" s="174"/>
      <c r="AB28" s="174"/>
      <c r="AC28" s="167"/>
      <c r="AD28" s="68" t="s">
        <v>436</v>
      </c>
      <c r="AE28" s="53">
        <v>300000000</v>
      </c>
      <c r="AF28" s="50" t="s">
        <v>418</v>
      </c>
      <c r="AG28" s="54" t="s">
        <v>337</v>
      </c>
      <c r="AH28" s="69" t="s">
        <v>354</v>
      </c>
      <c r="AI28" s="173"/>
      <c r="AJ28" s="173"/>
      <c r="AK28" s="173"/>
      <c r="AL28" s="173"/>
      <c r="AM28" s="184"/>
      <c r="AN28" s="167"/>
      <c r="AO28" s="167"/>
      <c r="AP28" s="192"/>
      <c r="AQ28" s="167"/>
      <c r="AR28" s="46"/>
      <c r="AS28" s="46"/>
      <c r="AT28" s="195"/>
      <c r="AU28" s="46"/>
      <c r="AV28" s="192"/>
      <c r="AW28" s="46"/>
      <c r="AX28" s="57"/>
      <c r="AY28" s="46"/>
      <c r="AZ28" s="46"/>
      <c r="BA28" s="46"/>
      <c r="BB28" s="199"/>
      <c r="BC28" s="200"/>
      <c r="BD28" s="201"/>
      <c r="BE28" s="200"/>
    </row>
    <row r="29" spans="1:57" ht="123" customHeight="1">
      <c r="A29" s="174"/>
      <c r="B29" s="174"/>
      <c r="C29" s="178"/>
      <c r="D29" s="167">
        <v>0.33</v>
      </c>
      <c r="E29" s="174"/>
      <c r="F29" s="179"/>
      <c r="G29" s="174"/>
      <c r="H29" s="174"/>
      <c r="I29" s="174"/>
      <c r="J29" s="167"/>
      <c r="K29" s="181"/>
      <c r="L29" s="167"/>
      <c r="M29" s="174"/>
      <c r="N29" s="167"/>
      <c r="O29" s="167"/>
      <c r="P29" s="167"/>
      <c r="Q29" s="167"/>
      <c r="R29" s="167"/>
      <c r="S29" s="176"/>
      <c r="T29" s="172"/>
      <c r="U29" s="175"/>
      <c r="V29" s="175"/>
      <c r="W29" s="167"/>
      <c r="X29" s="167">
        <v>0.33</v>
      </c>
      <c r="Y29" s="167"/>
      <c r="Z29" s="174"/>
      <c r="AA29" s="174"/>
      <c r="AB29" s="174"/>
      <c r="AC29" s="167"/>
      <c r="AD29" s="68" t="s">
        <v>437</v>
      </c>
      <c r="AE29" s="53">
        <v>800000000</v>
      </c>
      <c r="AF29" s="50" t="s">
        <v>438</v>
      </c>
      <c r="AG29" s="54" t="s">
        <v>337</v>
      </c>
      <c r="AH29" s="69" t="s">
        <v>354</v>
      </c>
      <c r="AI29" s="173"/>
      <c r="AJ29" s="173"/>
      <c r="AK29" s="173"/>
      <c r="AL29" s="173"/>
      <c r="AM29" s="184"/>
      <c r="AN29" s="167"/>
      <c r="AO29" s="167"/>
      <c r="AP29" s="192"/>
      <c r="AQ29" s="167"/>
      <c r="AR29" s="46"/>
      <c r="AS29" s="46"/>
      <c r="AT29" s="195"/>
      <c r="AU29" s="46"/>
      <c r="AV29" s="192"/>
      <c r="AW29" s="46"/>
      <c r="AX29" s="57"/>
      <c r="AY29" s="46"/>
      <c r="AZ29" s="46"/>
      <c r="BA29" s="46"/>
      <c r="BB29" s="199"/>
      <c r="BC29" s="200"/>
      <c r="BD29" s="201"/>
      <c r="BE29" s="200"/>
    </row>
    <row r="30" spans="1:57" ht="100.5" customHeight="1">
      <c r="A30" s="174"/>
      <c r="B30" s="174"/>
      <c r="C30" s="178"/>
      <c r="D30" s="167"/>
      <c r="E30" s="174"/>
      <c r="F30" s="179"/>
      <c r="G30" s="174"/>
      <c r="H30" s="174"/>
      <c r="I30" s="174"/>
      <c r="J30" s="167"/>
      <c r="K30" s="181"/>
      <c r="L30" s="167"/>
      <c r="M30" s="174"/>
      <c r="N30" s="167"/>
      <c r="O30" s="167"/>
      <c r="P30" s="167"/>
      <c r="Q30" s="167"/>
      <c r="R30" s="167"/>
      <c r="S30" s="176"/>
      <c r="T30" s="172"/>
      <c r="U30" s="175"/>
      <c r="V30" s="175"/>
      <c r="W30" s="167"/>
      <c r="X30" s="167"/>
      <c r="Y30" s="167"/>
      <c r="Z30" s="174"/>
      <c r="AA30" s="174"/>
      <c r="AB30" s="174"/>
      <c r="AC30" s="167"/>
      <c r="AD30" s="183" t="s">
        <v>439</v>
      </c>
      <c r="AE30" s="173">
        <v>900000000</v>
      </c>
      <c r="AF30" s="174" t="s">
        <v>438</v>
      </c>
      <c r="AG30" s="167" t="s">
        <v>337</v>
      </c>
      <c r="AH30" s="175" t="s">
        <v>376</v>
      </c>
      <c r="AI30" s="173"/>
      <c r="AJ30" s="173"/>
      <c r="AK30" s="173"/>
      <c r="AL30" s="173"/>
      <c r="AM30" s="184"/>
      <c r="AN30" s="167"/>
      <c r="AO30" s="167"/>
      <c r="AP30" s="192"/>
      <c r="AQ30" s="167"/>
      <c r="AR30" s="46"/>
      <c r="AS30" s="46"/>
      <c r="AT30" s="195"/>
      <c r="AU30" s="46"/>
      <c r="AV30" s="192"/>
      <c r="AW30" s="46"/>
      <c r="AX30" s="57"/>
      <c r="AY30" s="46"/>
      <c r="AZ30" s="46"/>
      <c r="BA30" s="46"/>
      <c r="BB30" s="199"/>
      <c r="BC30" s="200"/>
      <c r="BD30" s="201"/>
      <c r="BE30" s="200"/>
    </row>
    <row r="31" spans="1:57" ht="15" customHeight="1">
      <c r="A31" s="174"/>
      <c r="B31" s="174"/>
      <c r="C31" s="178"/>
      <c r="D31" s="167">
        <v>1000</v>
      </c>
      <c r="E31" s="174"/>
      <c r="F31" s="179"/>
      <c r="G31" s="174"/>
      <c r="H31" s="174"/>
      <c r="I31" s="174"/>
      <c r="J31" s="167"/>
      <c r="K31" s="181"/>
      <c r="L31" s="167"/>
      <c r="M31" s="174"/>
      <c r="N31" s="167"/>
      <c r="O31" s="167"/>
      <c r="P31" s="167"/>
      <c r="Q31" s="167"/>
      <c r="R31" s="167"/>
      <c r="S31" s="176"/>
      <c r="T31" s="172"/>
      <c r="U31" s="175"/>
      <c r="V31" s="175"/>
      <c r="W31" s="167"/>
      <c r="X31" s="167"/>
      <c r="Y31" s="167"/>
      <c r="Z31" s="174"/>
      <c r="AA31" s="174"/>
      <c r="AB31" s="174"/>
      <c r="AC31" s="167"/>
      <c r="AD31" s="183"/>
      <c r="AE31" s="173"/>
      <c r="AF31" s="174"/>
      <c r="AG31" s="167"/>
      <c r="AH31" s="175"/>
      <c r="AI31" s="173"/>
      <c r="AJ31" s="173"/>
      <c r="AK31" s="173"/>
      <c r="AL31" s="173"/>
      <c r="AM31" s="184"/>
      <c r="AN31" s="167"/>
      <c r="AO31" s="167"/>
      <c r="AP31" s="192"/>
      <c r="AQ31" s="167"/>
      <c r="AR31" s="46"/>
      <c r="AS31" s="46"/>
      <c r="AT31" s="195"/>
      <c r="AU31" s="46"/>
      <c r="AV31" s="192"/>
      <c r="AW31" s="46"/>
      <c r="AX31" s="57"/>
      <c r="AY31" s="46"/>
      <c r="AZ31" s="46"/>
      <c r="BA31" s="46"/>
      <c r="BB31" s="199"/>
      <c r="BC31" s="200"/>
      <c r="BD31" s="201"/>
      <c r="BE31" s="200"/>
    </row>
    <row r="32" spans="1:57" ht="15" customHeight="1">
      <c r="A32" s="174" t="s">
        <v>440</v>
      </c>
      <c r="B32" s="174"/>
      <c r="C32" s="178"/>
      <c r="D32" s="167"/>
      <c r="E32" s="174"/>
      <c r="F32" s="179"/>
      <c r="G32" s="174"/>
      <c r="H32" s="181" t="s">
        <v>441</v>
      </c>
      <c r="I32" s="174" t="s">
        <v>442</v>
      </c>
      <c r="J32" s="180">
        <v>0.3</v>
      </c>
      <c r="K32" s="181" t="s">
        <v>443</v>
      </c>
      <c r="L32" s="167" t="s">
        <v>328</v>
      </c>
      <c r="M32" s="174" t="s">
        <v>444</v>
      </c>
      <c r="N32" s="167">
        <v>14</v>
      </c>
      <c r="O32" s="167">
        <v>5</v>
      </c>
      <c r="P32" s="167">
        <v>4</v>
      </c>
      <c r="Q32" s="167">
        <v>2</v>
      </c>
      <c r="R32" s="167">
        <v>1</v>
      </c>
      <c r="S32" s="176">
        <f>SUM(O32:R33)</f>
        <v>12</v>
      </c>
      <c r="T32" s="172">
        <f>S32/N32</f>
        <v>0.8571428571428571</v>
      </c>
      <c r="U32" s="175">
        <v>45658</v>
      </c>
      <c r="V32" s="175">
        <v>46022</v>
      </c>
      <c r="W32" s="167">
        <v>360</v>
      </c>
      <c r="X32" s="167">
        <v>1000</v>
      </c>
      <c r="Y32" s="167" t="s">
        <v>349</v>
      </c>
      <c r="Z32" s="174" t="s">
        <v>408</v>
      </c>
      <c r="AA32" s="166"/>
      <c r="AB32" s="167"/>
      <c r="AC32" s="167" t="s">
        <v>334</v>
      </c>
      <c r="AD32" s="181" t="s">
        <v>429</v>
      </c>
      <c r="AE32" s="173"/>
      <c r="AF32" s="174"/>
      <c r="AG32" s="167"/>
      <c r="AH32" s="175"/>
      <c r="AI32" s="173"/>
      <c r="AJ32" s="173"/>
      <c r="AK32" s="173"/>
      <c r="AL32" s="173"/>
      <c r="AM32" s="184"/>
      <c r="AN32" s="167"/>
      <c r="AO32" s="167"/>
      <c r="AP32" s="192"/>
      <c r="AQ32" s="167"/>
      <c r="AR32" s="46"/>
      <c r="AS32" s="46"/>
      <c r="AT32" s="195"/>
      <c r="AU32" s="46"/>
      <c r="AV32" s="192"/>
      <c r="AW32" s="46"/>
      <c r="AX32" s="57"/>
      <c r="AY32" s="46"/>
      <c r="AZ32" s="46"/>
      <c r="BA32" s="46"/>
      <c r="BB32" s="199"/>
      <c r="BC32" s="200"/>
      <c r="BD32" s="201"/>
      <c r="BE32" s="200"/>
    </row>
    <row r="33" spans="1:57" ht="148.5" customHeight="1">
      <c r="A33" s="174"/>
      <c r="B33" s="174"/>
      <c r="C33" s="178"/>
      <c r="D33" s="167"/>
      <c r="E33" s="174"/>
      <c r="F33" s="179"/>
      <c r="G33" s="174"/>
      <c r="H33" s="181"/>
      <c r="I33" s="174"/>
      <c r="J33" s="167"/>
      <c r="K33" s="182"/>
      <c r="L33" s="167"/>
      <c r="M33" s="174"/>
      <c r="N33" s="167"/>
      <c r="O33" s="167"/>
      <c r="P33" s="167"/>
      <c r="Q33" s="167"/>
      <c r="R33" s="167"/>
      <c r="S33" s="176"/>
      <c r="T33" s="172"/>
      <c r="U33" s="175"/>
      <c r="V33" s="175"/>
      <c r="W33" s="167"/>
      <c r="X33" s="167"/>
      <c r="Y33" s="167"/>
      <c r="Z33" s="174"/>
      <c r="AA33" s="166"/>
      <c r="AB33" s="167"/>
      <c r="AC33" s="167"/>
      <c r="AD33" s="181"/>
      <c r="AE33" s="173"/>
      <c r="AF33" s="174"/>
      <c r="AG33" s="167"/>
      <c r="AH33" s="175"/>
      <c r="AI33" s="173"/>
      <c r="AJ33" s="173"/>
      <c r="AK33" s="173"/>
      <c r="AL33" s="173"/>
      <c r="AM33" s="184"/>
      <c r="AN33" s="167"/>
      <c r="AO33" s="167"/>
      <c r="AP33" s="192"/>
      <c r="AQ33" s="167"/>
      <c r="AR33" s="46"/>
      <c r="AS33" s="46"/>
      <c r="AT33" s="195"/>
      <c r="AU33" s="46"/>
      <c r="AV33" s="192"/>
      <c r="AW33" s="46"/>
      <c r="AX33" s="57"/>
      <c r="AY33" s="46"/>
      <c r="AZ33" s="46"/>
      <c r="BA33" s="46"/>
      <c r="BB33" s="199"/>
      <c r="BC33" s="200"/>
      <c r="BD33" s="201"/>
      <c r="BE33" s="200"/>
    </row>
    <row r="34" spans="1:57" ht="219" customHeight="1">
      <c r="A34" s="75" t="s">
        <v>445</v>
      </c>
      <c r="B34" s="76" t="s">
        <v>446</v>
      </c>
      <c r="C34" s="65" t="s">
        <v>210</v>
      </c>
      <c r="D34" s="51">
        <v>75</v>
      </c>
      <c r="E34" s="50" t="s">
        <v>422</v>
      </c>
      <c r="F34" s="48">
        <v>2024130010198</v>
      </c>
      <c r="G34" s="50" t="s">
        <v>423</v>
      </c>
      <c r="H34" s="50" t="s">
        <v>424</v>
      </c>
      <c r="I34" s="50" t="s">
        <v>425</v>
      </c>
      <c r="J34" s="58">
        <v>0.1</v>
      </c>
      <c r="K34" s="50" t="s">
        <v>431</v>
      </c>
      <c r="L34" s="49" t="s">
        <v>406</v>
      </c>
      <c r="M34" s="49" t="s">
        <v>432</v>
      </c>
      <c r="N34" s="51">
        <v>75</v>
      </c>
      <c r="O34" s="51">
        <v>0</v>
      </c>
      <c r="P34" s="51">
        <v>0</v>
      </c>
      <c r="Q34" s="51">
        <v>23</v>
      </c>
      <c r="R34" s="51">
        <v>54</v>
      </c>
      <c r="S34" s="63">
        <f t="shared" ref="S34:S45" si="6">SUM(O34:R34)</f>
        <v>77</v>
      </c>
      <c r="T34" s="101">
        <v>1</v>
      </c>
      <c r="U34" s="59">
        <v>45658</v>
      </c>
      <c r="V34" s="59">
        <v>46022</v>
      </c>
      <c r="W34" s="51">
        <v>360</v>
      </c>
      <c r="X34" s="51">
        <v>75</v>
      </c>
      <c r="Y34" s="51" t="s">
        <v>349</v>
      </c>
      <c r="Z34" s="49" t="s">
        <v>408</v>
      </c>
      <c r="AA34" s="51" t="s">
        <v>447</v>
      </c>
      <c r="AB34" s="51" t="s">
        <v>447</v>
      </c>
      <c r="AC34" s="51" t="s">
        <v>334</v>
      </c>
      <c r="AD34" s="74"/>
      <c r="AE34" s="74"/>
      <c r="AF34" s="77"/>
      <c r="AG34" s="77"/>
      <c r="AH34" s="74"/>
      <c r="AI34" s="173"/>
      <c r="AJ34" s="173"/>
      <c r="AK34" s="173"/>
      <c r="AL34" s="173"/>
      <c r="AM34" s="184"/>
      <c r="AN34" s="167"/>
      <c r="AO34" s="167"/>
      <c r="AP34" s="192"/>
      <c r="AQ34" s="167"/>
      <c r="AR34" s="46"/>
      <c r="AS34" s="46"/>
      <c r="AT34" s="195"/>
      <c r="AU34" s="46"/>
      <c r="AV34" s="192"/>
      <c r="AW34" s="46"/>
      <c r="AX34" s="57"/>
      <c r="AY34" s="46"/>
      <c r="AZ34" s="46"/>
      <c r="BA34" s="46"/>
      <c r="BB34" s="199"/>
      <c r="BC34" s="200"/>
      <c r="BD34" s="201"/>
      <c r="BE34" s="200"/>
    </row>
    <row r="35" spans="1:57" ht="63.75" customHeight="1">
      <c r="A35" s="75"/>
      <c r="B35" s="76"/>
      <c r="C35" s="65"/>
      <c r="D35" s="51"/>
      <c r="E35" s="50"/>
      <c r="F35" s="48"/>
      <c r="G35" s="50"/>
      <c r="H35" s="50"/>
      <c r="I35" s="50"/>
      <c r="J35" s="58"/>
      <c r="K35" s="50"/>
      <c r="L35" s="51"/>
      <c r="M35" s="49"/>
      <c r="N35" s="51"/>
      <c r="O35" s="177" t="s">
        <v>662</v>
      </c>
      <c r="P35" s="177"/>
      <c r="Q35" s="177"/>
      <c r="R35" s="177"/>
      <c r="S35" s="177"/>
      <c r="T35" s="97">
        <f>AVERAGE(T26:T34)</f>
        <v>0.92299783549783554</v>
      </c>
      <c r="U35" s="59"/>
      <c r="V35" s="59"/>
      <c r="W35" s="51"/>
      <c r="X35" s="51"/>
      <c r="Y35" s="51"/>
      <c r="Z35" s="49"/>
      <c r="AA35" s="51"/>
      <c r="AB35" s="51"/>
      <c r="AC35" s="51"/>
      <c r="AD35" s="74"/>
      <c r="AE35" s="74"/>
      <c r="AF35" s="77"/>
      <c r="AG35" s="77"/>
      <c r="AH35" s="74"/>
      <c r="AI35" s="202" t="s">
        <v>677</v>
      </c>
      <c r="AJ35" s="202"/>
      <c r="AK35" s="202"/>
      <c r="AL35" s="202"/>
      <c r="AM35" s="92">
        <f>+AM26</f>
        <v>3419821520</v>
      </c>
      <c r="AN35" s="60"/>
      <c r="AO35" s="60"/>
      <c r="AP35" s="62"/>
      <c r="AQ35" s="60"/>
      <c r="AR35" s="60"/>
      <c r="AS35" s="60"/>
      <c r="AT35" s="60"/>
      <c r="AU35" s="60"/>
      <c r="AV35" s="62"/>
      <c r="AW35" s="60"/>
      <c r="AX35" s="62"/>
      <c r="AY35" s="60"/>
      <c r="AZ35" s="60"/>
      <c r="BA35" s="60"/>
      <c r="BB35" s="109">
        <f>+BB26</f>
        <v>3172031600</v>
      </c>
      <c r="BC35" s="56">
        <f t="shared" ref="BC35:BE35" si="7">+BC26</f>
        <v>0.92754302569568015</v>
      </c>
      <c r="BD35" s="113">
        <f t="shared" si="7"/>
        <v>2910331595</v>
      </c>
      <c r="BE35" s="56">
        <f t="shared" si="7"/>
        <v>0.85101856280499688</v>
      </c>
    </row>
    <row r="36" spans="1:57" ht="168.75">
      <c r="A36" s="174" t="s">
        <v>440</v>
      </c>
      <c r="B36" s="174" t="s">
        <v>239</v>
      </c>
      <c r="C36" s="178" t="s">
        <v>240</v>
      </c>
      <c r="D36" s="51">
        <v>6000</v>
      </c>
      <c r="E36" s="174" t="s">
        <v>448</v>
      </c>
      <c r="F36" s="179">
        <v>2024130010184</v>
      </c>
      <c r="G36" s="174" t="s">
        <v>449</v>
      </c>
      <c r="H36" s="50" t="s">
        <v>450</v>
      </c>
      <c r="I36" s="50" t="s">
        <v>451</v>
      </c>
      <c r="J36" s="58">
        <v>0.3</v>
      </c>
      <c r="K36" s="50" t="s">
        <v>452</v>
      </c>
      <c r="L36" s="51" t="s">
        <v>328</v>
      </c>
      <c r="M36" s="49" t="s">
        <v>453</v>
      </c>
      <c r="N36" s="51">
        <v>6000</v>
      </c>
      <c r="O36" s="51">
        <v>219</v>
      </c>
      <c r="P36" s="51">
        <v>331</v>
      </c>
      <c r="Q36" s="51">
        <v>397</v>
      </c>
      <c r="R36" s="51">
        <v>432</v>
      </c>
      <c r="S36" s="63">
        <f t="shared" si="6"/>
        <v>1379</v>
      </c>
      <c r="T36" s="101">
        <f t="shared" ref="T36:T42" si="8">S36/N36</f>
        <v>0.22983333333333333</v>
      </c>
      <c r="U36" s="59">
        <v>45658</v>
      </c>
      <c r="V36" s="59">
        <v>46022</v>
      </c>
      <c r="W36" s="51">
        <v>360</v>
      </c>
      <c r="X36" s="51">
        <v>6000</v>
      </c>
      <c r="Y36" s="51" t="s">
        <v>349</v>
      </c>
      <c r="Z36" s="49" t="s">
        <v>408</v>
      </c>
      <c r="AA36" s="49" t="s">
        <v>454</v>
      </c>
      <c r="AB36" s="49" t="s">
        <v>455</v>
      </c>
      <c r="AC36" s="167" t="s">
        <v>334</v>
      </c>
      <c r="AD36" s="50" t="s">
        <v>456</v>
      </c>
      <c r="AE36" s="53">
        <v>150000000</v>
      </c>
      <c r="AF36" s="54" t="s">
        <v>362</v>
      </c>
      <c r="AG36" s="54" t="s">
        <v>337</v>
      </c>
      <c r="AH36" s="51" t="s">
        <v>338</v>
      </c>
      <c r="AI36" s="173">
        <v>307000000</v>
      </c>
      <c r="AJ36" s="173">
        <v>307000000</v>
      </c>
      <c r="AK36" s="173">
        <v>307000000</v>
      </c>
      <c r="AL36" s="173">
        <v>96800000</v>
      </c>
      <c r="AM36" s="184">
        <v>96800000</v>
      </c>
      <c r="AN36" s="167" t="s">
        <v>340</v>
      </c>
      <c r="AO36" s="167" t="s">
        <v>457</v>
      </c>
      <c r="AP36" s="192">
        <v>22050000</v>
      </c>
      <c r="AQ36" s="195">
        <v>0</v>
      </c>
      <c r="AR36" s="46"/>
      <c r="AS36" s="46"/>
      <c r="AT36" s="192">
        <v>145910000</v>
      </c>
      <c r="AU36" s="46"/>
      <c r="AV36" s="192">
        <v>29620000</v>
      </c>
      <c r="AW36" s="46"/>
      <c r="AX36" s="46"/>
      <c r="AY36" s="46"/>
      <c r="AZ36" s="46"/>
      <c r="BA36" s="46"/>
      <c r="BB36" s="199">
        <v>91705000</v>
      </c>
      <c r="BC36" s="200">
        <f>+BB36/AM36</f>
        <v>0.94736570247933882</v>
      </c>
      <c r="BD36" s="201">
        <v>91705000</v>
      </c>
      <c r="BE36" s="200">
        <f>+BD36/AM36</f>
        <v>0.94736570247933882</v>
      </c>
    </row>
    <row r="37" spans="1:57" ht="150">
      <c r="A37" s="174"/>
      <c r="B37" s="174"/>
      <c r="C37" s="178"/>
      <c r="D37" s="51">
        <v>1000</v>
      </c>
      <c r="E37" s="174"/>
      <c r="F37" s="179"/>
      <c r="G37" s="174"/>
      <c r="H37" s="50" t="s">
        <v>458</v>
      </c>
      <c r="I37" s="50" t="s">
        <v>347</v>
      </c>
      <c r="J37" s="58">
        <v>0.7</v>
      </c>
      <c r="K37" s="50" t="s">
        <v>459</v>
      </c>
      <c r="L37" s="51" t="s">
        <v>328</v>
      </c>
      <c r="M37" s="49" t="s">
        <v>460</v>
      </c>
      <c r="N37" s="51">
        <v>1</v>
      </c>
      <c r="O37" s="51">
        <v>0</v>
      </c>
      <c r="P37" s="51">
        <v>1</v>
      </c>
      <c r="Q37" s="51">
        <v>0</v>
      </c>
      <c r="R37" s="51">
        <v>0</v>
      </c>
      <c r="S37" s="63">
        <f t="shared" si="6"/>
        <v>1</v>
      </c>
      <c r="T37" s="101">
        <f t="shared" si="8"/>
        <v>1</v>
      </c>
      <c r="U37" s="59">
        <v>45658</v>
      </c>
      <c r="V37" s="59">
        <v>46022</v>
      </c>
      <c r="W37" s="51">
        <v>360</v>
      </c>
      <c r="X37" s="51">
        <v>1000</v>
      </c>
      <c r="Y37" s="51" t="s">
        <v>349</v>
      </c>
      <c r="Z37" s="49" t="s">
        <v>408</v>
      </c>
      <c r="AA37" s="49" t="s">
        <v>461</v>
      </c>
      <c r="AB37" s="51" t="s">
        <v>434</v>
      </c>
      <c r="AC37" s="167"/>
      <c r="AD37" s="50" t="s">
        <v>462</v>
      </c>
      <c r="AE37" s="53">
        <v>220000000</v>
      </c>
      <c r="AF37" s="54" t="s">
        <v>353</v>
      </c>
      <c r="AG37" s="51" t="s">
        <v>337</v>
      </c>
      <c r="AH37" s="51" t="s">
        <v>354</v>
      </c>
      <c r="AI37" s="173"/>
      <c r="AJ37" s="173"/>
      <c r="AK37" s="173"/>
      <c r="AL37" s="173"/>
      <c r="AM37" s="184"/>
      <c r="AN37" s="167"/>
      <c r="AO37" s="167"/>
      <c r="AP37" s="192"/>
      <c r="AQ37" s="195"/>
      <c r="AR37" s="46"/>
      <c r="AS37" s="46"/>
      <c r="AT37" s="192"/>
      <c r="AU37" s="46"/>
      <c r="AV37" s="192"/>
      <c r="AW37" s="46"/>
      <c r="AX37" s="46"/>
      <c r="AY37" s="46"/>
      <c r="AZ37" s="46"/>
      <c r="BA37" s="46"/>
      <c r="BB37" s="199"/>
      <c r="BC37" s="200"/>
      <c r="BD37" s="201"/>
      <c r="BE37" s="200"/>
    </row>
    <row r="38" spans="1:57" ht="66.75" customHeight="1">
      <c r="A38" s="49"/>
      <c r="B38" s="49"/>
      <c r="C38" s="65"/>
      <c r="D38" s="51"/>
      <c r="E38" s="49"/>
      <c r="F38" s="48"/>
      <c r="G38" s="49"/>
      <c r="H38" s="50"/>
      <c r="I38" s="50"/>
      <c r="J38" s="58"/>
      <c r="K38" s="50"/>
      <c r="L38" s="51"/>
      <c r="M38" s="49"/>
      <c r="N38" s="51"/>
      <c r="O38" s="177" t="s">
        <v>663</v>
      </c>
      <c r="P38" s="177"/>
      <c r="Q38" s="177"/>
      <c r="R38" s="177"/>
      <c r="S38" s="177"/>
      <c r="T38" s="97">
        <f>AVERAGE(T36:T37)</f>
        <v>0.61491666666666667</v>
      </c>
      <c r="U38" s="59"/>
      <c r="V38" s="59"/>
      <c r="W38" s="51"/>
      <c r="X38" s="51"/>
      <c r="Y38" s="51"/>
      <c r="Z38" s="49"/>
      <c r="AA38" s="49"/>
      <c r="AB38" s="51"/>
      <c r="AC38" s="51"/>
      <c r="AD38" s="50"/>
      <c r="AE38" s="53"/>
      <c r="AF38" s="54"/>
      <c r="AG38" s="51"/>
      <c r="AH38" s="51"/>
      <c r="AI38" s="202" t="s">
        <v>670</v>
      </c>
      <c r="AJ38" s="202"/>
      <c r="AK38" s="202"/>
      <c r="AL38" s="202"/>
      <c r="AM38" s="92">
        <f>+AM36</f>
        <v>96800000</v>
      </c>
      <c r="AN38" s="55" t="str">
        <f t="shared" ref="AN38:BE38" si="9">+AN36</f>
        <v>1,2,1,0,00-001 - ICLD</v>
      </c>
      <c r="AO38" s="55" t="str">
        <f t="shared" si="9"/>
        <v>2.3.4103.1500.2024130010184</v>
      </c>
      <c r="AP38" s="55">
        <f t="shared" si="9"/>
        <v>22050000</v>
      </c>
      <c r="AQ38" s="55">
        <f t="shared" si="9"/>
        <v>0</v>
      </c>
      <c r="AR38" s="55">
        <f t="shared" si="9"/>
        <v>0</v>
      </c>
      <c r="AS38" s="55">
        <f t="shared" si="9"/>
        <v>0</v>
      </c>
      <c r="AT38" s="55">
        <f t="shared" si="9"/>
        <v>145910000</v>
      </c>
      <c r="AU38" s="55">
        <f t="shared" si="9"/>
        <v>0</v>
      </c>
      <c r="AV38" s="55">
        <f t="shared" si="9"/>
        <v>29620000</v>
      </c>
      <c r="AW38" s="55">
        <f t="shared" si="9"/>
        <v>0</v>
      </c>
      <c r="AX38" s="55">
        <f t="shared" si="9"/>
        <v>0</v>
      </c>
      <c r="AY38" s="55">
        <f t="shared" si="9"/>
        <v>0</v>
      </c>
      <c r="AZ38" s="55">
        <f t="shared" si="9"/>
        <v>0</v>
      </c>
      <c r="BA38" s="55">
        <f t="shared" si="9"/>
        <v>0</v>
      </c>
      <c r="BB38" s="109">
        <f t="shared" si="9"/>
        <v>91705000</v>
      </c>
      <c r="BC38" s="55">
        <f t="shared" si="9"/>
        <v>0.94736570247933882</v>
      </c>
      <c r="BD38" s="113">
        <f t="shared" si="9"/>
        <v>91705000</v>
      </c>
      <c r="BE38" s="55">
        <f t="shared" si="9"/>
        <v>0.94736570247933882</v>
      </c>
    </row>
    <row r="39" spans="1:57" ht="56.25" customHeight="1">
      <c r="A39" s="174" t="s">
        <v>322</v>
      </c>
      <c r="B39" s="174" t="s">
        <v>246</v>
      </c>
      <c r="C39" s="178" t="s">
        <v>247</v>
      </c>
      <c r="D39" s="167">
        <v>346</v>
      </c>
      <c r="E39" s="174" t="s">
        <v>463</v>
      </c>
      <c r="F39" s="179">
        <v>2024130010182</v>
      </c>
      <c r="G39" s="174" t="s">
        <v>464</v>
      </c>
      <c r="H39" s="174" t="s">
        <v>465</v>
      </c>
      <c r="I39" s="174" t="s">
        <v>370</v>
      </c>
      <c r="J39" s="180">
        <v>0.25</v>
      </c>
      <c r="K39" s="50" t="s">
        <v>466</v>
      </c>
      <c r="L39" s="51" t="s">
        <v>328</v>
      </c>
      <c r="M39" s="49" t="s">
        <v>467</v>
      </c>
      <c r="N39" s="51">
        <v>346</v>
      </c>
      <c r="O39" s="51">
        <v>125</v>
      </c>
      <c r="P39" s="51">
        <v>45</v>
      </c>
      <c r="Q39" s="51">
        <v>371</v>
      </c>
      <c r="R39" s="51">
        <v>0</v>
      </c>
      <c r="S39" s="63">
        <f t="shared" si="6"/>
        <v>541</v>
      </c>
      <c r="T39" s="101">
        <v>1</v>
      </c>
      <c r="U39" s="175">
        <v>45658</v>
      </c>
      <c r="V39" s="175">
        <v>46022</v>
      </c>
      <c r="W39" s="167">
        <v>360</v>
      </c>
      <c r="X39" s="167">
        <v>346</v>
      </c>
      <c r="Y39" s="51" t="s">
        <v>349</v>
      </c>
      <c r="Z39" s="49" t="s">
        <v>408</v>
      </c>
      <c r="AA39" s="51" t="s">
        <v>468</v>
      </c>
      <c r="AB39" s="49" t="s">
        <v>469</v>
      </c>
      <c r="AC39" s="167" t="s">
        <v>334</v>
      </c>
      <c r="AD39" s="174" t="s">
        <v>470</v>
      </c>
      <c r="AE39" s="173">
        <v>150000000</v>
      </c>
      <c r="AF39" s="167" t="s">
        <v>362</v>
      </c>
      <c r="AG39" s="167" t="s">
        <v>337</v>
      </c>
      <c r="AH39" s="175" t="s">
        <v>338</v>
      </c>
      <c r="AI39" s="173">
        <v>250000000</v>
      </c>
      <c r="AJ39" s="173">
        <v>250000000</v>
      </c>
      <c r="AK39" s="173">
        <v>250000000</v>
      </c>
      <c r="AL39" s="173">
        <v>250000000</v>
      </c>
      <c r="AM39" s="184">
        <v>250000000</v>
      </c>
      <c r="AN39" s="167" t="s">
        <v>340</v>
      </c>
      <c r="AO39" s="167" t="s">
        <v>471</v>
      </c>
      <c r="AP39" s="192">
        <v>29400000</v>
      </c>
      <c r="AQ39" s="195">
        <v>0</v>
      </c>
      <c r="AR39" s="46"/>
      <c r="AS39" s="46"/>
      <c r="AT39" s="173">
        <v>167700000</v>
      </c>
      <c r="AU39" s="46"/>
      <c r="AV39" s="173">
        <v>48175000</v>
      </c>
      <c r="AW39" s="46"/>
      <c r="AX39" s="46"/>
      <c r="AY39" s="46"/>
      <c r="AZ39" s="46"/>
      <c r="BA39" s="46"/>
      <c r="BB39" s="199">
        <v>248760000</v>
      </c>
      <c r="BC39" s="200">
        <f>+BB39/AM39</f>
        <v>0.99504000000000004</v>
      </c>
      <c r="BD39" s="201">
        <v>248760000</v>
      </c>
      <c r="BE39" s="200">
        <f>+BD39/AM39</f>
        <v>0.99504000000000004</v>
      </c>
    </row>
    <row r="40" spans="1:57" ht="75">
      <c r="A40" s="174"/>
      <c r="B40" s="174"/>
      <c r="C40" s="178"/>
      <c r="D40" s="167"/>
      <c r="E40" s="174"/>
      <c r="F40" s="179"/>
      <c r="G40" s="174"/>
      <c r="H40" s="174"/>
      <c r="I40" s="174"/>
      <c r="J40" s="167"/>
      <c r="K40" s="50" t="s">
        <v>472</v>
      </c>
      <c r="L40" s="51" t="s">
        <v>328</v>
      </c>
      <c r="M40" s="49" t="s">
        <v>473</v>
      </c>
      <c r="N40" s="51">
        <v>10</v>
      </c>
      <c r="O40" s="51">
        <v>1</v>
      </c>
      <c r="P40" s="51">
        <v>5</v>
      </c>
      <c r="Q40" s="51">
        <v>2</v>
      </c>
      <c r="R40" s="51">
        <v>0</v>
      </c>
      <c r="S40" s="63">
        <f t="shared" si="6"/>
        <v>8</v>
      </c>
      <c r="T40" s="101">
        <f t="shared" si="8"/>
        <v>0.8</v>
      </c>
      <c r="U40" s="175"/>
      <c r="V40" s="175"/>
      <c r="W40" s="167"/>
      <c r="X40" s="167"/>
      <c r="Y40" s="51" t="s">
        <v>349</v>
      </c>
      <c r="Z40" s="49" t="s">
        <v>408</v>
      </c>
      <c r="AA40" s="51" t="s">
        <v>474</v>
      </c>
      <c r="AB40" s="49" t="s">
        <v>475</v>
      </c>
      <c r="AC40" s="167"/>
      <c r="AD40" s="174"/>
      <c r="AE40" s="173"/>
      <c r="AF40" s="167"/>
      <c r="AG40" s="167"/>
      <c r="AH40" s="175"/>
      <c r="AI40" s="173"/>
      <c r="AJ40" s="173"/>
      <c r="AK40" s="173"/>
      <c r="AL40" s="173"/>
      <c r="AM40" s="184"/>
      <c r="AN40" s="167"/>
      <c r="AO40" s="167"/>
      <c r="AP40" s="192"/>
      <c r="AQ40" s="195"/>
      <c r="AR40" s="46"/>
      <c r="AS40" s="46"/>
      <c r="AT40" s="173"/>
      <c r="AU40" s="46"/>
      <c r="AV40" s="173"/>
      <c r="AW40" s="46"/>
      <c r="AX40" s="46"/>
      <c r="AY40" s="46"/>
      <c r="AZ40" s="46"/>
      <c r="BA40" s="46"/>
      <c r="BB40" s="199"/>
      <c r="BC40" s="200"/>
      <c r="BD40" s="201"/>
      <c r="BE40" s="200"/>
    </row>
    <row r="41" spans="1:57" ht="131.25">
      <c r="A41" s="167"/>
      <c r="B41" s="174"/>
      <c r="C41" s="178"/>
      <c r="D41" s="51">
        <v>1</v>
      </c>
      <c r="E41" s="174"/>
      <c r="F41" s="179"/>
      <c r="G41" s="174"/>
      <c r="H41" s="50" t="s">
        <v>476</v>
      </c>
      <c r="I41" s="50" t="s">
        <v>326</v>
      </c>
      <c r="J41" s="58">
        <v>0.35</v>
      </c>
      <c r="K41" s="50" t="s">
        <v>477</v>
      </c>
      <c r="L41" s="51" t="s">
        <v>328</v>
      </c>
      <c r="M41" s="51" t="s">
        <v>329</v>
      </c>
      <c r="N41" s="51">
        <v>4</v>
      </c>
      <c r="O41" s="51">
        <v>1</v>
      </c>
      <c r="P41" s="51">
        <v>1</v>
      </c>
      <c r="Q41" s="51">
        <v>1</v>
      </c>
      <c r="R41" s="51">
        <v>0</v>
      </c>
      <c r="S41" s="63">
        <f t="shared" si="6"/>
        <v>3</v>
      </c>
      <c r="T41" s="101">
        <f t="shared" si="8"/>
        <v>0.75</v>
      </c>
      <c r="U41" s="59">
        <v>45658</v>
      </c>
      <c r="V41" s="59">
        <v>46022</v>
      </c>
      <c r="W41" s="51">
        <v>360</v>
      </c>
      <c r="X41" s="51">
        <v>1</v>
      </c>
      <c r="Y41" s="51" t="s">
        <v>349</v>
      </c>
      <c r="Z41" s="49" t="s">
        <v>408</v>
      </c>
      <c r="AA41" s="51" t="s">
        <v>478</v>
      </c>
      <c r="AB41" s="49" t="s">
        <v>479</v>
      </c>
      <c r="AC41" s="167"/>
      <c r="AD41" s="50" t="s">
        <v>480</v>
      </c>
      <c r="AE41" s="53">
        <v>100000000</v>
      </c>
      <c r="AF41" s="51" t="s">
        <v>438</v>
      </c>
      <c r="AG41" s="51" t="s">
        <v>337</v>
      </c>
      <c r="AH41" s="51" t="s">
        <v>481</v>
      </c>
      <c r="AI41" s="173"/>
      <c r="AJ41" s="173"/>
      <c r="AK41" s="173"/>
      <c r="AL41" s="173"/>
      <c r="AM41" s="184"/>
      <c r="AN41" s="167"/>
      <c r="AO41" s="167"/>
      <c r="AP41" s="192"/>
      <c r="AQ41" s="195"/>
      <c r="AR41" s="46"/>
      <c r="AS41" s="46"/>
      <c r="AT41" s="173"/>
      <c r="AU41" s="46"/>
      <c r="AV41" s="173"/>
      <c r="AW41" s="46"/>
      <c r="AX41" s="46"/>
      <c r="AY41" s="46"/>
      <c r="AZ41" s="46"/>
      <c r="BA41" s="46"/>
      <c r="BB41" s="199"/>
      <c r="BC41" s="200"/>
      <c r="BD41" s="201"/>
      <c r="BE41" s="200"/>
    </row>
    <row r="42" spans="1:57" ht="202.5" customHeight="1">
      <c r="A42" s="167"/>
      <c r="B42" s="174"/>
      <c r="C42" s="178"/>
      <c r="D42" s="51">
        <v>45</v>
      </c>
      <c r="E42" s="174"/>
      <c r="F42" s="179"/>
      <c r="G42" s="174"/>
      <c r="H42" s="50" t="s">
        <v>482</v>
      </c>
      <c r="I42" s="50" t="s">
        <v>347</v>
      </c>
      <c r="J42" s="58">
        <v>0.4</v>
      </c>
      <c r="K42" s="50" t="s">
        <v>483</v>
      </c>
      <c r="L42" s="51" t="s">
        <v>328</v>
      </c>
      <c r="M42" s="51" t="s">
        <v>389</v>
      </c>
      <c r="N42" s="51">
        <v>45</v>
      </c>
      <c r="O42" s="51">
        <v>0</v>
      </c>
      <c r="P42" s="51">
        <v>6</v>
      </c>
      <c r="Q42" s="51">
        <v>25</v>
      </c>
      <c r="R42" s="51">
        <v>6</v>
      </c>
      <c r="S42" s="63">
        <f t="shared" si="6"/>
        <v>37</v>
      </c>
      <c r="T42" s="101">
        <f t="shared" si="8"/>
        <v>0.82222222222222219</v>
      </c>
      <c r="U42" s="59">
        <v>45658</v>
      </c>
      <c r="V42" s="59">
        <v>46022</v>
      </c>
      <c r="W42" s="51">
        <v>360</v>
      </c>
      <c r="X42" s="51">
        <v>45</v>
      </c>
      <c r="Y42" s="51" t="s">
        <v>349</v>
      </c>
      <c r="Z42" s="49" t="s">
        <v>408</v>
      </c>
      <c r="AA42" s="74"/>
      <c r="AB42" s="51"/>
      <c r="AC42" s="167"/>
      <c r="AD42" s="50" t="s">
        <v>470</v>
      </c>
      <c r="AE42" s="53"/>
      <c r="AF42" s="54"/>
      <c r="AG42" s="54"/>
      <c r="AH42" s="54"/>
      <c r="AI42" s="173"/>
      <c r="AJ42" s="173"/>
      <c r="AK42" s="173"/>
      <c r="AL42" s="173"/>
      <c r="AM42" s="184"/>
      <c r="AN42" s="167"/>
      <c r="AO42" s="167"/>
      <c r="AP42" s="192"/>
      <c r="AQ42" s="195"/>
      <c r="AR42" s="46"/>
      <c r="AS42" s="46"/>
      <c r="AT42" s="173"/>
      <c r="AU42" s="46"/>
      <c r="AV42" s="173"/>
      <c r="AW42" s="46"/>
      <c r="AX42" s="46"/>
      <c r="AY42" s="46"/>
      <c r="AZ42" s="46"/>
      <c r="BA42" s="46"/>
      <c r="BB42" s="199"/>
      <c r="BC42" s="200"/>
      <c r="BD42" s="201"/>
      <c r="BE42" s="200"/>
    </row>
    <row r="43" spans="1:57" ht="116.25" customHeight="1">
      <c r="A43" s="51"/>
      <c r="B43" s="49"/>
      <c r="C43" s="65"/>
      <c r="D43" s="51"/>
      <c r="E43" s="49"/>
      <c r="F43" s="48"/>
      <c r="G43" s="49"/>
      <c r="H43" s="50"/>
      <c r="I43" s="50"/>
      <c r="J43" s="58"/>
      <c r="K43" s="50"/>
      <c r="L43" s="51"/>
      <c r="M43" s="51"/>
      <c r="N43" s="51"/>
      <c r="O43" s="177" t="s">
        <v>664</v>
      </c>
      <c r="P43" s="177"/>
      <c r="Q43" s="177"/>
      <c r="R43" s="177"/>
      <c r="S43" s="177"/>
      <c r="T43" s="97">
        <f>AVERAGE(T39:T42)</f>
        <v>0.84305555555555545</v>
      </c>
      <c r="U43" s="59"/>
      <c r="V43" s="59"/>
      <c r="W43" s="51"/>
      <c r="X43" s="51"/>
      <c r="Y43" s="51"/>
      <c r="Z43" s="49"/>
      <c r="AA43" s="74"/>
      <c r="AB43" s="51"/>
      <c r="AC43" s="51"/>
      <c r="AD43" s="50"/>
      <c r="AE43" s="53"/>
      <c r="AF43" s="54"/>
      <c r="AG43" s="54"/>
      <c r="AH43" s="54"/>
      <c r="AI43" s="203" t="s">
        <v>672</v>
      </c>
      <c r="AJ43" s="203"/>
      <c r="AK43" s="203"/>
      <c r="AL43" s="203"/>
      <c r="AM43" s="92">
        <f>+AM39</f>
        <v>250000000</v>
      </c>
      <c r="AN43" s="51"/>
      <c r="AO43" s="51"/>
      <c r="AP43" s="57"/>
      <c r="AQ43" s="46"/>
      <c r="AR43" s="46"/>
      <c r="AS43" s="46"/>
      <c r="AT43" s="47"/>
      <c r="AU43" s="46"/>
      <c r="AV43" s="47"/>
      <c r="AW43" s="46"/>
      <c r="AX43" s="46"/>
      <c r="AY43" s="46"/>
      <c r="AZ43" s="46"/>
      <c r="BA43" s="46"/>
      <c r="BB43" s="109">
        <f>+BB39</f>
        <v>248760000</v>
      </c>
      <c r="BC43" s="56">
        <f t="shared" ref="BC43:BD43" si="10">+BC39</f>
        <v>0.99504000000000004</v>
      </c>
      <c r="BD43" s="113">
        <f t="shared" si="10"/>
        <v>248760000</v>
      </c>
      <c r="BE43" s="56">
        <f>+BE39</f>
        <v>0.99504000000000004</v>
      </c>
    </row>
    <row r="44" spans="1:57" ht="66" customHeight="1">
      <c r="A44" s="174" t="s">
        <v>484</v>
      </c>
      <c r="B44" s="174" t="s">
        <v>255</v>
      </c>
      <c r="C44" s="178" t="s">
        <v>256</v>
      </c>
      <c r="D44" s="167">
        <v>2342</v>
      </c>
      <c r="E44" s="174" t="s">
        <v>485</v>
      </c>
      <c r="F44" s="179">
        <v>2024130010196</v>
      </c>
      <c r="G44" s="174" t="s">
        <v>486</v>
      </c>
      <c r="H44" s="174" t="s">
        <v>487</v>
      </c>
      <c r="I44" s="174" t="s">
        <v>488</v>
      </c>
      <c r="J44" s="180">
        <v>1</v>
      </c>
      <c r="K44" s="49" t="s">
        <v>489</v>
      </c>
      <c r="L44" s="51" t="s">
        <v>328</v>
      </c>
      <c r="M44" s="49" t="s">
        <v>490</v>
      </c>
      <c r="N44" s="51">
        <v>20</v>
      </c>
      <c r="O44" s="51">
        <v>0</v>
      </c>
      <c r="P44" s="51">
        <v>0</v>
      </c>
      <c r="Q44" s="51">
        <v>20</v>
      </c>
      <c r="R44" s="51">
        <v>30</v>
      </c>
      <c r="S44" s="63">
        <f t="shared" si="6"/>
        <v>50</v>
      </c>
      <c r="T44" s="101">
        <v>1</v>
      </c>
      <c r="U44" s="175">
        <v>45658</v>
      </c>
      <c r="V44" s="175">
        <v>46022</v>
      </c>
      <c r="W44" s="167">
        <v>360</v>
      </c>
      <c r="X44" s="167">
        <v>2342</v>
      </c>
      <c r="Y44" s="167" t="s">
        <v>349</v>
      </c>
      <c r="Z44" s="174" t="s">
        <v>408</v>
      </c>
      <c r="AA44" s="174" t="s">
        <v>491</v>
      </c>
      <c r="AB44" s="49" t="s">
        <v>492</v>
      </c>
      <c r="AC44" s="167" t="s">
        <v>334</v>
      </c>
      <c r="AD44" s="174" t="s">
        <v>493</v>
      </c>
      <c r="AE44" s="173">
        <v>318280000</v>
      </c>
      <c r="AF44" s="174" t="s">
        <v>362</v>
      </c>
      <c r="AG44" s="167" t="s">
        <v>337</v>
      </c>
      <c r="AH44" s="175" t="s">
        <v>338</v>
      </c>
      <c r="AI44" s="173">
        <v>3205000000</v>
      </c>
      <c r="AJ44" s="173">
        <v>3205000000</v>
      </c>
      <c r="AK44" s="173">
        <v>3205000000</v>
      </c>
      <c r="AL44" s="173">
        <v>3005000000</v>
      </c>
      <c r="AM44" s="184">
        <v>3266037937.29</v>
      </c>
      <c r="AN44" s="167" t="s">
        <v>340</v>
      </c>
      <c r="AO44" s="167" t="s">
        <v>494</v>
      </c>
      <c r="AP44" s="192">
        <v>131680000</v>
      </c>
      <c r="AQ44" s="195">
        <v>0</v>
      </c>
      <c r="AR44" s="46"/>
      <c r="AS44" s="46"/>
      <c r="AT44" s="173">
        <v>437220000</v>
      </c>
      <c r="AU44" s="46"/>
      <c r="AV44" s="192">
        <v>154370000</v>
      </c>
      <c r="AW44" s="46"/>
      <c r="AX44" s="46"/>
      <c r="AY44" s="46"/>
      <c r="AZ44" s="46"/>
      <c r="BA44" s="46"/>
      <c r="BB44" s="199">
        <v>3228754937</v>
      </c>
      <c r="BC44" s="200">
        <f>+BB44/AM44</f>
        <v>0.98858463955230858</v>
      </c>
      <c r="BD44" s="201">
        <v>3228710123</v>
      </c>
      <c r="BE44" s="200">
        <f>+BD44/AM44</f>
        <v>0.98857091833998334</v>
      </c>
    </row>
    <row r="45" spans="1:57" ht="51" customHeight="1">
      <c r="A45" s="174"/>
      <c r="B45" s="174"/>
      <c r="C45" s="178"/>
      <c r="D45" s="167"/>
      <c r="E45" s="174"/>
      <c r="F45" s="179"/>
      <c r="G45" s="174"/>
      <c r="H45" s="174"/>
      <c r="I45" s="174"/>
      <c r="J45" s="167"/>
      <c r="K45" s="49" t="s">
        <v>495</v>
      </c>
      <c r="L45" s="51" t="s">
        <v>328</v>
      </c>
      <c r="M45" s="49" t="s">
        <v>496</v>
      </c>
      <c r="N45" s="51">
        <v>20</v>
      </c>
      <c r="O45" s="51">
        <v>0</v>
      </c>
      <c r="P45" s="51">
        <v>0</v>
      </c>
      <c r="Q45" s="51">
        <v>20</v>
      </c>
      <c r="R45" s="51">
        <v>30</v>
      </c>
      <c r="S45" s="63">
        <f t="shared" si="6"/>
        <v>50</v>
      </c>
      <c r="T45" s="101">
        <v>1</v>
      </c>
      <c r="U45" s="175"/>
      <c r="V45" s="175"/>
      <c r="W45" s="167"/>
      <c r="X45" s="167"/>
      <c r="Y45" s="167"/>
      <c r="Z45" s="174"/>
      <c r="AA45" s="174"/>
      <c r="AB45" s="49" t="s">
        <v>497</v>
      </c>
      <c r="AC45" s="167"/>
      <c r="AD45" s="174"/>
      <c r="AE45" s="173"/>
      <c r="AF45" s="174"/>
      <c r="AG45" s="167"/>
      <c r="AH45" s="175"/>
      <c r="AI45" s="173"/>
      <c r="AJ45" s="173"/>
      <c r="AK45" s="173"/>
      <c r="AL45" s="173"/>
      <c r="AM45" s="184"/>
      <c r="AN45" s="167"/>
      <c r="AO45" s="167"/>
      <c r="AP45" s="192"/>
      <c r="AQ45" s="195"/>
      <c r="AR45" s="46"/>
      <c r="AS45" s="46"/>
      <c r="AT45" s="173"/>
      <c r="AU45" s="46"/>
      <c r="AV45" s="192"/>
      <c r="AW45" s="46"/>
      <c r="AX45" s="46"/>
      <c r="AY45" s="46"/>
      <c r="AZ45" s="46"/>
      <c r="BA45" s="46"/>
      <c r="BB45" s="199"/>
      <c r="BC45" s="200"/>
      <c r="BD45" s="201"/>
      <c r="BE45" s="200"/>
    </row>
    <row r="46" spans="1:57" ht="125.25" customHeight="1">
      <c r="A46" s="174"/>
      <c r="B46" s="174"/>
      <c r="C46" s="178"/>
      <c r="D46" s="167"/>
      <c r="E46" s="174"/>
      <c r="F46" s="179"/>
      <c r="G46" s="174"/>
      <c r="H46" s="174"/>
      <c r="I46" s="174"/>
      <c r="J46" s="167"/>
      <c r="K46" s="49" t="s">
        <v>498</v>
      </c>
      <c r="L46" s="51" t="s">
        <v>328</v>
      </c>
      <c r="M46" s="51" t="s">
        <v>499</v>
      </c>
      <c r="N46" s="51" t="s">
        <v>176</v>
      </c>
      <c r="O46" s="51" t="s">
        <v>339</v>
      </c>
      <c r="P46" s="51" t="s">
        <v>339</v>
      </c>
      <c r="Q46" s="51" t="s">
        <v>339</v>
      </c>
      <c r="R46" s="51" t="s">
        <v>339</v>
      </c>
      <c r="S46" s="51" t="s">
        <v>339</v>
      </c>
      <c r="T46" s="80" t="s">
        <v>339</v>
      </c>
      <c r="U46" s="175"/>
      <c r="V46" s="175"/>
      <c r="W46" s="167"/>
      <c r="X46" s="167"/>
      <c r="Y46" s="167"/>
      <c r="Z46" s="174"/>
      <c r="AA46" s="49" t="s">
        <v>500</v>
      </c>
      <c r="AB46" s="49" t="s">
        <v>501</v>
      </c>
      <c r="AC46" s="167"/>
      <c r="AD46" s="174"/>
      <c r="AE46" s="173"/>
      <c r="AF46" s="174"/>
      <c r="AG46" s="167"/>
      <c r="AH46" s="175"/>
      <c r="AI46" s="173"/>
      <c r="AJ46" s="173"/>
      <c r="AK46" s="173"/>
      <c r="AL46" s="173"/>
      <c r="AM46" s="184"/>
      <c r="AN46" s="167"/>
      <c r="AO46" s="167"/>
      <c r="AP46" s="192"/>
      <c r="AQ46" s="195"/>
      <c r="AR46" s="46"/>
      <c r="AS46" s="46"/>
      <c r="AT46" s="173"/>
      <c r="AU46" s="46"/>
      <c r="AV46" s="192"/>
      <c r="AW46" s="46"/>
      <c r="AX46" s="46"/>
      <c r="AY46" s="46"/>
      <c r="AZ46" s="46"/>
      <c r="BA46" s="46"/>
      <c r="BB46" s="199"/>
      <c r="BC46" s="200"/>
      <c r="BD46" s="201"/>
      <c r="BE46" s="200"/>
    </row>
    <row r="47" spans="1:57" ht="112.5">
      <c r="A47" s="174"/>
      <c r="B47" s="174"/>
      <c r="C47" s="178"/>
      <c r="D47" s="167"/>
      <c r="E47" s="174"/>
      <c r="F47" s="179"/>
      <c r="G47" s="174"/>
      <c r="H47" s="174"/>
      <c r="I47" s="174"/>
      <c r="J47" s="167"/>
      <c r="K47" s="174" t="s">
        <v>502</v>
      </c>
      <c r="L47" s="167" t="s">
        <v>328</v>
      </c>
      <c r="M47" s="174" t="s">
        <v>503</v>
      </c>
      <c r="N47" s="167">
        <v>2342</v>
      </c>
      <c r="O47" s="167">
        <v>0</v>
      </c>
      <c r="P47" s="167">
        <v>0</v>
      </c>
      <c r="Q47" s="167">
        <v>2700</v>
      </c>
      <c r="R47" s="167">
        <v>0</v>
      </c>
      <c r="S47" s="176">
        <f>SUM(O47:R48)</f>
        <v>2700</v>
      </c>
      <c r="T47" s="172">
        <v>1</v>
      </c>
      <c r="U47" s="175"/>
      <c r="V47" s="175"/>
      <c r="W47" s="167"/>
      <c r="X47" s="167"/>
      <c r="Y47" s="167"/>
      <c r="Z47" s="174"/>
      <c r="AA47" s="174" t="s">
        <v>504</v>
      </c>
      <c r="AB47" s="174" t="s">
        <v>505</v>
      </c>
      <c r="AC47" s="167"/>
      <c r="AD47" s="50" t="s">
        <v>506</v>
      </c>
      <c r="AE47" s="53">
        <v>300000000</v>
      </c>
      <c r="AF47" s="50" t="s">
        <v>418</v>
      </c>
      <c r="AG47" s="54" t="s">
        <v>337</v>
      </c>
      <c r="AH47" s="51" t="s">
        <v>338</v>
      </c>
      <c r="AI47" s="173"/>
      <c r="AJ47" s="173"/>
      <c r="AK47" s="173"/>
      <c r="AL47" s="173"/>
      <c r="AM47" s="184"/>
      <c r="AN47" s="167"/>
      <c r="AO47" s="167"/>
      <c r="AP47" s="192"/>
      <c r="AQ47" s="195"/>
      <c r="AR47" s="46"/>
      <c r="AS47" s="46"/>
      <c r="AT47" s="173"/>
      <c r="AU47" s="46"/>
      <c r="AV47" s="192"/>
      <c r="AW47" s="46"/>
      <c r="AX47" s="46"/>
      <c r="AY47" s="46"/>
      <c r="AZ47" s="46"/>
      <c r="BA47" s="46"/>
      <c r="BB47" s="199"/>
      <c r="BC47" s="200"/>
      <c r="BD47" s="201"/>
      <c r="BE47" s="200"/>
    </row>
    <row r="48" spans="1:57" ht="146.25" customHeight="1">
      <c r="A48" s="174"/>
      <c r="B48" s="174"/>
      <c r="C48" s="178"/>
      <c r="D48" s="167"/>
      <c r="E48" s="174"/>
      <c r="F48" s="179"/>
      <c r="G48" s="174"/>
      <c r="H48" s="174"/>
      <c r="I48" s="174"/>
      <c r="J48" s="167"/>
      <c r="K48" s="174"/>
      <c r="L48" s="167"/>
      <c r="M48" s="174"/>
      <c r="N48" s="167"/>
      <c r="O48" s="167"/>
      <c r="P48" s="167"/>
      <c r="Q48" s="167"/>
      <c r="R48" s="167"/>
      <c r="S48" s="176"/>
      <c r="T48" s="172"/>
      <c r="U48" s="175"/>
      <c r="V48" s="175"/>
      <c r="W48" s="167"/>
      <c r="X48" s="167"/>
      <c r="Y48" s="167"/>
      <c r="Z48" s="174"/>
      <c r="AA48" s="174"/>
      <c r="AB48" s="174"/>
      <c r="AC48" s="167"/>
      <c r="AD48" s="50" t="s">
        <v>507</v>
      </c>
      <c r="AE48" s="53">
        <v>2486720000</v>
      </c>
      <c r="AF48" s="50" t="s">
        <v>420</v>
      </c>
      <c r="AG48" s="54" t="s">
        <v>337</v>
      </c>
      <c r="AH48" s="51" t="s">
        <v>354</v>
      </c>
      <c r="AI48" s="173"/>
      <c r="AJ48" s="173"/>
      <c r="AK48" s="173"/>
      <c r="AL48" s="173"/>
      <c r="AM48" s="184"/>
      <c r="AN48" s="167"/>
      <c r="AO48" s="167"/>
      <c r="AP48" s="192"/>
      <c r="AQ48" s="195"/>
      <c r="AR48" s="46"/>
      <c r="AS48" s="46"/>
      <c r="AT48" s="173"/>
      <c r="AU48" s="46"/>
      <c r="AV48" s="192"/>
      <c r="AW48" s="46"/>
      <c r="AX48" s="46"/>
      <c r="AY48" s="46"/>
      <c r="AZ48" s="46"/>
      <c r="BA48" s="46"/>
      <c r="BB48" s="199"/>
      <c r="BC48" s="200"/>
      <c r="BD48" s="201"/>
      <c r="BE48" s="200"/>
    </row>
    <row r="49" spans="1:57" ht="102.75" customHeight="1">
      <c r="A49" s="49"/>
      <c r="B49" s="174"/>
      <c r="C49" s="65"/>
      <c r="D49" s="51"/>
      <c r="E49" s="49"/>
      <c r="F49" s="48"/>
      <c r="G49" s="49"/>
      <c r="H49" s="49"/>
      <c r="I49" s="49"/>
      <c r="J49" s="51"/>
      <c r="K49" s="49"/>
      <c r="L49" s="51"/>
      <c r="M49" s="49"/>
      <c r="N49" s="51"/>
      <c r="O49" s="177" t="s">
        <v>665</v>
      </c>
      <c r="P49" s="177"/>
      <c r="Q49" s="177"/>
      <c r="R49" s="177"/>
      <c r="S49" s="177"/>
      <c r="T49" s="97">
        <f>AVERAGE(T44:T48)</f>
        <v>1</v>
      </c>
      <c r="U49" s="59"/>
      <c r="V49" s="59"/>
      <c r="W49" s="51"/>
      <c r="X49" s="51"/>
      <c r="Y49" s="51"/>
      <c r="Z49" s="49"/>
      <c r="AA49" s="49"/>
      <c r="AB49" s="49"/>
      <c r="AC49" s="51"/>
      <c r="AD49" s="50"/>
      <c r="AE49" s="53"/>
      <c r="AF49" s="50"/>
      <c r="AG49" s="54"/>
      <c r="AH49" s="51"/>
      <c r="AI49" s="203" t="s">
        <v>679</v>
      </c>
      <c r="AJ49" s="203"/>
      <c r="AK49" s="203"/>
      <c r="AL49" s="203"/>
      <c r="AM49" s="92">
        <f>+AM44</f>
        <v>3266037937.29</v>
      </c>
      <c r="AN49" s="60"/>
      <c r="AO49" s="60"/>
      <c r="AP49" s="62"/>
      <c r="AQ49" s="60"/>
      <c r="AR49" s="60"/>
      <c r="AS49" s="60"/>
      <c r="AT49" s="70"/>
      <c r="AU49" s="60"/>
      <c r="AV49" s="62"/>
      <c r="AW49" s="60"/>
      <c r="AX49" s="60"/>
      <c r="AY49" s="60"/>
      <c r="AZ49" s="60"/>
      <c r="BA49" s="60"/>
      <c r="BB49" s="109">
        <f>+BB44</f>
        <v>3228754937</v>
      </c>
      <c r="BC49" s="56">
        <f t="shared" ref="BC49:BE49" si="11">+BC44</f>
        <v>0.98858463955230858</v>
      </c>
      <c r="BD49" s="113">
        <f t="shared" si="11"/>
        <v>3228710123</v>
      </c>
      <c r="BE49" s="56">
        <f t="shared" si="11"/>
        <v>0.98857091833998334</v>
      </c>
    </row>
    <row r="50" spans="1:57" ht="131.25" customHeight="1">
      <c r="A50" s="174" t="s">
        <v>484</v>
      </c>
      <c r="B50" s="174"/>
      <c r="C50" s="178" t="s">
        <v>256</v>
      </c>
      <c r="D50" s="167">
        <v>40</v>
      </c>
      <c r="E50" s="174" t="s">
        <v>508</v>
      </c>
      <c r="F50" s="179">
        <v>202500000006669</v>
      </c>
      <c r="G50" s="174" t="s">
        <v>509</v>
      </c>
      <c r="H50" s="174" t="s">
        <v>510</v>
      </c>
      <c r="I50" s="174"/>
      <c r="J50" s="180">
        <v>0.7</v>
      </c>
      <c r="K50" s="67" t="s">
        <v>511</v>
      </c>
      <c r="L50" s="51" t="s">
        <v>328</v>
      </c>
      <c r="M50" s="49" t="s">
        <v>512</v>
      </c>
      <c r="N50" s="51">
        <v>40</v>
      </c>
      <c r="O50" s="51">
        <v>0</v>
      </c>
      <c r="P50" s="51">
        <v>6</v>
      </c>
      <c r="Q50" s="51">
        <v>8</v>
      </c>
      <c r="R50" s="51">
        <v>3</v>
      </c>
      <c r="S50" s="63">
        <f t="shared" ref="S50:S60" si="12">SUM(O50:R50)</f>
        <v>17</v>
      </c>
      <c r="T50" s="101">
        <f>S50/N50</f>
        <v>0.42499999999999999</v>
      </c>
      <c r="U50" s="175">
        <v>45658</v>
      </c>
      <c r="V50" s="175">
        <v>46022</v>
      </c>
      <c r="W50" s="167">
        <v>360</v>
      </c>
      <c r="X50" s="167">
        <v>40</v>
      </c>
      <c r="Y50" s="167" t="s">
        <v>513</v>
      </c>
      <c r="Z50" s="174" t="s">
        <v>408</v>
      </c>
      <c r="AA50" s="174" t="s">
        <v>514</v>
      </c>
      <c r="AB50" s="174" t="s">
        <v>515</v>
      </c>
      <c r="AC50" s="167" t="s">
        <v>334</v>
      </c>
      <c r="AD50" s="174" t="s">
        <v>516</v>
      </c>
      <c r="AE50" s="173">
        <v>20000000</v>
      </c>
      <c r="AF50" s="174" t="s">
        <v>336</v>
      </c>
      <c r="AG50" s="167" t="s">
        <v>337</v>
      </c>
      <c r="AH50" s="167" t="s">
        <v>338</v>
      </c>
      <c r="AI50" s="173">
        <v>20000000</v>
      </c>
      <c r="AJ50" s="173">
        <v>20000000</v>
      </c>
      <c r="AK50" s="173">
        <v>20000000</v>
      </c>
      <c r="AL50" s="173">
        <v>20000000</v>
      </c>
      <c r="AM50" s="184">
        <v>20000000</v>
      </c>
      <c r="AN50" s="174" t="s">
        <v>340</v>
      </c>
      <c r="AO50" s="167" t="s">
        <v>517</v>
      </c>
      <c r="AP50" s="167">
        <v>0</v>
      </c>
      <c r="AQ50" s="167">
        <v>0</v>
      </c>
      <c r="AR50" s="46"/>
      <c r="AS50" s="46"/>
      <c r="AT50" s="167">
        <v>0</v>
      </c>
      <c r="AU50" s="46"/>
      <c r="AV50" s="167">
        <v>0</v>
      </c>
      <c r="AW50" s="46"/>
      <c r="AX50" s="46"/>
      <c r="AY50" s="46"/>
      <c r="AZ50" s="46"/>
      <c r="BA50" s="46"/>
      <c r="BB50" s="199">
        <v>0</v>
      </c>
      <c r="BC50" s="200">
        <v>0</v>
      </c>
      <c r="BD50" s="201">
        <v>0</v>
      </c>
      <c r="BE50" s="200">
        <v>0</v>
      </c>
    </row>
    <row r="51" spans="1:57" ht="56.25">
      <c r="A51" s="174"/>
      <c r="B51" s="174"/>
      <c r="C51" s="178"/>
      <c r="D51" s="167"/>
      <c r="E51" s="174"/>
      <c r="F51" s="179"/>
      <c r="G51" s="174"/>
      <c r="H51" s="174"/>
      <c r="I51" s="174"/>
      <c r="J51" s="167"/>
      <c r="K51" s="67" t="s">
        <v>518</v>
      </c>
      <c r="L51" s="51" t="s">
        <v>328</v>
      </c>
      <c r="M51" s="49" t="s">
        <v>519</v>
      </c>
      <c r="N51" s="51">
        <v>40</v>
      </c>
      <c r="O51" s="51">
        <v>0</v>
      </c>
      <c r="P51" s="51">
        <v>6</v>
      </c>
      <c r="Q51" s="51">
        <v>8</v>
      </c>
      <c r="R51" s="51">
        <v>3</v>
      </c>
      <c r="S51" s="63">
        <f t="shared" si="12"/>
        <v>17</v>
      </c>
      <c r="T51" s="101">
        <f>S51/N51</f>
        <v>0.42499999999999999</v>
      </c>
      <c r="U51" s="175"/>
      <c r="V51" s="175"/>
      <c r="W51" s="167"/>
      <c r="X51" s="167"/>
      <c r="Y51" s="167"/>
      <c r="Z51" s="174"/>
      <c r="AA51" s="174"/>
      <c r="AB51" s="174"/>
      <c r="AC51" s="167"/>
      <c r="AD51" s="174"/>
      <c r="AE51" s="173"/>
      <c r="AF51" s="174"/>
      <c r="AG51" s="167"/>
      <c r="AH51" s="167"/>
      <c r="AI51" s="173"/>
      <c r="AJ51" s="173"/>
      <c r="AK51" s="173"/>
      <c r="AL51" s="173"/>
      <c r="AM51" s="184"/>
      <c r="AN51" s="174"/>
      <c r="AO51" s="167"/>
      <c r="AP51" s="167"/>
      <c r="AQ51" s="167"/>
      <c r="AR51" s="46"/>
      <c r="AS51" s="46"/>
      <c r="AT51" s="167"/>
      <c r="AU51" s="46"/>
      <c r="AV51" s="167"/>
      <c r="AW51" s="46"/>
      <c r="AX51" s="46"/>
      <c r="AY51" s="46"/>
      <c r="AZ51" s="46"/>
      <c r="BA51" s="46"/>
      <c r="BB51" s="199"/>
      <c r="BC51" s="200"/>
      <c r="BD51" s="201"/>
      <c r="BE51" s="200"/>
    </row>
    <row r="52" spans="1:57" ht="75" customHeight="1">
      <c r="A52" s="174"/>
      <c r="B52" s="174"/>
      <c r="C52" s="178"/>
      <c r="D52" s="167"/>
      <c r="E52" s="174"/>
      <c r="F52" s="179"/>
      <c r="G52" s="174"/>
      <c r="H52" s="174"/>
      <c r="I52" s="174"/>
      <c r="J52" s="167"/>
      <c r="K52" s="67" t="s">
        <v>520</v>
      </c>
      <c r="L52" s="51" t="s">
        <v>328</v>
      </c>
      <c r="M52" s="49" t="s">
        <v>521</v>
      </c>
      <c r="N52" s="51">
        <v>40</v>
      </c>
      <c r="O52" s="51">
        <v>0</v>
      </c>
      <c r="P52" s="51">
        <v>20</v>
      </c>
      <c r="Q52" s="51">
        <v>8</v>
      </c>
      <c r="R52" s="51">
        <v>10</v>
      </c>
      <c r="S52" s="63">
        <f t="shared" si="12"/>
        <v>38</v>
      </c>
      <c r="T52" s="101">
        <f>S52/N52</f>
        <v>0.95</v>
      </c>
      <c r="U52" s="175"/>
      <c r="V52" s="175"/>
      <c r="W52" s="167"/>
      <c r="X52" s="167"/>
      <c r="Y52" s="167"/>
      <c r="Z52" s="174"/>
      <c r="AA52" s="174"/>
      <c r="AB52" s="174"/>
      <c r="AC52" s="167"/>
      <c r="AD52" s="174"/>
      <c r="AE52" s="173"/>
      <c r="AF52" s="174"/>
      <c r="AG52" s="167"/>
      <c r="AH52" s="167"/>
      <c r="AI52" s="173"/>
      <c r="AJ52" s="173"/>
      <c r="AK52" s="173"/>
      <c r="AL52" s="173"/>
      <c r="AM52" s="184"/>
      <c r="AN52" s="174"/>
      <c r="AO52" s="167"/>
      <c r="AP52" s="167"/>
      <c r="AQ52" s="167"/>
      <c r="AR52" s="46"/>
      <c r="AS52" s="46"/>
      <c r="AT52" s="167"/>
      <c r="AU52" s="46"/>
      <c r="AV52" s="167"/>
      <c r="AW52" s="46"/>
      <c r="AX52" s="46"/>
      <c r="AY52" s="46"/>
      <c r="AZ52" s="46"/>
      <c r="BA52" s="46"/>
      <c r="BB52" s="199"/>
      <c r="BC52" s="200"/>
      <c r="BD52" s="201"/>
      <c r="BE52" s="200"/>
    </row>
    <row r="53" spans="1:57" ht="93.75">
      <c r="A53" s="174"/>
      <c r="B53" s="174"/>
      <c r="C53" s="178"/>
      <c r="D53" s="167">
        <v>22000</v>
      </c>
      <c r="E53" s="174"/>
      <c r="F53" s="179"/>
      <c r="G53" s="174"/>
      <c r="H53" s="174" t="s">
        <v>522</v>
      </c>
      <c r="I53" s="174"/>
      <c r="J53" s="180">
        <v>0.3</v>
      </c>
      <c r="K53" s="67" t="s">
        <v>523</v>
      </c>
      <c r="L53" s="51" t="s">
        <v>328</v>
      </c>
      <c r="M53" s="49" t="s">
        <v>366</v>
      </c>
      <c r="N53" s="51">
        <v>22000</v>
      </c>
      <c r="O53" s="51">
        <v>0</v>
      </c>
      <c r="P53" s="51">
        <v>0</v>
      </c>
      <c r="Q53" s="51">
        <v>2800</v>
      </c>
      <c r="R53" s="51">
        <v>10600</v>
      </c>
      <c r="S53" s="63">
        <f>SUM(O53:R53)</f>
        <v>13400</v>
      </c>
      <c r="T53" s="101">
        <f>S53/N53</f>
        <v>0.60909090909090913</v>
      </c>
      <c r="U53" s="175">
        <v>45658</v>
      </c>
      <c r="V53" s="175">
        <v>46022</v>
      </c>
      <c r="W53" s="167">
        <v>360</v>
      </c>
      <c r="X53" s="167">
        <v>22000</v>
      </c>
      <c r="Y53" s="167" t="s">
        <v>524</v>
      </c>
      <c r="Z53" s="174" t="s">
        <v>408</v>
      </c>
      <c r="AA53" s="174" t="s">
        <v>525</v>
      </c>
      <c r="AB53" s="174" t="s">
        <v>526</v>
      </c>
      <c r="AC53" s="167"/>
      <c r="AD53" s="174"/>
      <c r="AE53" s="173"/>
      <c r="AF53" s="174"/>
      <c r="AG53" s="167"/>
      <c r="AH53" s="167"/>
      <c r="AI53" s="173"/>
      <c r="AJ53" s="173"/>
      <c r="AK53" s="173"/>
      <c r="AL53" s="173"/>
      <c r="AM53" s="184"/>
      <c r="AN53" s="174"/>
      <c r="AO53" s="167"/>
      <c r="AP53" s="167"/>
      <c r="AQ53" s="167"/>
      <c r="AR53" s="46"/>
      <c r="AS53" s="46"/>
      <c r="AT53" s="167"/>
      <c r="AU53" s="46"/>
      <c r="AV53" s="167"/>
      <c r="AW53" s="46"/>
      <c r="AX53" s="46"/>
      <c r="AY53" s="46"/>
      <c r="AZ53" s="46"/>
      <c r="BA53" s="46"/>
      <c r="BB53" s="199"/>
      <c r="BC53" s="200"/>
      <c r="BD53" s="201"/>
      <c r="BE53" s="200"/>
    </row>
    <row r="54" spans="1:57" ht="112.5">
      <c r="A54" s="174"/>
      <c r="B54" s="174"/>
      <c r="C54" s="178"/>
      <c r="D54" s="167"/>
      <c r="E54" s="174"/>
      <c r="F54" s="179"/>
      <c r="G54" s="174"/>
      <c r="H54" s="174"/>
      <c r="I54" s="174"/>
      <c r="J54" s="167"/>
      <c r="K54" s="67" t="s">
        <v>527</v>
      </c>
      <c r="L54" s="51" t="s">
        <v>328</v>
      </c>
      <c r="M54" s="49" t="s">
        <v>366</v>
      </c>
      <c r="N54" s="51" t="s">
        <v>176</v>
      </c>
      <c r="O54" s="51" t="s">
        <v>339</v>
      </c>
      <c r="P54" s="51" t="s">
        <v>339</v>
      </c>
      <c r="Q54" s="51" t="s">
        <v>339</v>
      </c>
      <c r="R54" s="51" t="s">
        <v>339</v>
      </c>
      <c r="S54" s="51" t="s">
        <v>339</v>
      </c>
      <c r="T54" s="80" t="s">
        <v>339</v>
      </c>
      <c r="U54" s="175"/>
      <c r="V54" s="175"/>
      <c r="W54" s="167"/>
      <c r="X54" s="167"/>
      <c r="Y54" s="167"/>
      <c r="Z54" s="174"/>
      <c r="AA54" s="174"/>
      <c r="AB54" s="174"/>
      <c r="AC54" s="167"/>
      <c r="AD54" s="174"/>
      <c r="AE54" s="173"/>
      <c r="AF54" s="174"/>
      <c r="AG54" s="167"/>
      <c r="AH54" s="167"/>
      <c r="AI54" s="173"/>
      <c r="AJ54" s="173"/>
      <c r="AK54" s="173"/>
      <c r="AL54" s="173"/>
      <c r="AM54" s="184"/>
      <c r="AN54" s="174"/>
      <c r="AO54" s="167"/>
      <c r="AP54" s="167"/>
      <c r="AQ54" s="167"/>
      <c r="AR54" s="46"/>
      <c r="AS54" s="46"/>
      <c r="AT54" s="167"/>
      <c r="AU54" s="46"/>
      <c r="AV54" s="167"/>
      <c r="AW54" s="46"/>
      <c r="AX54" s="46"/>
      <c r="AY54" s="46"/>
      <c r="AZ54" s="46"/>
      <c r="BA54" s="46"/>
      <c r="BB54" s="199"/>
      <c r="BC54" s="200"/>
      <c r="BD54" s="201"/>
      <c r="BE54" s="200"/>
    </row>
    <row r="55" spans="1:57" ht="75">
      <c r="A55" s="174"/>
      <c r="B55" s="174"/>
      <c r="C55" s="178"/>
      <c r="D55" s="167"/>
      <c r="E55" s="174"/>
      <c r="F55" s="179"/>
      <c r="G55" s="174"/>
      <c r="H55" s="174"/>
      <c r="I55" s="174"/>
      <c r="J55" s="167"/>
      <c r="K55" s="67" t="s">
        <v>528</v>
      </c>
      <c r="L55" s="51" t="s">
        <v>328</v>
      </c>
      <c r="M55" s="49" t="s">
        <v>529</v>
      </c>
      <c r="N55" s="51" t="s">
        <v>176</v>
      </c>
      <c r="O55" s="51" t="s">
        <v>339</v>
      </c>
      <c r="P55" s="51" t="s">
        <v>339</v>
      </c>
      <c r="Q55" s="51" t="s">
        <v>339</v>
      </c>
      <c r="R55" s="51" t="s">
        <v>339</v>
      </c>
      <c r="S55" s="51" t="s">
        <v>339</v>
      </c>
      <c r="T55" s="80" t="s">
        <v>339</v>
      </c>
      <c r="U55" s="175"/>
      <c r="V55" s="175"/>
      <c r="W55" s="167"/>
      <c r="X55" s="167"/>
      <c r="Y55" s="167"/>
      <c r="Z55" s="174"/>
      <c r="AA55" s="174"/>
      <c r="AB55" s="174"/>
      <c r="AC55" s="167"/>
      <c r="AD55" s="174"/>
      <c r="AE55" s="173"/>
      <c r="AF55" s="174"/>
      <c r="AG55" s="167"/>
      <c r="AH55" s="167"/>
      <c r="AI55" s="173"/>
      <c r="AJ55" s="173"/>
      <c r="AK55" s="173"/>
      <c r="AL55" s="173"/>
      <c r="AM55" s="184"/>
      <c r="AN55" s="174"/>
      <c r="AO55" s="167"/>
      <c r="AP55" s="167"/>
      <c r="AQ55" s="167"/>
      <c r="AR55" s="46"/>
      <c r="AS55" s="46"/>
      <c r="AT55" s="167"/>
      <c r="AU55" s="46"/>
      <c r="AV55" s="167"/>
      <c r="AW55" s="46"/>
      <c r="AX55" s="46"/>
      <c r="AY55" s="46"/>
      <c r="AZ55" s="46"/>
      <c r="BA55" s="46"/>
      <c r="BB55" s="199"/>
      <c r="BC55" s="200"/>
      <c r="BD55" s="201"/>
      <c r="BE55" s="200"/>
    </row>
    <row r="56" spans="1:57" ht="73.5" customHeight="1">
      <c r="A56" s="49"/>
      <c r="B56" s="49"/>
      <c r="C56" s="65"/>
      <c r="D56" s="51"/>
      <c r="E56" s="49"/>
      <c r="F56" s="48"/>
      <c r="G56" s="49"/>
      <c r="H56" s="49"/>
      <c r="I56" s="49"/>
      <c r="J56" s="51"/>
      <c r="K56" s="67"/>
      <c r="L56" s="51"/>
      <c r="M56" s="49"/>
      <c r="N56" s="51"/>
      <c r="O56" s="177" t="s">
        <v>666</v>
      </c>
      <c r="P56" s="177"/>
      <c r="Q56" s="177"/>
      <c r="R56" s="177"/>
      <c r="S56" s="177"/>
      <c r="T56" s="97">
        <f>AVERAGE(T50:T55)</f>
        <v>0.60227272727272729</v>
      </c>
      <c r="U56" s="59"/>
      <c r="V56" s="59"/>
      <c r="W56" s="51"/>
      <c r="X56" s="51"/>
      <c r="Y56" s="51"/>
      <c r="Z56" s="49"/>
      <c r="AA56" s="49"/>
      <c r="AB56" s="49"/>
      <c r="AC56" s="51"/>
      <c r="AD56" s="49"/>
      <c r="AE56" s="47"/>
      <c r="AF56" s="49"/>
      <c r="AG56" s="51"/>
      <c r="AH56" s="51"/>
      <c r="AI56" s="203" t="s">
        <v>680</v>
      </c>
      <c r="AJ56" s="203"/>
      <c r="AK56" s="203"/>
      <c r="AL56" s="203"/>
      <c r="AM56" s="92">
        <f>+AM50</f>
        <v>20000000</v>
      </c>
      <c r="AN56" s="38"/>
      <c r="AO56" s="60"/>
      <c r="AP56" s="60"/>
      <c r="AQ56" s="60"/>
      <c r="AR56" s="60"/>
      <c r="AS56" s="60"/>
      <c r="AT56" s="60"/>
      <c r="AU56" s="60"/>
      <c r="AV56" s="60"/>
      <c r="AW56" s="60"/>
      <c r="AX56" s="60"/>
      <c r="AY56" s="60"/>
      <c r="AZ56" s="60"/>
      <c r="BA56" s="60"/>
      <c r="BB56" s="109">
        <f>+BB50</f>
        <v>0</v>
      </c>
      <c r="BC56" s="56">
        <v>0</v>
      </c>
      <c r="BD56" s="114"/>
      <c r="BE56" s="56">
        <v>0</v>
      </c>
    </row>
    <row r="57" spans="1:57" ht="115.5" customHeight="1">
      <c r="A57" s="174" t="s">
        <v>322</v>
      </c>
      <c r="B57" s="189" t="s">
        <v>267</v>
      </c>
      <c r="C57" s="178" t="s">
        <v>268</v>
      </c>
      <c r="D57" s="51">
        <v>7</v>
      </c>
      <c r="E57" s="174" t="s">
        <v>530</v>
      </c>
      <c r="F57" s="179">
        <v>2024130010183</v>
      </c>
      <c r="G57" s="174" t="s">
        <v>531</v>
      </c>
      <c r="H57" s="50" t="s">
        <v>532</v>
      </c>
      <c r="I57" s="50" t="s">
        <v>533</v>
      </c>
      <c r="J57" s="58">
        <v>0.65</v>
      </c>
      <c r="K57" s="50" t="s">
        <v>534</v>
      </c>
      <c r="L57" s="51" t="s">
        <v>406</v>
      </c>
      <c r="M57" s="51" t="s">
        <v>329</v>
      </c>
      <c r="N57" s="51">
        <v>7</v>
      </c>
      <c r="O57" s="51">
        <v>3</v>
      </c>
      <c r="P57" s="51">
        <v>4</v>
      </c>
      <c r="Q57" s="51">
        <v>0</v>
      </c>
      <c r="R57" s="51">
        <v>0</v>
      </c>
      <c r="S57" s="63">
        <f t="shared" si="12"/>
        <v>7</v>
      </c>
      <c r="T57" s="101">
        <f>S57/N57</f>
        <v>1</v>
      </c>
      <c r="U57" s="59">
        <v>45658</v>
      </c>
      <c r="V57" s="59">
        <v>46022</v>
      </c>
      <c r="W57" s="51">
        <v>360</v>
      </c>
      <c r="X57" s="51">
        <v>7</v>
      </c>
      <c r="Y57" s="51" t="s">
        <v>349</v>
      </c>
      <c r="Z57" s="49" t="s">
        <v>408</v>
      </c>
      <c r="AA57" s="49" t="s">
        <v>535</v>
      </c>
      <c r="AB57" s="49" t="s">
        <v>536</v>
      </c>
      <c r="AC57" s="174" t="s">
        <v>334</v>
      </c>
      <c r="AD57" s="50" t="s">
        <v>537</v>
      </c>
      <c r="AE57" s="66">
        <v>100000000</v>
      </c>
      <c r="AF57" s="50" t="s">
        <v>438</v>
      </c>
      <c r="AG57" s="50" t="s">
        <v>337</v>
      </c>
      <c r="AH57" s="49" t="s">
        <v>354</v>
      </c>
      <c r="AI57" s="173">
        <v>225000000</v>
      </c>
      <c r="AJ57" s="173">
        <v>225000000</v>
      </c>
      <c r="AK57" s="173">
        <v>225000000</v>
      </c>
      <c r="AL57" s="173">
        <v>225000000</v>
      </c>
      <c r="AM57" s="184">
        <v>225000000</v>
      </c>
      <c r="AN57" s="167" t="s">
        <v>340</v>
      </c>
      <c r="AO57" s="167" t="s">
        <v>538</v>
      </c>
      <c r="AP57" s="192">
        <v>16500000</v>
      </c>
      <c r="AQ57" s="167">
        <v>0</v>
      </c>
      <c r="AR57" s="46"/>
      <c r="AS57" s="46"/>
      <c r="AT57" s="197">
        <v>86800000</v>
      </c>
      <c r="AU57" s="46"/>
      <c r="AV57" s="192">
        <v>26650000</v>
      </c>
      <c r="AW57" s="46"/>
      <c r="AX57" s="46"/>
      <c r="AY57" s="46"/>
      <c r="AZ57" s="46"/>
      <c r="BA57" s="46"/>
      <c r="BB57" s="199">
        <v>219925000</v>
      </c>
      <c r="BC57" s="200">
        <f>+BB57/AM57</f>
        <v>0.97744444444444445</v>
      </c>
      <c r="BD57" s="201">
        <v>219327598.87</v>
      </c>
      <c r="BE57" s="200">
        <f>+BD57/AM57</f>
        <v>0.97478932831111109</v>
      </c>
    </row>
    <row r="58" spans="1:57" ht="191.25" customHeight="1">
      <c r="A58" s="167"/>
      <c r="B58" s="189"/>
      <c r="C58" s="178"/>
      <c r="D58" s="51">
        <v>1</v>
      </c>
      <c r="E58" s="174"/>
      <c r="F58" s="179"/>
      <c r="G58" s="174"/>
      <c r="H58" s="50" t="s">
        <v>539</v>
      </c>
      <c r="I58" s="50" t="s">
        <v>540</v>
      </c>
      <c r="J58" s="58">
        <v>0.35</v>
      </c>
      <c r="K58" s="50" t="s">
        <v>541</v>
      </c>
      <c r="L58" s="51" t="s">
        <v>406</v>
      </c>
      <c r="M58" s="49" t="s">
        <v>366</v>
      </c>
      <c r="N58" s="51">
        <v>1</v>
      </c>
      <c r="O58" s="51">
        <v>0</v>
      </c>
      <c r="P58" s="51">
        <v>1</v>
      </c>
      <c r="Q58" s="51">
        <v>0</v>
      </c>
      <c r="R58" s="51">
        <v>0</v>
      </c>
      <c r="S58" s="63">
        <f t="shared" si="12"/>
        <v>1</v>
      </c>
      <c r="T58" s="101">
        <f>S58/N58</f>
        <v>1</v>
      </c>
      <c r="U58" s="59">
        <v>45658</v>
      </c>
      <c r="V58" s="59">
        <v>46022</v>
      </c>
      <c r="W58" s="51">
        <v>360</v>
      </c>
      <c r="X58" s="51">
        <v>1</v>
      </c>
      <c r="Y58" s="51" t="s">
        <v>349</v>
      </c>
      <c r="Z58" s="49" t="s">
        <v>408</v>
      </c>
      <c r="AA58" s="75" t="s">
        <v>542</v>
      </c>
      <c r="AB58" s="49" t="s">
        <v>543</v>
      </c>
      <c r="AC58" s="174"/>
      <c r="AD58" s="50" t="s">
        <v>544</v>
      </c>
      <c r="AE58" s="47">
        <v>125000000</v>
      </c>
      <c r="AF58" s="54" t="s">
        <v>545</v>
      </c>
      <c r="AG58" s="50" t="s">
        <v>337</v>
      </c>
      <c r="AH58" s="50" t="s">
        <v>338</v>
      </c>
      <c r="AI58" s="173"/>
      <c r="AJ58" s="173"/>
      <c r="AK58" s="173"/>
      <c r="AL58" s="173"/>
      <c r="AM58" s="184"/>
      <c r="AN58" s="167"/>
      <c r="AO58" s="167"/>
      <c r="AP58" s="192"/>
      <c r="AQ58" s="167"/>
      <c r="AR58" s="46"/>
      <c r="AS58" s="46"/>
      <c r="AT58" s="197"/>
      <c r="AU58" s="46"/>
      <c r="AV58" s="192"/>
      <c r="AW58" s="46"/>
      <c r="AX58" s="46"/>
      <c r="AY58" s="46"/>
      <c r="AZ58" s="46"/>
      <c r="BA58" s="46"/>
      <c r="BB58" s="199"/>
      <c r="BC58" s="200"/>
      <c r="BD58" s="201"/>
      <c r="BE58" s="200"/>
    </row>
    <row r="59" spans="1:57" ht="105" customHeight="1">
      <c r="A59" s="51"/>
      <c r="B59" s="76"/>
      <c r="C59" s="65"/>
      <c r="D59" s="51"/>
      <c r="E59" s="49"/>
      <c r="F59" s="48"/>
      <c r="G59" s="49"/>
      <c r="H59" s="50"/>
      <c r="I59" s="50"/>
      <c r="J59" s="58"/>
      <c r="K59" s="50"/>
      <c r="L59" s="51"/>
      <c r="M59" s="49"/>
      <c r="N59" s="51"/>
      <c r="O59" s="177" t="s">
        <v>667</v>
      </c>
      <c r="P59" s="177"/>
      <c r="Q59" s="177"/>
      <c r="R59" s="177"/>
      <c r="S59" s="177"/>
      <c r="T59" s="97">
        <f>AVERAGE(T57:T58)</f>
        <v>1</v>
      </c>
      <c r="U59" s="59"/>
      <c r="V59" s="59"/>
      <c r="W59" s="51"/>
      <c r="X59" s="51"/>
      <c r="Y59" s="51"/>
      <c r="Z59" s="49"/>
      <c r="AA59" s="75"/>
      <c r="AB59" s="49"/>
      <c r="AC59" s="49"/>
      <c r="AD59" s="50"/>
      <c r="AE59" s="47"/>
      <c r="AF59" s="54"/>
      <c r="AG59" s="50"/>
      <c r="AH59" s="50"/>
      <c r="AI59" s="202" t="s">
        <v>671</v>
      </c>
      <c r="AJ59" s="202"/>
      <c r="AK59" s="202"/>
      <c r="AL59" s="202"/>
      <c r="AM59" s="92">
        <f>+AM57</f>
        <v>225000000</v>
      </c>
      <c r="AN59" s="51"/>
      <c r="AO59" s="51"/>
      <c r="AP59" s="57"/>
      <c r="AQ59" s="51"/>
      <c r="AR59" s="46"/>
      <c r="AS59" s="46"/>
      <c r="AT59" s="64"/>
      <c r="AU59" s="46"/>
      <c r="AV59" s="57"/>
      <c r="AW59" s="46"/>
      <c r="AX59" s="46"/>
      <c r="AY59" s="46"/>
      <c r="AZ59" s="46"/>
      <c r="BA59" s="46"/>
      <c r="BB59" s="109">
        <f>+BB57</f>
        <v>219925000</v>
      </c>
      <c r="BC59" s="56">
        <f t="shared" ref="BC59:BE59" si="13">+BC57</f>
        <v>0.97744444444444445</v>
      </c>
      <c r="BD59" s="113">
        <f t="shared" si="13"/>
        <v>219327598.87</v>
      </c>
      <c r="BE59" s="56">
        <f t="shared" si="13"/>
        <v>0.97478932831111109</v>
      </c>
    </row>
    <row r="60" spans="1:57" ht="85.5" customHeight="1">
      <c r="A60" s="174" t="s">
        <v>322</v>
      </c>
      <c r="B60" s="189" t="s">
        <v>276</v>
      </c>
      <c r="C60" s="178" t="s">
        <v>277</v>
      </c>
      <c r="D60" s="167">
        <v>16</v>
      </c>
      <c r="E60" s="174" t="s">
        <v>546</v>
      </c>
      <c r="F60" s="179">
        <v>2024130010192</v>
      </c>
      <c r="G60" s="174" t="s">
        <v>547</v>
      </c>
      <c r="H60" s="174" t="s">
        <v>548</v>
      </c>
      <c r="I60" s="174" t="s">
        <v>549</v>
      </c>
      <c r="J60" s="180">
        <v>0.6</v>
      </c>
      <c r="K60" s="54" t="s">
        <v>550</v>
      </c>
      <c r="L60" s="51" t="s">
        <v>406</v>
      </c>
      <c r="M60" s="51" t="s">
        <v>329</v>
      </c>
      <c r="N60" s="51">
        <v>18</v>
      </c>
      <c r="O60" s="51">
        <v>4</v>
      </c>
      <c r="P60" s="51">
        <v>9</v>
      </c>
      <c r="Q60" s="51">
        <v>4</v>
      </c>
      <c r="R60" s="51">
        <v>0</v>
      </c>
      <c r="S60" s="63">
        <f t="shared" si="12"/>
        <v>17</v>
      </c>
      <c r="T60" s="101">
        <f>S60/N60</f>
        <v>0.94444444444444442</v>
      </c>
      <c r="U60" s="59">
        <v>45658</v>
      </c>
      <c r="V60" s="59">
        <v>46022</v>
      </c>
      <c r="W60" s="51">
        <v>360</v>
      </c>
      <c r="X60" s="167">
        <v>16</v>
      </c>
      <c r="Y60" s="51" t="s">
        <v>349</v>
      </c>
      <c r="Z60" s="49" t="s">
        <v>408</v>
      </c>
      <c r="AA60" s="75" t="s">
        <v>551</v>
      </c>
      <c r="AB60" s="49" t="s">
        <v>552</v>
      </c>
      <c r="AC60" s="167" t="s">
        <v>334</v>
      </c>
      <c r="AD60" s="50" t="s">
        <v>553</v>
      </c>
      <c r="AE60" s="53">
        <v>107841854</v>
      </c>
      <c r="AF60" s="72" t="s">
        <v>554</v>
      </c>
      <c r="AG60" s="54" t="s">
        <v>337</v>
      </c>
      <c r="AH60" s="59" t="s">
        <v>338</v>
      </c>
      <c r="AI60" s="190">
        <v>1987841854</v>
      </c>
      <c r="AJ60" s="190">
        <v>1987841854</v>
      </c>
      <c r="AK60" s="190">
        <v>1987841854</v>
      </c>
      <c r="AL60" s="190">
        <v>1987841854</v>
      </c>
      <c r="AM60" s="191">
        <v>1850841854</v>
      </c>
      <c r="AN60" s="195"/>
      <c r="AO60" s="195"/>
      <c r="AP60" s="192">
        <v>599920000</v>
      </c>
      <c r="AQ60" s="192">
        <v>22925000</v>
      </c>
      <c r="AR60" s="46"/>
      <c r="AS60" s="46"/>
      <c r="AT60" s="197">
        <v>2216248060</v>
      </c>
      <c r="AU60" s="46"/>
      <c r="AV60" s="197">
        <v>561365000</v>
      </c>
      <c r="AW60" s="46"/>
      <c r="AX60" s="46"/>
      <c r="AY60" s="46"/>
      <c r="AZ60" s="46"/>
      <c r="BA60" s="46"/>
      <c r="BB60" s="205">
        <v>1808010041</v>
      </c>
      <c r="BC60" s="206">
        <f>+BB60/AM60</f>
        <v>0.97685819946883479</v>
      </c>
      <c r="BD60" s="207">
        <v>1785800841</v>
      </c>
      <c r="BE60" s="206">
        <f>+BD60/AM60</f>
        <v>0.96485868694862575</v>
      </c>
    </row>
    <row r="61" spans="1:57" ht="198.75" customHeight="1">
      <c r="A61" s="174"/>
      <c r="B61" s="189"/>
      <c r="C61" s="178"/>
      <c r="D61" s="167"/>
      <c r="E61" s="174"/>
      <c r="F61" s="179"/>
      <c r="G61" s="174"/>
      <c r="H61" s="174"/>
      <c r="I61" s="174"/>
      <c r="J61" s="180"/>
      <c r="K61" s="174" t="s">
        <v>555</v>
      </c>
      <c r="L61" s="167" t="s">
        <v>406</v>
      </c>
      <c r="M61" s="174" t="s">
        <v>556</v>
      </c>
      <c r="N61" s="167">
        <v>18</v>
      </c>
      <c r="O61" s="167">
        <v>4</v>
      </c>
      <c r="P61" s="167">
        <v>9</v>
      </c>
      <c r="Q61" s="167">
        <v>4</v>
      </c>
      <c r="R61" s="167">
        <v>0</v>
      </c>
      <c r="S61" s="176">
        <f>SUM(O61:R62)</f>
        <v>17</v>
      </c>
      <c r="T61" s="172">
        <f>S61/N61</f>
        <v>0.94444444444444442</v>
      </c>
      <c r="U61" s="175">
        <v>45658</v>
      </c>
      <c r="V61" s="175">
        <v>46022</v>
      </c>
      <c r="W61" s="167">
        <v>360</v>
      </c>
      <c r="X61" s="167"/>
      <c r="Y61" s="167" t="s">
        <v>349</v>
      </c>
      <c r="Z61" s="174" t="s">
        <v>408</v>
      </c>
      <c r="AA61" s="174" t="s">
        <v>557</v>
      </c>
      <c r="AB61" s="174" t="s">
        <v>558</v>
      </c>
      <c r="AC61" s="167"/>
      <c r="AD61" s="50" t="s">
        <v>559</v>
      </c>
      <c r="AE61" s="53">
        <v>200000000</v>
      </c>
      <c r="AF61" s="72" t="s">
        <v>560</v>
      </c>
      <c r="AG61" s="54" t="s">
        <v>337</v>
      </c>
      <c r="AH61" s="59" t="s">
        <v>354</v>
      </c>
      <c r="AI61" s="190"/>
      <c r="AJ61" s="190"/>
      <c r="AK61" s="190"/>
      <c r="AL61" s="190"/>
      <c r="AM61" s="191"/>
      <c r="AN61" s="195"/>
      <c r="AO61" s="195"/>
      <c r="AP61" s="192"/>
      <c r="AQ61" s="192"/>
      <c r="AR61" s="46"/>
      <c r="AS61" s="46"/>
      <c r="AT61" s="197"/>
      <c r="AU61" s="46"/>
      <c r="AV61" s="197"/>
      <c r="AW61" s="46"/>
      <c r="AX61" s="46"/>
      <c r="AY61" s="46"/>
      <c r="AZ61" s="46"/>
      <c r="BA61" s="46"/>
      <c r="BB61" s="205"/>
      <c r="BC61" s="206"/>
      <c r="BD61" s="207"/>
      <c r="BE61" s="206"/>
    </row>
    <row r="62" spans="1:57" ht="154.5" customHeight="1">
      <c r="A62" s="174"/>
      <c r="B62" s="189"/>
      <c r="C62" s="178"/>
      <c r="D62" s="167"/>
      <c r="E62" s="174"/>
      <c r="F62" s="179"/>
      <c r="G62" s="174"/>
      <c r="H62" s="174"/>
      <c r="I62" s="174"/>
      <c r="J62" s="167"/>
      <c r="K62" s="174"/>
      <c r="L62" s="167"/>
      <c r="M62" s="174"/>
      <c r="N62" s="167"/>
      <c r="O62" s="167"/>
      <c r="P62" s="167"/>
      <c r="Q62" s="167"/>
      <c r="R62" s="167"/>
      <c r="S62" s="176"/>
      <c r="T62" s="172"/>
      <c r="U62" s="175"/>
      <c r="V62" s="175"/>
      <c r="W62" s="167"/>
      <c r="X62" s="167"/>
      <c r="Y62" s="167"/>
      <c r="Z62" s="174"/>
      <c r="AA62" s="174"/>
      <c r="AB62" s="174"/>
      <c r="AC62" s="167"/>
      <c r="AD62" s="71" t="s">
        <v>561</v>
      </c>
      <c r="AE62" s="53">
        <v>1000000000</v>
      </c>
      <c r="AF62" s="54" t="s">
        <v>362</v>
      </c>
      <c r="AG62" s="54" t="s">
        <v>337</v>
      </c>
      <c r="AH62" s="59" t="s">
        <v>338</v>
      </c>
      <c r="AI62" s="190"/>
      <c r="AJ62" s="190"/>
      <c r="AK62" s="190"/>
      <c r="AL62" s="190"/>
      <c r="AM62" s="191"/>
      <c r="AN62" s="195"/>
      <c r="AO62" s="195"/>
      <c r="AP62" s="192"/>
      <c r="AQ62" s="192"/>
      <c r="AR62" s="46"/>
      <c r="AS62" s="46"/>
      <c r="AT62" s="197"/>
      <c r="AU62" s="46"/>
      <c r="AV62" s="197"/>
      <c r="AW62" s="46"/>
      <c r="AX62" s="46"/>
      <c r="AY62" s="46"/>
      <c r="AZ62" s="46"/>
      <c r="BA62" s="46"/>
      <c r="BB62" s="205"/>
      <c r="BC62" s="206"/>
      <c r="BD62" s="207"/>
      <c r="BE62" s="206"/>
    </row>
    <row r="63" spans="1:57" ht="153" customHeight="1">
      <c r="A63" s="174"/>
      <c r="B63" s="189"/>
      <c r="C63" s="178"/>
      <c r="D63" s="167">
        <v>30</v>
      </c>
      <c r="E63" s="174"/>
      <c r="F63" s="179"/>
      <c r="G63" s="174"/>
      <c r="H63" s="174" t="s">
        <v>562</v>
      </c>
      <c r="I63" s="174" t="s">
        <v>563</v>
      </c>
      <c r="J63" s="180">
        <v>0.4</v>
      </c>
      <c r="K63" s="167" t="s">
        <v>564</v>
      </c>
      <c r="L63" s="167" t="s">
        <v>406</v>
      </c>
      <c r="M63" s="167" t="s">
        <v>329</v>
      </c>
      <c r="N63" s="167">
        <v>30</v>
      </c>
      <c r="O63" s="167">
        <v>8</v>
      </c>
      <c r="P63" s="167">
        <v>10</v>
      </c>
      <c r="Q63" s="167">
        <v>11</v>
      </c>
      <c r="R63" s="167">
        <v>3</v>
      </c>
      <c r="S63" s="176">
        <f>SUM(O63:R64)</f>
        <v>32</v>
      </c>
      <c r="T63" s="172">
        <v>1</v>
      </c>
      <c r="U63" s="175">
        <v>45658</v>
      </c>
      <c r="V63" s="175">
        <v>46022</v>
      </c>
      <c r="W63" s="167">
        <v>360</v>
      </c>
      <c r="X63" s="167">
        <v>30</v>
      </c>
      <c r="Y63" s="167" t="s">
        <v>349</v>
      </c>
      <c r="Z63" s="174" t="s">
        <v>408</v>
      </c>
      <c r="AA63" s="174" t="s">
        <v>565</v>
      </c>
      <c r="AB63" s="174" t="s">
        <v>566</v>
      </c>
      <c r="AC63" s="167"/>
      <c r="AD63" s="71" t="s">
        <v>567</v>
      </c>
      <c r="AE63" s="53">
        <v>600000000</v>
      </c>
      <c r="AF63" s="72" t="s">
        <v>560</v>
      </c>
      <c r="AG63" s="54" t="s">
        <v>337</v>
      </c>
      <c r="AH63" s="59" t="s">
        <v>338</v>
      </c>
      <c r="AI63" s="190"/>
      <c r="AJ63" s="190"/>
      <c r="AK63" s="190"/>
      <c r="AL63" s="190"/>
      <c r="AM63" s="191"/>
      <c r="AN63" s="195"/>
      <c r="AO63" s="195"/>
      <c r="AP63" s="192"/>
      <c r="AQ63" s="192"/>
      <c r="AR63" s="46"/>
      <c r="AS63" s="46"/>
      <c r="AT63" s="197"/>
      <c r="AU63" s="46"/>
      <c r="AV63" s="197"/>
      <c r="AW63" s="46"/>
      <c r="AX63" s="46"/>
      <c r="AY63" s="46"/>
      <c r="AZ63" s="46"/>
      <c r="BA63" s="46"/>
      <c r="BB63" s="205"/>
      <c r="BC63" s="206"/>
      <c r="BD63" s="207"/>
      <c r="BE63" s="206"/>
    </row>
    <row r="64" spans="1:57" ht="168.75" customHeight="1">
      <c r="A64" s="174"/>
      <c r="B64" s="189"/>
      <c r="C64" s="178"/>
      <c r="D64" s="167"/>
      <c r="E64" s="174"/>
      <c r="F64" s="179"/>
      <c r="G64" s="174"/>
      <c r="H64" s="174"/>
      <c r="I64" s="174"/>
      <c r="J64" s="180"/>
      <c r="K64" s="167"/>
      <c r="L64" s="167"/>
      <c r="M64" s="167"/>
      <c r="N64" s="167"/>
      <c r="O64" s="167"/>
      <c r="P64" s="167"/>
      <c r="Q64" s="167"/>
      <c r="R64" s="167"/>
      <c r="S64" s="176"/>
      <c r="T64" s="172"/>
      <c r="U64" s="175"/>
      <c r="V64" s="175"/>
      <c r="W64" s="167"/>
      <c r="X64" s="167"/>
      <c r="Y64" s="167"/>
      <c r="Z64" s="174"/>
      <c r="AA64" s="174"/>
      <c r="AB64" s="174"/>
      <c r="AC64" s="167"/>
      <c r="AD64" s="50" t="s">
        <v>568</v>
      </c>
      <c r="AE64" s="53">
        <v>80000000</v>
      </c>
      <c r="AF64" s="72" t="s">
        <v>569</v>
      </c>
      <c r="AG64" s="51" t="s">
        <v>337</v>
      </c>
      <c r="AH64" s="59" t="s">
        <v>338</v>
      </c>
      <c r="AI64" s="190"/>
      <c r="AJ64" s="190"/>
      <c r="AK64" s="190"/>
      <c r="AL64" s="190"/>
      <c r="AM64" s="191"/>
      <c r="AN64" s="195"/>
      <c r="AO64" s="195"/>
      <c r="AP64" s="192"/>
      <c r="AQ64" s="192"/>
      <c r="AR64" s="46"/>
      <c r="AS64" s="46"/>
      <c r="AT64" s="197"/>
      <c r="AU64" s="46"/>
      <c r="AV64" s="197"/>
      <c r="AW64" s="46"/>
      <c r="AX64" s="46"/>
      <c r="AY64" s="46"/>
      <c r="AZ64" s="46"/>
      <c r="BA64" s="46"/>
      <c r="BB64" s="205"/>
      <c r="BC64" s="206"/>
      <c r="BD64" s="207"/>
      <c r="BE64" s="206"/>
    </row>
    <row r="65" spans="1:57" ht="66" customHeight="1">
      <c r="A65" s="174"/>
      <c r="B65" s="189"/>
      <c r="C65" s="178"/>
      <c r="D65" s="167"/>
      <c r="E65" s="174"/>
      <c r="F65" s="179"/>
      <c r="G65" s="174"/>
      <c r="H65" s="174"/>
      <c r="I65" s="174"/>
      <c r="J65" s="180"/>
      <c r="K65" s="54" t="s">
        <v>570</v>
      </c>
      <c r="L65" s="51" t="s">
        <v>406</v>
      </c>
      <c r="M65" s="49" t="s">
        <v>571</v>
      </c>
      <c r="N65" s="51">
        <v>10</v>
      </c>
      <c r="O65" s="51">
        <v>0</v>
      </c>
      <c r="P65" s="51">
        <v>2</v>
      </c>
      <c r="Q65" s="51">
        <v>0</v>
      </c>
      <c r="R65" s="51">
        <v>8</v>
      </c>
      <c r="S65" s="63">
        <f>SUM(O65:R65)</f>
        <v>10</v>
      </c>
      <c r="T65" s="101">
        <f>S65/N65</f>
        <v>1</v>
      </c>
      <c r="U65" s="59">
        <v>45658</v>
      </c>
      <c r="V65" s="59">
        <v>46022</v>
      </c>
      <c r="W65" s="51">
        <v>360</v>
      </c>
      <c r="X65" s="167"/>
      <c r="Y65" s="51" t="s">
        <v>349</v>
      </c>
      <c r="Z65" s="49" t="s">
        <v>408</v>
      </c>
      <c r="AA65" s="74"/>
      <c r="AB65" s="51"/>
      <c r="AC65" s="167"/>
      <c r="AD65" s="50"/>
      <c r="AE65" s="53"/>
      <c r="AF65" s="54"/>
      <c r="AG65" s="54"/>
      <c r="AH65" s="69"/>
      <c r="AI65" s="190"/>
      <c r="AJ65" s="190"/>
      <c r="AK65" s="190"/>
      <c r="AL65" s="190"/>
      <c r="AM65" s="191"/>
      <c r="AN65" s="195"/>
      <c r="AO65" s="195"/>
      <c r="AP65" s="192"/>
      <c r="AQ65" s="192"/>
      <c r="AR65" s="46"/>
      <c r="AS65" s="46"/>
      <c r="AT65" s="197"/>
      <c r="AU65" s="46"/>
      <c r="AV65" s="197"/>
      <c r="AW65" s="46"/>
      <c r="AX65" s="46"/>
      <c r="AY65" s="46"/>
      <c r="AZ65" s="46"/>
      <c r="BA65" s="46"/>
      <c r="BB65" s="205"/>
      <c r="BC65" s="206"/>
      <c r="BD65" s="207"/>
      <c r="BE65" s="206"/>
    </row>
    <row r="66" spans="1:57" ht="114" customHeight="1">
      <c r="A66" s="51"/>
      <c r="B66" s="76"/>
      <c r="C66" s="65"/>
      <c r="D66" s="51"/>
      <c r="E66" s="49"/>
      <c r="F66" s="48"/>
      <c r="G66" s="49"/>
      <c r="H66" s="50"/>
      <c r="I66" s="50"/>
      <c r="J66" s="58"/>
      <c r="K66" s="50"/>
      <c r="L66" s="51"/>
      <c r="M66" s="49"/>
      <c r="N66" s="51"/>
      <c r="O66" s="177" t="s">
        <v>668</v>
      </c>
      <c r="P66" s="177"/>
      <c r="Q66" s="177"/>
      <c r="R66" s="177"/>
      <c r="S66" s="177"/>
      <c r="T66" s="97">
        <f>AVERAGE(T60:T65)</f>
        <v>0.97222222222222221</v>
      </c>
      <c r="U66" s="59"/>
      <c r="V66" s="59"/>
      <c r="W66" s="51"/>
      <c r="X66" s="51"/>
      <c r="Y66" s="51"/>
      <c r="Z66" s="49"/>
      <c r="AA66" s="75"/>
      <c r="AB66" s="49"/>
      <c r="AC66" s="49"/>
      <c r="AD66" s="50"/>
      <c r="AE66" s="47"/>
      <c r="AF66" s="54"/>
      <c r="AG66" s="50"/>
      <c r="AH66" s="50"/>
      <c r="AI66" s="203" t="s">
        <v>674</v>
      </c>
      <c r="AJ66" s="203"/>
      <c r="AK66" s="203"/>
      <c r="AL66" s="203"/>
      <c r="AM66" s="92">
        <f>+AM60</f>
        <v>1850841854</v>
      </c>
      <c r="AN66" s="60"/>
      <c r="AO66" s="60"/>
      <c r="AP66" s="62"/>
      <c r="AQ66" s="60"/>
      <c r="AR66" s="60"/>
      <c r="AS66" s="60"/>
      <c r="AT66" s="55"/>
      <c r="AU66" s="60"/>
      <c r="AV66" s="62"/>
      <c r="AW66" s="60"/>
      <c r="AX66" s="60"/>
      <c r="AY66" s="60"/>
      <c r="AZ66" s="60"/>
      <c r="BA66" s="60"/>
      <c r="BB66" s="109">
        <f>+BB60</f>
        <v>1808010041</v>
      </c>
      <c r="BC66" s="56">
        <f t="shared" ref="BC66:BE66" si="14">+BC60</f>
        <v>0.97685819946883479</v>
      </c>
      <c r="BD66" s="113">
        <f t="shared" si="14"/>
        <v>1785800841</v>
      </c>
      <c r="BE66" s="56">
        <f t="shared" si="14"/>
        <v>0.96485868694862575</v>
      </c>
    </row>
    <row r="67" spans="1:57">
      <c r="T67" s="102"/>
    </row>
    <row r="68" spans="1:57">
      <c r="T68" s="102"/>
    </row>
    <row r="69" spans="1:57" ht="115.5" customHeight="1">
      <c r="A69" s="46"/>
      <c r="B69" s="46"/>
      <c r="C69" s="46"/>
      <c r="D69" s="46"/>
      <c r="E69" s="46"/>
      <c r="F69" s="46"/>
      <c r="G69" s="46"/>
      <c r="H69" s="46"/>
      <c r="I69" s="46"/>
      <c r="J69" s="46"/>
      <c r="K69" s="46"/>
      <c r="L69" s="46"/>
      <c r="M69" s="46"/>
      <c r="N69" s="35"/>
      <c r="O69" s="198" t="s">
        <v>669</v>
      </c>
      <c r="P69" s="198"/>
      <c r="Q69" s="198"/>
      <c r="R69" s="198"/>
      <c r="S69" s="198"/>
      <c r="T69" s="103">
        <f>+(T12+T16+T21+T25+T35+T38+T43+T49+T56+T59+T66)/11</f>
        <v>0.80978339810442079</v>
      </c>
      <c r="U69" s="46"/>
      <c r="V69" s="46"/>
      <c r="W69" s="46"/>
      <c r="X69" s="46"/>
      <c r="Y69" s="46"/>
      <c r="Z69" s="46"/>
      <c r="AA69" s="46"/>
      <c r="AB69" s="46"/>
      <c r="AC69" s="46"/>
      <c r="AD69" s="46"/>
      <c r="AE69" s="78"/>
      <c r="AF69" s="46"/>
      <c r="AG69" s="46"/>
      <c r="AH69" s="46"/>
      <c r="AI69" s="204" t="s">
        <v>681</v>
      </c>
      <c r="AJ69" s="204"/>
      <c r="AK69" s="204"/>
      <c r="AL69" s="204"/>
      <c r="AM69" s="107">
        <f>+AM12+AM16+AM21+AM25+AM35+AM38+AM43+AM49+AM56+AM59+AM66</f>
        <v>12432326654</v>
      </c>
      <c r="AN69" s="46"/>
      <c r="AO69" s="46"/>
      <c r="AP69" s="46"/>
      <c r="AQ69" s="46"/>
      <c r="AR69" s="46"/>
      <c r="AS69" s="46"/>
      <c r="AT69" s="46"/>
      <c r="AU69" s="46"/>
      <c r="AV69" s="46"/>
      <c r="AW69" s="46"/>
      <c r="AX69" s="46"/>
      <c r="AY69" s="46"/>
      <c r="AZ69" s="46"/>
      <c r="BA69" s="46"/>
      <c r="BB69" s="111">
        <f>+BB12+BB16+BB21+BB25+BB35+BB38+BB43+BB49+BB56+BB59+BB66</f>
        <v>12029619553.709999</v>
      </c>
      <c r="BC69" s="79">
        <f>+BB69/AM69</f>
        <v>0.96760806633403307</v>
      </c>
      <c r="BD69" s="116">
        <f>+BD12+BD16+BD21+BD25+BD35+BD38+BD43+BD49+BD56+BD59+BD66</f>
        <v>10009769639.68</v>
      </c>
      <c r="BE69" s="79">
        <f>+BD69/AM69</f>
        <v>0.8051404952796537</v>
      </c>
    </row>
  </sheetData>
  <mergeCells count="491">
    <mergeCell ref="BB9:BB11"/>
    <mergeCell ref="BC9:BC11"/>
    <mergeCell ref="BD9:BD11"/>
    <mergeCell ref="BE9:BE11"/>
    <mergeCell ref="AI12:AL12"/>
    <mergeCell ref="AI35:AL35"/>
    <mergeCell ref="BB26:BB34"/>
    <mergeCell ref="BC26:BC34"/>
    <mergeCell ref="BD26:BD34"/>
    <mergeCell ref="BE26:BE34"/>
    <mergeCell ref="AI16:AL16"/>
    <mergeCell ref="BB13:BB15"/>
    <mergeCell ref="BC13:BC15"/>
    <mergeCell ref="BD13:BD15"/>
    <mergeCell ref="BE13:BE15"/>
    <mergeCell ref="BB17:BB20"/>
    <mergeCell ref="BC17:BC20"/>
    <mergeCell ref="BD17:BD20"/>
    <mergeCell ref="BE17:BE20"/>
    <mergeCell ref="AI21:AL21"/>
    <mergeCell ref="AI26:AI34"/>
    <mergeCell ref="AJ26:AJ34"/>
    <mergeCell ref="AK26:AK34"/>
    <mergeCell ref="BB60:BB65"/>
    <mergeCell ref="BC60:BC65"/>
    <mergeCell ref="BD60:BD65"/>
    <mergeCell ref="BE60:BE65"/>
    <mergeCell ref="AI25:AL25"/>
    <mergeCell ref="BB22:BB24"/>
    <mergeCell ref="BC22:BC24"/>
    <mergeCell ref="BD22:BD24"/>
    <mergeCell ref="BE22:BE24"/>
    <mergeCell ref="AI49:AL49"/>
    <mergeCell ref="BB44:BB48"/>
    <mergeCell ref="BC44:BC48"/>
    <mergeCell ref="BD44:BD48"/>
    <mergeCell ref="BE44:BE48"/>
    <mergeCell ref="BB50:BB55"/>
    <mergeCell ref="BC50:BC55"/>
    <mergeCell ref="BD50:BD55"/>
    <mergeCell ref="BE50:BE55"/>
    <mergeCell ref="AI56:AL56"/>
    <mergeCell ref="AV50:AV55"/>
    <mergeCell ref="AK36:AK37"/>
    <mergeCell ref="AL36:AL37"/>
    <mergeCell ref="AM36:AM37"/>
    <mergeCell ref="AP36:AP37"/>
    <mergeCell ref="O66:S66"/>
    <mergeCell ref="O69:S69"/>
    <mergeCell ref="BB57:BB58"/>
    <mergeCell ref="BC57:BC58"/>
    <mergeCell ref="BD57:BD58"/>
    <mergeCell ref="BE57:BE58"/>
    <mergeCell ref="BB36:BB37"/>
    <mergeCell ref="BC36:BC37"/>
    <mergeCell ref="BD36:BD37"/>
    <mergeCell ref="BE36:BE37"/>
    <mergeCell ref="AI38:AL38"/>
    <mergeCell ref="AI59:AL59"/>
    <mergeCell ref="AI43:AL43"/>
    <mergeCell ref="BB39:BB42"/>
    <mergeCell ref="BC39:BC42"/>
    <mergeCell ref="BD39:BD42"/>
    <mergeCell ref="BE39:BE42"/>
    <mergeCell ref="AI66:AL66"/>
    <mergeCell ref="AI69:AL69"/>
    <mergeCell ref="AT57:AT58"/>
    <mergeCell ref="AV57:AV58"/>
    <mergeCell ref="AP50:AP55"/>
    <mergeCell ref="AQ50:AQ55"/>
    <mergeCell ref="AT50:AT55"/>
    <mergeCell ref="O16:S16"/>
    <mergeCell ref="O21:S21"/>
    <mergeCell ref="O25:S25"/>
    <mergeCell ref="O35:S35"/>
    <mergeCell ref="O38:S38"/>
    <mergeCell ref="O43:S43"/>
    <mergeCell ref="O49:S49"/>
    <mergeCell ref="O56:S56"/>
    <mergeCell ref="U27:U31"/>
    <mergeCell ref="Z27:Z31"/>
    <mergeCell ref="AA27:AA31"/>
    <mergeCell ref="AD50:AD55"/>
    <mergeCell ref="AE50:AE55"/>
    <mergeCell ref="AF50:AF55"/>
    <mergeCell ref="U53:U55"/>
    <mergeCell ref="V53:V55"/>
    <mergeCell ref="W53:W55"/>
    <mergeCell ref="Y53:Y55"/>
    <mergeCell ref="Z53:Z55"/>
    <mergeCell ref="AA53:AA55"/>
    <mergeCell ref="AB53:AB55"/>
    <mergeCell ref="AC50:AC55"/>
    <mergeCell ref="X50:X52"/>
    <mergeCell ref="X53:X55"/>
    <mergeCell ref="U50:U52"/>
    <mergeCell ref="V50:V52"/>
    <mergeCell ref="W50:W52"/>
    <mergeCell ref="Y50:Y52"/>
    <mergeCell ref="Z50:Z52"/>
    <mergeCell ref="AA50:AA52"/>
    <mergeCell ref="AN57:AN58"/>
    <mergeCell ref="AO57:AO58"/>
    <mergeCell ref="X29:X31"/>
    <mergeCell ref="AP39:AP42"/>
    <mergeCell ref="AQ39:AQ42"/>
    <mergeCell ref="AT39:AT42"/>
    <mergeCell ref="AV39:AV42"/>
    <mergeCell ref="AN60:AN65"/>
    <mergeCell ref="AO60:AO65"/>
    <mergeCell ref="AP60:AP65"/>
    <mergeCell ref="AQ60:AQ65"/>
    <mergeCell ref="AT60:AT65"/>
    <mergeCell ref="AV60:AV65"/>
    <mergeCell ref="AP57:AP58"/>
    <mergeCell ref="AQ57:AQ58"/>
    <mergeCell ref="AK57:AK58"/>
    <mergeCell ref="AL57:AL58"/>
    <mergeCell ref="AM57:AM58"/>
    <mergeCell ref="AP26:AP34"/>
    <mergeCell ref="AO26:AO34"/>
    <mergeCell ref="AN26:AN34"/>
    <mergeCell ref="AQ26:AQ34"/>
    <mergeCell ref="AP44:AP48"/>
    <mergeCell ref="AQ44:AQ48"/>
    <mergeCell ref="AM44:AM48"/>
    <mergeCell ref="AG50:AG55"/>
    <mergeCell ref="AH50:AH55"/>
    <mergeCell ref="AI50:AI55"/>
    <mergeCell ref="AJ50:AJ55"/>
    <mergeCell ref="AK50:AK55"/>
    <mergeCell ref="AL50:AL55"/>
    <mergeCell ref="AM50:AM55"/>
    <mergeCell ref="AO50:AO55"/>
    <mergeCell ref="AN50:AN55"/>
    <mergeCell ref="AN44:AN48"/>
    <mergeCell ref="AO44:AO48"/>
    <mergeCell ref="AT13:AT15"/>
    <mergeCell ref="AV13:AV15"/>
    <mergeCell ref="AP22:AP24"/>
    <mergeCell ref="AQ22:AQ24"/>
    <mergeCell ref="AT22:AT24"/>
    <mergeCell ref="AV22:AV24"/>
    <mergeCell ref="AT26:AT34"/>
    <mergeCell ref="AV26:AV34"/>
    <mergeCell ref="AT44:AT48"/>
    <mergeCell ref="AV44:AV48"/>
    <mergeCell ref="AN13:AN15"/>
    <mergeCell ref="AO13:AO15"/>
    <mergeCell ref="AM39:AM42"/>
    <mergeCell ref="AO9:AO11"/>
    <mergeCell ref="AP9:AP11"/>
    <mergeCell ref="AQ9:AQ11"/>
    <mergeCell ref="AI13:AI15"/>
    <mergeCell ref="AI9:AI11"/>
    <mergeCell ref="AJ17:AJ20"/>
    <mergeCell ref="AN17:AN20"/>
    <mergeCell ref="AO17:AO20"/>
    <mergeCell ref="AK39:AK42"/>
    <mergeCell ref="AP13:AP15"/>
    <mergeCell ref="AQ13:AQ15"/>
    <mergeCell ref="AQ36:AQ37"/>
    <mergeCell ref="AL39:AL42"/>
    <mergeCell ref="AL26:AL34"/>
    <mergeCell ref="AM26:AM34"/>
    <mergeCell ref="AN36:AN37"/>
    <mergeCell ref="AO36:AO37"/>
    <mergeCell ref="AO39:AO42"/>
    <mergeCell ref="AN39:AN42"/>
    <mergeCell ref="AT9:AT11"/>
    <mergeCell ref="AV9:AV11"/>
    <mergeCell ref="AP17:AP20"/>
    <mergeCell ref="AQ17:AQ20"/>
    <mergeCell ref="AT17:AT20"/>
    <mergeCell ref="AV17:AV20"/>
    <mergeCell ref="AT36:AT37"/>
    <mergeCell ref="AV36:AV37"/>
    <mergeCell ref="AM60:AM65"/>
    <mergeCell ref="U61:U62"/>
    <mergeCell ref="V61:V62"/>
    <mergeCell ref="W61:W62"/>
    <mergeCell ref="Y61:Y62"/>
    <mergeCell ref="Z61:Z62"/>
    <mergeCell ref="AA61:AA62"/>
    <mergeCell ref="AB61:AB62"/>
    <mergeCell ref="U63:U64"/>
    <mergeCell ref="V63:V64"/>
    <mergeCell ref="W63:W64"/>
    <mergeCell ref="Y63:Y64"/>
    <mergeCell ref="Z63:Z64"/>
    <mergeCell ref="AA63:AA64"/>
    <mergeCell ref="AB63:AB64"/>
    <mergeCell ref="X63:X65"/>
    <mergeCell ref="X60:X62"/>
    <mergeCell ref="AL60:AL65"/>
    <mergeCell ref="J60:J62"/>
    <mergeCell ref="K61:K62"/>
    <mergeCell ref="L61:L62"/>
    <mergeCell ref="M61:M62"/>
    <mergeCell ref="N61:N62"/>
    <mergeCell ref="D63:D65"/>
    <mergeCell ref="H63:H65"/>
    <mergeCell ref="I63:I65"/>
    <mergeCell ref="J63:J65"/>
    <mergeCell ref="K63:K64"/>
    <mergeCell ref="L63:L64"/>
    <mergeCell ref="M63:M64"/>
    <mergeCell ref="N63:N64"/>
    <mergeCell ref="A60:A65"/>
    <mergeCell ref="B60:B65"/>
    <mergeCell ref="C60:C65"/>
    <mergeCell ref="D60:D62"/>
    <mergeCell ref="E60:E65"/>
    <mergeCell ref="F60:F65"/>
    <mergeCell ref="G60:G65"/>
    <mergeCell ref="H60:H62"/>
    <mergeCell ref="I60:I62"/>
    <mergeCell ref="A57:A58"/>
    <mergeCell ref="B57:B58"/>
    <mergeCell ref="C57:C58"/>
    <mergeCell ref="E57:E58"/>
    <mergeCell ref="F57:F58"/>
    <mergeCell ref="G57:G58"/>
    <mergeCell ref="AC57:AC58"/>
    <mergeCell ref="AI57:AI58"/>
    <mergeCell ref="AJ57:AJ58"/>
    <mergeCell ref="AK9:AK11"/>
    <mergeCell ref="AL9:AL11"/>
    <mergeCell ref="AM9:AM11"/>
    <mergeCell ref="AN9:AN11"/>
    <mergeCell ref="Y9:Y10"/>
    <mergeCell ref="Z9:Z10"/>
    <mergeCell ref="A50:A55"/>
    <mergeCell ref="C50:C55"/>
    <mergeCell ref="D50:D52"/>
    <mergeCell ref="E50:E55"/>
    <mergeCell ref="F50:F55"/>
    <mergeCell ref="G50:G55"/>
    <mergeCell ref="H50:H52"/>
    <mergeCell ref="I50:I52"/>
    <mergeCell ref="J50:J52"/>
    <mergeCell ref="D53:D55"/>
    <mergeCell ref="H53:H55"/>
    <mergeCell ref="I53:I55"/>
    <mergeCell ref="J53:J55"/>
    <mergeCell ref="B44:B55"/>
    <mergeCell ref="A44:A48"/>
    <mergeCell ref="C44:C48"/>
    <mergeCell ref="AI36:AI37"/>
    <mergeCell ref="AJ36:AJ37"/>
    <mergeCell ref="A9:A11"/>
    <mergeCell ref="B9:B11"/>
    <mergeCell ref="C9:C11"/>
    <mergeCell ref="D9:D10"/>
    <mergeCell ref="AA9:AA10"/>
    <mergeCell ref="A13:A15"/>
    <mergeCell ref="B13:B15"/>
    <mergeCell ref="C13:C15"/>
    <mergeCell ref="E13:E15"/>
    <mergeCell ref="F13:F15"/>
    <mergeCell ref="G13:G15"/>
    <mergeCell ref="AB9:AB10"/>
    <mergeCell ref="E9:E11"/>
    <mergeCell ref="F9:F11"/>
    <mergeCell ref="G9:G11"/>
    <mergeCell ref="U9:U10"/>
    <mergeCell ref="V9:V10"/>
    <mergeCell ref="W9:W10"/>
    <mergeCell ref="X9:X10"/>
    <mergeCell ref="AJ13:AJ15"/>
    <mergeCell ref="O12:S12"/>
    <mergeCell ref="H9:H10"/>
    <mergeCell ref="I9:I10"/>
    <mergeCell ref="J9:J10"/>
    <mergeCell ref="AC13:AC15"/>
    <mergeCell ref="AD13:AD14"/>
    <mergeCell ref="AE13:AE14"/>
    <mergeCell ref="AC9:AC10"/>
    <mergeCell ref="AJ9:AJ11"/>
    <mergeCell ref="AF17:AF20"/>
    <mergeCell ref="AG17:AG20"/>
    <mergeCell ref="AH17:AH20"/>
    <mergeCell ref="AI17:AI20"/>
    <mergeCell ref="AK13:AK15"/>
    <mergeCell ref="AL13:AL15"/>
    <mergeCell ref="AM13:AM15"/>
    <mergeCell ref="AK17:AK20"/>
    <mergeCell ref="AL17:AL20"/>
    <mergeCell ref="AM17:AM20"/>
    <mergeCell ref="AF13:AF14"/>
    <mergeCell ref="AG13:AG14"/>
    <mergeCell ref="AH13:AH14"/>
    <mergeCell ref="A17:A20"/>
    <mergeCell ref="B17:B20"/>
    <mergeCell ref="C17:C20"/>
    <mergeCell ref="E17:E20"/>
    <mergeCell ref="F17:F20"/>
    <mergeCell ref="G17:G20"/>
    <mergeCell ref="AC17:AC20"/>
    <mergeCell ref="AD17:AD20"/>
    <mergeCell ref="AE17:AE20"/>
    <mergeCell ref="AB19:AB20"/>
    <mergeCell ref="AA19:AA20"/>
    <mergeCell ref="AL22:AL24"/>
    <mergeCell ref="F22:F24"/>
    <mergeCell ref="G22:G24"/>
    <mergeCell ref="H22:H24"/>
    <mergeCell ref="I22:I24"/>
    <mergeCell ref="J22:J24"/>
    <mergeCell ref="A22:A24"/>
    <mergeCell ref="B22:B24"/>
    <mergeCell ref="C22:C24"/>
    <mergeCell ref="D22:D24"/>
    <mergeCell ref="E22:E24"/>
    <mergeCell ref="AB23:AB24"/>
    <mergeCell ref="K23:K24"/>
    <mergeCell ref="L23:L24"/>
    <mergeCell ref="M23:M24"/>
    <mergeCell ref="N23:N24"/>
    <mergeCell ref="AC22:AC24"/>
    <mergeCell ref="AN22:AN24"/>
    <mergeCell ref="AO22:AO24"/>
    <mergeCell ref="O23:O24"/>
    <mergeCell ref="P23:P24"/>
    <mergeCell ref="Q23:Q24"/>
    <mergeCell ref="R23:R24"/>
    <mergeCell ref="S23:S24"/>
    <mergeCell ref="T23:T24"/>
    <mergeCell ref="AM22:AM24"/>
    <mergeCell ref="U22:U24"/>
    <mergeCell ref="V22:V24"/>
    <mergeCell ref="W22:W24"/>
    <mergeCell ref="Y22:Y24"/>
    <mergeCell ref="Z22:Z24"/>
    <mergeCell ref="X22:X24"/>
    <mergeCell ref="AI22:AI24"/>
    <mergeCell ref="AJ22:AJ24"/>
    <mergeCell ref="AK22:AK24"/>
    <mergeCell ref="A39:A42"/>
    <mergeCell ref="K32:K33"/>
    <mergeCell ref="L32:L33"/>
    <mergeCell ref="M32:M33"/>
    <mergeCell ref="N32:N33"/>
    <mergeCell ref="D31:D33"/>
    <mergeCell ref="A32:A33"/>
    <mergeCell ref="H32:H33"/>
    <mergeCell ref="I32:I33"/>
    <mergeCell ref="J32:J33"/>
    <mergeCell ref="A36:A37"/>
    <mergeCell ref="B36:B37"/>
    <mergeCell ref="C36:C37"/>
    <mergeCell ref="E36:E37"/>
    <mergeCell ref="F36:F37"/>
    <mergeCell ref="G36:G37"/>
    <mergeCell ref="K27:K31"/>
    <mergeCell ref="L27:L31"/>
    <mergeCell ref="M27:M31"/>
    <mergeCell ref="N27:N31"/>
    <mergeCell ref="D29:D30"/>
    <mergeCell ref="A26:A31"/>
    <mergeCell ref="B26:B33"/>
    <mergeCell ref="C26:C33"/>
    <mergeCell ref="AC36:AC37"/>
    <mergeCell ref="E39:E42"/>
    <mergeCell ref="F39:F42"/>
    <mergeCell ref="G39:G42"/>
    <mergeCell ref="H39:H40"/>
    <mergeCell ref="E26:E33"/>
    <mergeCell ref="F26:F33"/>
    <mergeCell ref="G26:G33"/>
    <mergeCell ref="H26:H31"/>
    <mergeCell ref="I26:I31"/>
    <mergeCell ref="J26:J31"/>
    <mergeCell ref="X39:X40"/>
    <mergeCell ref="U32:U33"/>
    <mergeCell ref="V32:V33"/>
    <mergeCell ref="W32:W33"/>
    <mergeCell ref="X32:X33"/>
    <mergeCell ref="Y32:Y33"/>
    <mergeCell ref="Z32:Z33"/>
    <mergeCell ref="U39:U40"/>
    <mergeCell ref="AB27:AB31"/>
    <mergeCell ref="AC27:AC31"/>
    <mergeCell ref="V27:V31"/>
    <mergeCell ref="W27:W31"/>
    <mergeCell ref="Y27:Y31"/>
    <mergeCell ref="AF39:AF40"/>
    <mergeCell ref="AG39:AG40"/>
    <mergeCell ref="AH39:AH40"/>
    <mergeCell ref="AI39:AI42"/>
    <mergeCell ref="AJ39:AJ42"/>
    <mergeCell ref="I39:I40"/>
    <mergeCell ref="J39:J40"/>
    <mergeCell ref="AC39:AC42"/>
    <mergeCell ref="AD39:AD40"/>
    <mergeCell ref="AE39:AE40"/>
    <mergeCell ref="V39:V40"/>
    <mergeCell ref="W39:W40"/>
    <mergeCell ref="O47:O48"/>
    <mergeCell ref="P47:P48"/>
    <mergeCell ref="Q47:Q48"/>
    <mergeCell ref="R47:R48"/>
    <mergeCell ref="S47:S48"/>
    <mergeCell ref="T47:T48"/>
    <mergeCell ref="X44:X48"/>
    <mergeCell ref="B39:B42"/>
    <mergeCell ref="C39:C42"/>
    <mergeCell ref="D39:D40"/>
    <mergeCell ref="K47:K48"/>
    <mergeCell ref="L47:L48"/>
    <mergeCell ref="M47:M48"/>
    <mergeCell ref="N47:N48"/>
    <mergeCell ref="F44:F48"/>
    <mergeCell ref="G44:G48"/>
    <mergeCell ref="H44:H48"/>
    <mergeCell ref="I44:I48"/>
    <mergeCell ref="J44:J48"/>
    <mergeCell ref="U44:U48"/>
    <mergeCell ref="V44:V48"/>
    <mergeCell ref="W44:W48"/>
    <mergeCell ref="D44:D48"/>
    <mergeCell ref="E44:E48"/>
    <mergeCell ref="O63:O64"/>
    <mergeCell ref="P63:P64"/>
    <mergeCell ref="Q63:Q64"/>
    <mergeCell ref="R63:R64"/>
    <mergeCell ref="S63:S64"/>
    <mergeCell ref="T63:T64"/>
    <mergeCell ref="O27:O31"/>
    <mergeCell ref="P27:P31"/>
    <mergeCell ref="Q27:Q31"/>
    <mergeCell ref="R27:R31"/>
    <mergeCell ref="S27:S31"/>
    <mergeCell ref="T27:T31"/>
    <mergeCell ref="O32:O33"/>
    <mergeCell ref="P32:P33"/>
    <mergeCell ref="Q32:Q33"/>
    <mergeCell ref="R32:R33"/>
    <mergeCell ref="S32:S33"/>
    <mergeCell ref="T32:T33"/>
    <mergeCell ref="O59:S59"/>
    <mergeCell ref="O61:O62"/>
    <mergeCell ref="P61:P62"/>
    <mergeCell ref="Q61:Q62"/>
    <mergeCell ref="R61:R62"/>
    <mergeCell ref="S61:S62"/>
    <mergeCell ref="T61:T62"/>
    <mergeCell ref="AK44:AK48"/>
    <mergeCell ref="AL44:AL48"/>
    <mergeCell ref="AA47:AA48"/>
    <mergeCell ref="AB47:AB48"/>
    <mergeCell ref="AD44:AD46"/>
    <mergeCell ref="AE44:AE46"/>
    <mergeCell ref="AF44:AF46"/>
    <mergeCell ref="AG44:AG46"/>
    <mergeCell ref="AH44:AH46"/>
    <mergeCell ref="AI44:AI48"/>
    <mergeCell ref="AJ44:AJ48"/>
    <mergeCell ref="AC44:AC48"/>
    <mergeCell ref="Y44:Y48"/>
    <mergeCell ref="Z44:Z48"/>
    <mergeCell ref="AA44:AA45"/>
    <mergeCell ref="AC60:AC65"/>
    <mergeCell ref="AI60:AI65"/>
    <mergeCell ref="AJ60:AJ65"/>
    <mergeCell ref="AK60:AK65"/>
    <mergeCell ref="AB50:AB52"/>
    <mergeCell ref="AA32:AA33"/>
    <mergeCell ref="AB32:AB33"/>
    <mergeCell ref="AC32:AC33"/>
    <mergeCell ref="A1:B4"/>
    <mergeCell ref="C1:BD1"/>
    <mergeCell ref="C2:BD2"/>
    <mergeCell ref="C3:BD3"/>
    <mergeCell ref="C4:BD4"/>
    <mergeCell ref="A5:B5"/>
    <mergeCell ref="C5:BE5"/>
    <mergeCell ref="A6:AB7"/>
    <mergeCell ref="AC6:AH7"/>
    <mergeCell ref="AI6:BE7"/>
    <mergeCell ref="AD32:AD33"/>
    <mergeCell ref="AE32:AE33"/>
    <mergeCell ref="AF32:AF33"/>
    <mergeCell ref="AG32:AG33"/>
    <mergeCell ref="AH32:AH33"/>
    <mergeCell ref="AD30:AD31"/>
    <mergeCell ref="AE30:AE31"/>
    <mergeCell ref="AF30:AF31"/>
    <mergeCell ref="AG30:AG31"/>
    <mergeCell ref="AH30:AH31"/>
    <mergeCell ref="AA23:AA24"/>
  </mergeCells>
  <dataValidations count="2">
    <dataValidation type="list" allowBlank="1" showInputMessage="1" showErrorMessage="1" sqref="L67:L90" xr:uid="{00000000-0002-0000-0300-000000000000}">
      <formula1>#REF!</formula1>
    </dataValidation>
    <dataValidation type="list" allowBlank="1" showInputMessage="1" showErrorMessage="1" sqref="L9:L23 L26:L27 L32 L34:L47 L50:L61 L63 L65:L66" xr:uid="{BB3B8D3E-F8E5-4255-A85B-240099C128A4}">
      <formula1>$AZ$9:$AZ$22</formula1>
    </dataValidation>
  </dataValidations>
  <pageMargins left="0.7" right="0.7" top="0.75" bottom="0.75" header="0.3" footer="0.3"/>
  <pageSetup paperSize="9" orientation="portrait" r:id="rId1"/>
  <ignoredErrors>
    <ignoredError sqref="C9 C26 C44 C50 C57 C60 C36 C34" twoDigitTextYear="1"/>
    <ignoredError sqref="S22 S26 S44:S45 S50:S53 S60 S65 S9:S11 S13:S15 S17:S20 S34 S36:S37 S39:S42 S57:S58"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G11" sqref="G11"/>
    </sheetView>
  </sheetViews>
  <sheetFormatPr baseColWidth="10"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210" t="s">
        <v>572</v>
      </c>
      <c r="B2" s="211"/>
      <c r="C2" s="211"/>
      <c r="D2" s="211"/>
      <c r="E2" s="211"/>
      <c r="F2" s="211"/>
      <c r="G2" s="212"/>
    </row>
    <row r="3" spans="1:7" s="3" customFormat="1">
      <c r="A3" s="23" t="s">
        <v>573</v>
      </c>
      <c r="B3" s="213" t="s">
        <v>574</v>
      </c>
      <c r="C3" s="213"/>
      <c r="D3" s="213"/>
      <c r="E3" s="213"/>
      <c r="F3" s="213"/>
      <c r="G3" s="25" t="s">
        <v>575</v>
      </c>
    </row>
    <row r="4" spans="1:7" ht="12.75" customHeight="1">
      <c r="A4" s="26">
        <v>45915</v>
      </c>
      <c r="B4" s="214" t="s">
        <v>576</v>
      </c>
      <c r="C4" s="214"/>
      <c r="D4" s="214"/>
      <c r="E4" s="214"/>
      <c r="F4" s="214"/>
      <c r="G4" s="27" t="s">
        <v>577</v>
      </c>
    </row>
    <row r="5" spans="1:7" ht="12.75" customHeight="1">
      <c r="A5" s="28"/>
      <c r="B5" s="214"/>
      <c r="C5" s="214"/>
      <c r="D5" s="214"/>
      <c r="E5" s="214"/>
      <c r="F5" s="214"/>
      <c r="G5" s="27"/>
    </row>
    <row r="6" spans="1:7">
      <c r="A6" s="28"/>
      <c r="B6" s="209"/>
      <c r="C6" s="209"/>
      <c r="D6" s="209"/>
      <c r="E6" s="209"/>
      <c r="F6" s="209"/>
      <c r="G6" s="30"/>
    </row>
    <row r="7" spans="1:7">
      <c r="A7" s="28"/>
      <c r="B7" s="209"/>
      <c r="C7" s="209"/>
      <c r="D7" s="209"/>
      <c r="E7" s="209"/>
      <c r="F7" s="209"/>
      <c r="G7" s="30"/>
    </row>
    <row r="8" spans="1:7">
      <c r="A8" s="28"/>
      <c r="B8" s="29"/>
      <c r="C8" s="29"/>
      <c r="D8" s="29"/>
      <c r="E8" s="29"/>
      <c r="F8" s="29"/>
      <c r="G8" s="30"/>
    </row>
    <row r="9" spans="1:7">
      <c r="A9" s="215" t="s">
        <v>578</v>
      </c>
      <c r="B9" s="216"/>
      <c r="C9" s="216"/>
      <c r="D9" s="216"/>
      <c r="E9" s="216"/>
      <c r="F9" s="216"/>
      <c r="G9" s="217"/>
    </row>
    <row r="10" spans="1:7" s="3" customFormat="1">
      <c r="A10" s="24"/>
      <c r="B10" s="213" t="s">
        <v>579</v>
      </c>
      <c r="C10" s="213"/>
      <c r="D10" s="213" t="s">
        <v>580</v>
      </c>
      <c r="E10" s="213"/>
      <c r="F10" s="24" t="s">
        <v>573</v>
      </c>
      <c r="G10" s="24" t="s">
        <v>581</v>
      </c>
    </row>
    <row r="11" spans="1:7">
      <c r="A11" s="31" t="s">
        <v>582</v>
      </c>
      <c r="B11" s="214" t="s">
        <v>583</v>
      </c>
      <c r="C11" s="214"/>
      <c r="D11" s="218" t="s">
        <v>584</v>
      </c>
      <c r="E11" s="218"/>
      <c r="F11" s="28">
        <v>45915</v>
      </c>
      <c r="G11" s="30"/>
    </row>
    <row r="12" spans="1:7">
      <c r="A12" s="31" t="s">
        <v>585</v>
      </c>
      <c r="B12" s="218" t="s">
        <v>586</v>
      </c>
      <c r="C12" s="218"/>
      <c r="D12" s="218" t="s">
        <v>587</v>
      </c>
      <c r="E12" s="218"/>
      <c r="F12" s="28">
        <v>45915</v>
      </c>
      <c r="G12" s="30"/>
    </row>
    <row r="13" spans="1:7">
      <c r="A13" s="31" t="s">
        <v>588</v>
      </c>
      <c r="B13" s="218" t="s">
        <v>586</v>
      </c>
      <c r="C13" s="218"/>
      <c r="D13" s="218" t="s">
        <v>587</v>
      </c>
      <c r="E13" s="218"/>
      <c r="F13" s="28">
        <v>45915</v>
      </c>
      <c r="G13" s="30"/>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cols>
    <col min="1" max="1" width="55.42578125" customWidth="1"/>
    <col min="5" max="5" width="20.140625" customWidth="1"/>
    <col min="6" max="6" width="34.5703125" customWidth="1"/>
  </cols>
  <sheetData>
    <row r="1" spans="1:6" ht="52.5" customHeight="1">
      <c r="A1" s="21" t="s">
        <v>589</v>
      </c>
      <c r="E1" s="4" t="s">
        <v>590</v>
      </c>
      <c r="F1" s="4" t="s">
        <v>591</v>
      </c>
    </row>
    <row r="2" spans="1:6" ht="25.5" customHeight="1">
      <c r="A2" s="20" t="s">
        <v>592</v>
      </c>
      <c r="E2" s="5">
        <v>0</v>
      </c>
      <c r="F2" s="6" t="s">
        <v>337</v>
      </c>
    </row>
    <row r="3" spans="1:6" ht="45" customHeight="1">
      <c r="A3" s="20" t="s">
        <v>593</v>
      </c>
      <c r="E3" s="5">
        <v>1</v>
      </c>
      <c r="F3" s="6" t="s">
        <v>594</v>
      </c>
    </row>
    <row r="4" spans="1:6" ht="45" customHeight="1">
      <c r="A4" s="20" t="s">
        <v>595</v>
      </c>
      <c r="E4" s="5">
        <v>2</v>
      </c>
      <c r="F4" s="6" t="s">
        <v>596</v>
      </c>
    </row>
    <row r="5" spans="1:6" ht="45" customHeight="1">
      <c r="A5" s="20" t="s">
        <v>597</v>
      </c>
      <c r="E5" s="5">
        <v>3</v>
      </c>
      <c r="F5" s="6" t="s">
        <v>598</v>
      </c>
    </row>
    <row r="6" spans="1:6" ht="45" customHeight="1">
      <c r="A6" s="20" t="s">
        <v>599</v>
      </c>
      <c r="E6" s="5">
        <v>4</v>
      </c>
      <c r="F6" s="6" t="s">
        <v>600</v>
      </c>
    </row>
    <row r="7" spans="1:6" ht="45" customHeight="1">
      <c r="A7" s="20" t="s">
        <v>601</v>
      </c>
      <c r="E7" s="5">
        <v>5</v>
      </c>
      <c r="F7" s="6" t="s">
        <v>602</v>
      </c>
    </row>
    <row r="8" spans="1:6" ht="45" customHeight="1">
      <c r="A8" s="20" t="s">
        <v>603</v>
      </c>
    </row>
    <row r="9" spans="1:6" ht="45" customHeight="1">
      <c r="A9" s="20" t="s">
        <v>604</v>
      </c>
    </row>
    <row r="10" spans="1:6" ht="45" customHeight="1">
      <c r="A10" s="20" t="s">
        <v>605</v>
      </c>
    </row>
    <row r="11" spans="1:6" ht="45" customHeight="1">
      <c r="A11" s="20" t="s">
        <v>345</v>
      </c>
    </row>
    <row r="12" spans="1:6" ht="45" customHeight="1">
      <c r="A12" s="20" t="s">
        <v>606</v>
      </c>
    </row>
    <row r="13" spans="1:6" ht="45" customHeight="1">
      <c r="A13" s="20" t="s">
        <v>607</v>
      </c>
    </row>
    <row r="14" spans="1:6" ht="45" customHeight="1">
      <c r="A14" s="20" t="s">
        <v>608</v>
      </c>
    </row>
    <row r="15" spans="1:6" ht="45" customHeight="1">
      <c r="A15" s="20" t="s">
        <v>609</v>
      </c>
    </row>
    <row r="16" spans="1:6" ht="45" customHeight="1">
      <c r="A16" s="20" t="s">
        <v>610</v>
      </c>
    </row>
    <row r="17" spans="1:1" ht="45" customHeight="1">
      <c r="A17" s="20" t="s">
        <v>611</v>
      </c>
    </row>
    <row r="18" spans="1:1" ht="45" customHeight="1">
      <c r="A18" s="20" t="s">
        <v>612</v>
      </c>
    </row>
    <row r="19" spans="1:1" ht="45" customHeight="1">
      <c r="A19" s="20" t="s">
        <v>613</v>
      </c>
    </row>
    <row r="20" spans="1:1" ht="45" customHeight="1">
      <c r="A20" s="20" t="s">
        <v>362</v>
      </c>
    </row>
    <row r="21" spans="1:1" ht="45" customHeight="1">
      <c r="A21" s="20" t="s">
        <v>614</v>
      </c>
    </row>
    <row r="22" spans="1:1" ht="45" customHeight="1"/>
    <row r="23" spans="1:1" ht="45" customHeight="1"/>
    <row r="24" spans="1:1" ht="45" customHeight="1"/>
    <row r="25" spans="1:1" ht="4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ceso xmlns="e63c261e-576a-4464-8e1a-3e600ab9cd37">Gestión de Inversiones, Planes y Proyectos</Proceso>
    <Subproceso xmlns="e63c261e-576a-4464-8e1a-3e600ab9cd37">Monitoreo de la Ejecucion de Planes, Politicas, Programas y Proyectos</Subproceso>
    <Macroproceso xmlns="e63c261e-576a-4464-8e1a-3e600ab9cd37">Planeación Territorial y Direccionamiento Estratégico</Macroproceso>
    <Pol_x00ed_ticadeGesti_x00f3_nyDesempe_x00f1_oconsusresponsablestransversalmente xmlns="e63c261e-576a-4464-8e1a-3e600ab9cd37" xsi:nil="true"/>
    <ConsecutivoDocumento xmlns="52fe8d8c-7713-4de2-94fa-5088926a82f0" xsi:nil="true"/>
    <IdControlCambios xmlns="47fca8cc-6480-428c-987f-00df926da507">227</IdControlCambios>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 xsi:nil="true"/>
    <Cod xmlns="e63c261e-576a-4464-8e1a-3e600ab9cd37" xsi:nil="true"/>
    <TipodeDocumento xmlns="e63c261e-576a-4464-8e1a-3e600ab9cd37">Formato</TipodeDocumento>
    <Codigo xmlns="e63c261e-576a-4464-8e1a-3e600ab9cd37">PTDGI02-F001</Codigo>
    <NombredelDocumento xmlns="e63c261e-576a-4464-8e1a-3e600ab9cd37">FORMATO RECOLECCION DE INFORMACION PARA EL SEGUIMIENTO Y EVALUACIÓN DE PLAN DE ACCIÓN INSTITUCIONAL V1</NombredelDocument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422DA45122F514B84565F5B9ADE3D48" ma:contentTypeVersion="20" ma:contentTypeDescription="Crear nuevo documento." ma:contentTypeScope="" ma:versionID="d1f18ec20f41472623dfbc42c3698d77">
  <xsd:schema xmlns:xsd="http://www.w3.org/2001/XMLSchema" xmlns:xs="http://www.w3.org/2001/XMLSchema" xmlns:p="http://schemas.microsoft.com/office/2006/metadata/properties" xmlns:ns2="e63c261e-576a-4464-8e1a-3e600ab9cd37" xmlns:ns3="52fe8d8c-7713-4de2-94fa-5088926a82f0" xmlns:ns4="47fca8cc-6480-428c-987f-00df926da507" targetNamespace="http://schemas.microsoft.com/office/2006/metadata/properties" ma:root="true" ma:fieldsID="b5df96bf52819109281e1c1993cd6865" ns2:_="" ns3:_="" ns4:_="">
    <xsd:import namespace="e63c261e-576a-4464-8e1a-3e600ab9cd37"/>
    <xsd:import namespace="52fe8d8c-7713-4de2-94fa-5088926a82f0"/>
    <xsd:import namespace="47fca8cc-6480-428c-987f-00df926da507"/>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ca8cc-6480-428c-987f-00df926da507"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A3B0B-23E3-4643-BBC9-3871E3B72E17}">
  <ds:schemaRefs>
    <ds:schemaRef ds:uri="http://schemas.microsoft.com/office/2006/metadata/properties"/>
    <ds:schemaRef ds:uri="http://schemas.microsoft.com/office/infopath/2007/PartnerControls"/>
    <ds:schemaRef ds:uri="e63c261e-576a-4464-8e1a-3e600ab9cd37"/>
    <ds:schemaRef ds:uri="52fe8d8c-7713-4de2-94fa-5088926a82f0"/>
    <ds:schemaRef ds:uri="47fca8cc-6480-428c-987f-00df926da507"/>
  </ds:schemaRefs>
</ds:datastoreItem>
</file>

<file path=customXml/itemProps2.xml><?xml version="1.0" encoding="utf-8"?>
<ds:datastoreItem xmlns:ds="http://schemas.openxmlformats.org/officeDocument/2006/customXml" ds:itemID="{B1B9477C-581D-44C6-B9FF-09EB006FE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c261e-576a-4464-8e1a-3e600ab9cd37"/>
    <ds:schemaRef ds:uri="52fe8d8c-7713-4de2-94fa-5088926a82f0"/>
    <ds:schemaRef ds:uri="47fca8cc-6480-428c-987f-00df926da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CA1517-1EEB-4A12-9EC3-057B897A57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2026-01-29T21:54:14Z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0x0101002422DA45122F514B84565F5B9ADE3D48</vt:lpwstr>
  </property>
  <property fmtid="{D5CDD505-2E9C-101B-9397-08002B2CF9AE}" pid="3" name="CargoSolicitadoPor">
    <vt:lpwstr>Gestor de Calidad</vt:lpwstr>
  </property>
  <property fmtid="{D5CDD505-2E9C-101B-9397-08002B2CF9AE}" pid="4" name="CorreoElectronicoSolicitadoPor">
    <vt:lpwstr>mipgplaneacion@cartagena.gov.co</vt:lpwstr>
  </property>
  <property fmtid="{D5CDD505-2E9C-101B-9397-08002B2CF9AE}" pid="5" name="Order">
    <vt:r8>22500</vt:r8>
  </property>
  <property fmtid="{D5CDD505-2E9C-101B-9397-08002B2CF9AE}" pid="6" name="MotivoSolicitud">
    <vt:lpwstr>CREACIÓN</vt:lpwstr>
  </property>
  <property fmtid="{D5CDD505-2E9C-101B-9397-08002B2CF9AE}" pid="7" name="VersionDocumento">
    <vt:lpwstr>1.0</vt:lpwstr>
  </property>
  <property fmtid="{D5CDD505-2E9C-101B-9397-08002B2CF9AE}" pid="8" name="xd_Signature">
    <vt:bool>false</vt:bool>
  </property>
  <property fmtid="{D5CDD505-2E9C-101B-9397-08002B2CF9AE}" pid="9" name="xd_ProgID">
    <vt:lpwstr/>
  </property>
  <property fmtid="{D5CDD505-2E9C-101B-9397-08002B2CF9AE}" pid="10" name="SolicitadoPor">
    <vt:lpwstr>Mipg Planeación</vt:lpwstr>
  </property>
  <property fmtid="{D5CDD505-2E9C-101B-9397-08002B2CF9AE}" pid="11" name="CorreoRespValidacion">
    <vt:lpwstr>mipgplaneacion@cartagena.gov.co</vt:lpwstr>
  </property>
  <property fmtid="{D5CDD505-2E9C-101B-9397-08002B2CF9AE}" pid="12" name="_SourceUrl">
    <vt:lpwstr/>
  </property>
  <property fmtid="{D5CDD505-2E9C-101B-9397-08002B2CF9AE}" pid="13" name="_SharedFileIndex">
    <vt:lpwstr/>
  </property>
  <property fmtid="{D5CDD505-2E9C-101B-9397-08002B2CF9AE}" pid="14" name="TipoDocumento">
    <vt:lpwstr>Documento</vt:lpwstr>
  </property>
  <property fmtid="{D5CDD505-2E9C-101B-9397-08002B2CF9AE}" pid="15" name="ComplianceAssetId">
    <vt:lpwstr/>
  </property>
  <property fmtid="{D5CDD505-2E9C-101B-9397-08002B2CF9AE}" pid="16" name="TemplateUrl">
    <vt:lpwstr/>
  </property>
  <property fmtid="{D5CDD505-2E9C-101B-9397-08002B2CF9AE}" pid="17" name="CargoRespValidacion">
    <vt:lpwstr>Asesor del Área de Calidad Secretaría General</vt:lpwstr>
  </property>
  <property fmtid="{D5CDD505-2E9C-101B-9397-08002B2CF9AE}" pid="18" name="RespValidacion">
    <vt:lpwstr>Alexander González de la Hoz</vt:lpwstr>
  </property>
  <property fmtid="{D5CDD505-2E9C-101B-9397-08002B2CF9AE}" pid="19" name="EstadoSolicitud">
    <vt:lpwstr>Validado</vt:lpwstr>
  </property>
  <property fmtid="{D5CDD505-2E9C-101B-9397-08002B2CF9AE}" pid="20" name="NombreDocumento">
    <vt:lpwstr>FORMATO RECOLECCION DE INFORMACION PARA EL SEGUIMIENTO Y EVALUACIÓN DE PLAN DE ACCIÓN INSTITUCIONAL V1</vt:lpwstr>
  </property>
  <property fmtid="{D5CDD505-2E9C-101B-9397-08002B2CF9AE}" pid="21" name="EstadoVigencia">
    <vt:lpwstr>NUEVO</vt:lpwstr>
  </property>
  <property fmtid="{D5CDD505-2E9C-101B-9397-08002B2CF9AE}" pid="22" name="TipoSolicitud">
    <vt:lpwstr>Creación</vt:lpwstr>
  </property>
  <property fmtid="{D5CDD505-2E9C-101B-9397-08002B2CF9AE}" pid="23" name="_ExtendedDescription">
    <vt:lpwstr/>
  </property>
  <property fmtid="{D5CDD505-2E9C-101B-9397-08002B2CF9AE}" pid="24" name="CodigoDoc">
    <vt:lpwstr>PTDGI02-F001</vt:lpwstr>
  </property>
  <property fmtid="{D5CDD505-2E9C-101B-9397-08002B2CF9AE}" pid="25" name="TriggerFlowInfo">
    <vt:lpwstr/>
  </property>
  <property fmtid="{D5CDD505-2E9C-101B-9397-08002B2CF9AE}" pid="26" name="TipoDoc">
    <vt:lpwstr>Formato</vt:lpwstr>
  </property>
  <property fmtid="{D5CDD505-2E9C-101B-9397-08002B2CF9AE}" pid="27" name="SolicitudValidada">
    <vt:lpwstr>Si</vt:lpwstr>
  </property>
</Properties>
</file>