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PLANEACION 2025\PLANES DE ACCION 2025\CORVIVIENDA\DICIEMBRE 2025\"/>
    </mc:Choice>
  </mc:AlternateContent>
  <bookViews>
    <workbookView xWindow="-120" yWindow="-120" windowWidth="20730" windowHeight="11040" activeTab="1"/>
  </bookViews>
  <sheets>
    <sheet name="INSTRUCTIVO" sheetId="2" r:id="rId1"/>
    <sheet name="1. ESTRATÉGICO" sheetId="1" r:id="rId2"/>
    <sheet name="2. GESTIÓN-MIPG " sheetId="8" r:id="rId3"/>
    <sheet name="3. INVERSIÓN" sheetId="6" r:id="rId4"/>
    <sheet name="Hoja1" sheetId="7" r:id="rId5"/>
    <sheet name="CONTROL DE CAMBIOS " sheetId="3" r:id="rId6"/>
    <sheet name="ANEXO1" sheetId="4" r:id="rId7"/>
  </sheets>
  <externalReferences>
    <externalReference r:id="rId8"/>
  </externalReferences>
  <definedNames>
    <definedName name="_xlnm._FilterDatabase" localSheetId="1" hidden="1">'1. ESTRATÉGICO'!$A$1:$AF$7</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1" i="7" l="1"/>
  <c r="F71" i="7"/>
  <c r="E71" i="7"/>
  <c r="D71" i="7"/>
  <c r="T48" i="6"/>
  <c r="F70" i="7"/>
  <c r="E70" i="7"/>
  <c r="C69" i="7"/>
  <c r="D69" i="7"/>
  <c r="F68" i="7"/>
  <c r="E68" i="7"/>
  <c r="F67" i="7"/>
  <c r="E67" i="7"/>
  <c r="C67" i="7"/>
  <c r="B67" i="7"/>
  <c r="D67" i="7"/>
  <c r="F66" i="7"/>
  <c r="E66" i="7"/>
  <c r="C66" i="7"/>
  <c r="D66" i="7"/>
  <c r="D8" i="7"/>
  <c r="C8" i="7"/>
  <c r="D7" i="7"/>
  <c r="C7" i="7"/>
  <c r="D6" i="7"/>
  <c r="C6" i="7"/>
  <c r="D5" i="7"/>
  <c r="C5" i="7"/>
  <c r="D4" i="7"/>
  <c r="C4" i="7"/>
  <c r="AB15" i="1" l="1"/>
  <c r="S11" i="6"/>
  <c r="R13" i="6"/>
  <c r="S15" i="6"/>
  <c r="S31" i="6"/>
  <c r="S30" i="6"/>
  <c r="BC54" i="6" l="1"/>
  <c r="BE53" i="6"/>
  <c r="BC53" i="6"/>
  <c r="AM53" i="6"/>
  <c r="BE47" i="6"/>
  <c r="BC47" i="6"/>
  <c r="AM47" i="6"/>
  <c r="BE41" i="6"/>
  <c r="BC41" i="6"/>
  <c r="BD41" i="6"/>
  <c r="BB41" i="6"/>
  <c r="AM41" i="6"/>
  <c r="BD32" i="6"/>
  <c r="BE32" i="6"/>
  <c r="BC32" i="6"/>
  <c r="BB32" i="6"/>
  <c r="AM32" i="6"/>
  <c r="BE26" i="6"/>
  <c r="BC26" i="6"/>
  <c r="BE17" i="6"/>
  <c r="BC17" i="6"/>
  <c r="AM17" i="6"/>
  <c r="BD53" i="6" l="1"/>
  <c r="BB53" i="6"/>
  <c r="BD47" i="6"/>
  <c r="BB47" i="6"/>
  <c r="BD26" i="6"/>
  <c r="BD54" i="6" s="1"/>
  <c r="BE54" i="6" s="1"/>
  <c r="BB26" i="6"/>
  <c r="BB54" i="6" s="1"/>
  <c r="BE18" i="6"/>
  <c r="AM26" i="6"/>
  <c r="BD17" i="6" l="1"/>
  <c r="BB17" i="6"/>
  <c r="BE9" i="6"/>
  <c r="BC9" i="6"/>
  <c r="AM54" i="6"/>
  <c r="S16" i="6"/>
  <c r="S13" i="6"/>
  <c r="S9" i="6"/>
  <c r="K47" i="7" l="1"/>
  <c r="K46" i="7"/>
  <c r="K45" i="7"/>
  <c r="K44" i="7"/>
  <c r="K43" i="7"/>
  <c r="BA17" i="6"/>
  <c r="AY17" i="6"/>
  <c r="BA26" i="6"/>
  <c r="AY26" i="6"/>
  <c r="BA32" i="6"/>
  <c r="AY32" i="6"/>
  <c r="BA41" i="6"/>
  <c r="AY41" i="6"/>
  <c r="AZ41" i="6"/>
  <c r="AX41" i="6"/>
  <c r="BA47" i="6"/>
  <c r="AY47" i="6"/>
  <c r="AY53" i="6"/>
  <c r="BA53" i="6"/>
  <c r="AL32" i="6"/>
  <c r="AL47" i="6"/>
  <c r="AL54" i="6"/>
  <c r="AL53" i="6"/>
  <c r="BA48" i="6"/>
  <c r="AY48" i="6"/>
  <c r="AZ54" i="6"/>
  <c r="BA54" i="6" s="1"/>
  <c r="AX54" i="6"/>
  <c r="AY54" i="6" s="1"/>
  <c r="AZ53" i="6"/>
  <c r="AX53" i="6"/>
  <c r="BA33" i="6"/>
  <c r="AY33" i="6"/>
  <c r="AL41" i="6"/>
  <c r="BA27" i="6"/>
  <c r="AZ32" i="6"/>
  <c r="AX32" i="6"/>
  <c r="AY27" i="6"/>
  <c r="BA18" i="6"/>
  <c r="AY18" i="6"/>
  <c r="AZ26" i="6"/>
  <c r="AX26" i="6"/>
  <c r="AL26" i="6"/>
  <c r="AZ17" i="6"/>
  <c r="AX17" i="6"/>
  <c r="BA9" i="6"/>
  <c r="AY9" i="6"/>
  <c r="AL17" i="6"/>
  <c r="AZ47" i="6"/>
  <c r="AX47" i="6"/>
  <c r="BA42" i="6"/>
  <c r="AY42" i="6"/>
  <c r="G22" i="7" l="1"/>
  <c r="AW53" i="6"/>
  <c r="AV53" i="6"/>
  <c r="AU53" i="6"/>
  <c r="AT53" i="6"/>
  <c r="AW47" i="6"/>
  <c r="AV47" i="6"/>
  <c r="AU47" i="6"/>
  <c r="AT47" i="6"/>
  <c r="AW33" i="6"/>
  <c r="AW41" i="6"/>
  <c r="AV41" i="6"/>
  <c r="AT41" i="6"/>
  <c r="AU33" i="6"/>
  <c r="AU41" i="6" s="1"/>
  <c r="AV32" i="6"/>
  <c r="AT32" i="6"/>
  <c r="AW27" i="6"/>
  <c r="AW32" i="6" s="1"/>
  <c r="AU27" i="6"/>
  <c r="AU32" i="6" s="1"/>
  <c r="AV26" i="6"/>
  <c r="AT26" i="6"/>
  <c r="AS53" i="6"/>
  <c r="AR53" i="6"/>
  <c r="AS47" i="6"/>
  <c r="AR47" i="6"/>
  <c r="AR41" i="6"/>
  <c r="AS32" i="6"/>
  <c r="AR32" i="6"/>
  <c r="AS26" i="6"/>
  <c r="AR26" i="6"/>
  <c r="AS17" i="6"/>
  <c r="AR17" i="6"/>
  <c r="AR54" i="6" s="1"/>
  <c r="AV17" i="6"/>
  <c r="AV54" i="6" s="1"/>
  <c r="AT17" i="6"/>
  <c r="AT54" i="6" s="1"/>
  <c r="AW9" i="6"/>
  <c r="AW17" i="6" s="1"/>
  <c r="AU9" i="6"/>
  <c r="AU17" i="6" s="1"/>
  <c r="AQ53" i="6"/>
  <c r="AP53" i="6"/>
  <c r="AQ47" i="6"/>
  <c r="AP47" i="6"/>
  <c r="AP41" i="6"/>
  <c r="AQ32" i="6"/>
  <c r="AP32" i="6"/>
  <c r="AQ26" i="6"/>
  <c r="AP26" i="6"/>
  <c r="AQ17" i="6"/>
  <c r="AP17" i="6"/>
  <c r="AP54" i="6" s="1"/>
  <c r="AK53" i="6" l="1"/>
  <c r="AK47" i="6"/>
  <c r="AK41" i="6"/>
  <c r="AK32" i="6"/>
  <c r="AK26" i="6"/>
  <c r="AK17" i="6"/>
  <c r="AK54" i="6" s="1"/>
  <c r="AJ47" i="6"/>
  <c r="AJ53" i="6"/>
  <c r="AJ41" i="6"/>
  <c r="AJ32" i="6"/>
  <c r="AJ26" i="6"/>
  <c r="AI26" i="6"/>
  <c r="AJ17" i="6"/>
  <c r="AJ54" i="6" s="1"/>
  <c r="AU54" i="6" l="1"/>
  <c r="AW54" i="6"/>
  <c r="AW18" i="6"/>
  <c r="AW26" i="6" s="1"/>
  <c r="AU18" i="6"/>
  <c r="AU26" i="6" s="1"/>
  <c r="S48" i="6"/>
  <c r="S42" i="6"/>
  <c r="T42" i="6" s="1"/>
  <c r="S37" i="6"/>
  <c r="S36" i="6"/>
  <c r="S34" i="6"/>
  <c r="T34" i="6" s="1"/>
  <c r="S33" i="6"/>
  <c r="S28" i="6"/>
  <c r="T28" i="6" s="1"/>
  <c r="S27" i="6"/>
  <c r="S24" i="6"/>
  <c r="S22" i="6"/>
  <c r="T22" i="6" s="1"/>
  <c r="S20" i="6"/>
  <c r="T20" i="6" s="1"/>
  <c r="S18" i="6"/>
  <c r="T18" i="6" s="1"/>
  <c r="T16" i="6"/>
  <c r="T15" i="6"/>
  <c r="T13" i="6"/>
  <c r="T11" i="6"/>
  <c r="U19" i="1" l="1"/>
  <c r="U17" i="1"/>
  <c r="U15" i="1"/>
  <c r="U14" i="1"/>
  <c r="U12" i="1"/>
  <c r="U10" i="1"/>
  <c r="X19" i="1" l="1"/>
  <c r="AE19" i="1"/>
  <c r="AE20" i="1" s="1"/>
  <c r="AC19" i="1"/>
  <c r="X17" i="1"/>
  <c r="AE17" i="1"/>
  <c r="AE18" i="1" s="1"/>
  <c r="AC17" i="1"/>
  <c r="X15" i="1"/>
  <c r="AD15" i="1" s="1"/>
  <c r="AE15" i="1"/>
  <c r="AC15" i="1"/>
  <c r="X14" i="1"/>
  <c r="AE14" i="1"/>
  <c r="AC14" i="1"/>
  <c r="X12" i="1"/>
  <c r="AE12" i="1"/>
  <c r="AE13" i="1" s="1"/>
  <c r="AC12" i="1"/>
  <c r="X10" i="1"/>
  <c r="AE11" i="1"/>
  <c r="U8" i="1"/>
  <c r="AE16" i="1" l="1"/>
  <c r="AF19" i="1"/>
  <c r="AF20" i="1" s="1"/>
  <c r="AD19" i="1"/>
  <c r="AF17" i="1"/>
  <c r="AF18" i="1" s="1"/>
  <c r="AD17" i="1"/>
  <c r="AF14" i="1"/>
  <c r="AF16" i="1" s="1"/>
  <c r="AD14" i="1"/>
  <c r="AF12" i="1"/>
  <c r="AF13" i="1" s="1"/>
  <c r="AD12" i="1"/>
  <c r="AF10" i="1"/>
  <c r="AF11" i="1" s="1"/>
  <c r="AD10" i="1"/>
  <c r="X8" i="1"/>
  <c r="AE9" i="1"/>
  <c r="AE21" i="1" s="1"/>
  <c r="AI53" i="6"/>
  <c r="AI47" i="6"/>
  <c r="AI41" i="6"/>
  <c r="AI32" i="6"/>
  <c r="AI17" i="6"/>
  <c r="AI54" i="6" s="1"/>
  <c r="AF8" i="1" l="1"/>
  <c r="AF9" i="1" s="1"/>
  <c r="AF21" i="1" s="1"/>
  <c r="AD8" i="1"/>
  <c r="W48" i="6"/>
  <c r="W42" i="6"/>
  <c r="W37" i="6"/>
  <c r="W36" i="6"/>
  <c r="W34" i="6"/>
  <c r="W33" i="6"/>
  <c r="W30" i="6"/>
  <c r="W28" i="6"/>
  <c r="W27" i="6"/>
  <c r="W24" i="6"/>
  <c r="W22" i="6"/>
  <c r="W20" i="6"/>
  <c r="W18" i="6"/>
  <c r="W16" i="6"/>
  <c r="W13" i="6"/>
  <c r="W15" i="6"/>
  <c r="W11" i="6"/>
  <c r="W9" i="6"/>
  <c r="X9" i="6"/>
  <c r="T32" i="6"/>
  <c r="T41" i="6"/>
  <c r="T17" i="6" l="1"/>
  <c r="AD20" i="1" l="1"/>
  <c r="AD18" i="1"/>
  <c r="T53" i="6" l="1"/>
  <c r="T47" i="6"/>
  <c r="T26" i="6" l="1"/>
  <c r="T54" i="6" s="1"/>
  <c r="AC20" i="1"/>
  <c r="AC18" i="1"/>
  <c r="AC16" i="1"/>
  <c r="AD16" i="1"/>
  <c r="AC13" i="1"/>
  <c r="AC9" i="1"/>
  <c r="AD9" i="1"/>
  <c r="AD13" i="1" l="1"/>
  <c r="AD11" i="1"/>
  <c r="AC11" i="1"/>
  <c r="AC21" i="1" s="1"/>
  <c r="AD21" i="1" l="1"/>
  <c r="X48" i="6"/>
  <c r="X42" i="6"/>
  <c r="X27" i="6"/>
  <c r="X18" i="6"/>
</calcChain>
</file>

<file path=xl/comments1.xml><?xml version="1.0" encoding="utf-8"?>
<comments xmlns="http://schemas.openxmlformats.org/spreadsheetml/2006/main">
  <authors>
    <author>USUARIO</author>
  </authors>
  <commentList>
    <comment ref="A48" authorId="0" shapeId="0">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 xml:space="preserve">PRODUCTO TANGIBLE DE LA ACTIVIDAD
</t>
        </r>
      </text>
    </comment>
  </commentList>
</comments>
</file>

<file path=xl/comments2.xml><?xml version="1.0" encoding="utf-8"?>
<comments xmlns="http://schemas.openxmlformats.org/spreadsheetml/2006/main">
  <authors>
    <author>USUARIO</author>
  </authors>
  <commentList>
    <comment ref="M7" authorId="0" shapeId="0">
      <text>
        <r>
          <rPr>
            <b/>
            <sz val="9"/>
            <color rgb="FF000000"/>
            <rFont val="Tahoma"/>
            <family val="2"/>
          </rPr>
          <t xml:space="preserve">USUARIO:
</t>
        </r>
        <r>
          <rPr>
            <b/>
            <sz val="9"/>
            <color rgb="FF000000"/>
            <rFont val="Tahoma"/>
            <family val="2"/>
          </rPr>
          <t xml:space="preserve">1. BIEN
</t>
        </r>
        <r>
          <rPr>
            <b/>
            <sz val="9"/>
            <color rgb="FF000000"/>
            <rFont val="Tahoma"/>
            <family val="2"/>
          </rPr>
          <t>2. SERVICIO</t>
        </r>
        <r>
          <rPr>
            <sz val="9"/>
            <color rgb="FF000000"/>
            <rFont val="Tahoma"/>
            <family val="2"/>
          </rPr>
          <t xml:space="preserve">
</t>
        </r>
      </text>
    </comment>
  </commentList>
</comments>
</file>

<file path=xl/comments3.xml><?xml version="1.0" encoding="utf-8"?>
<comments xmlns="http://schemas.openxmlformats.org/spreadsheetml/2006/main">
  <authors>
    <author>USUARIO</author>
    <author>JOHANA VIELLAR</author>
    <author>MacBook Air</author>
  </authors>
  <commentList>
    <comment ref="M8" authorId="0" shapeId="0">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F8" authorId="1" shapeId="0">
      <text>
        <r>
          <rPr>
            <sz val="9"/>
            <color indexed="81"/>
            <rFont val="Tahoma"/>
            <family val="2"/>
          </rPr>
          <t xml:space="preserve">VER ANEXO 1
</t>
        </r>
      </text>
    </comment>
    <comment ref="AG8" authorId="1" shapeId="0">
      <text>
        <r>
          <rPr>
            <b/>
            <sz val="9"/>
            <color rgb="FF000000"/>
            <rFont val="Tahoma"/>
            <family val="2"/>
          </rPr>
          <t>VER ANEXO 1</t>
        </r>
        <r>
          <rPr>
            <sz val="9"/>
            <color rgb="FF000000"/>
            <rFont val="Tahoma"/>
            <family val="2"/>
          </rPr>
          <t xml:space="preserve">
</t>
        </r>
      </text>
    </comment>
    <comment ref="N9" authorId="2" shapeId="0">
      <text>
        <r>
          <rPr>
            <b/>
            <sz val="10"/>
            <color rgb="FF000000"/>
            <rFont val="Tahoma"/>
            <family val="2"/>
          </rPr>
          <t xml:space="preserve">Contratación de 12 servicios profesionales y de apoyo a la gestión para la ejecución del Programa Unidos por una Vivienda para Ti </t>
        </r>
      </text>
    </comment>
    <comment ref="N11" authorId="2" shapeId="0">
      <text>
        <r>
          <rPr>
            <b/>
            <sz val="10"/>
            <color rgb="FF000000"/>
            <rFont val="Tahoma"/>
            <family val="2"/>
          </rPr>
          <t xml:space="preserve">Rralizar 1 contrato para la gestión integral de logística para el desarrollo de la oferta institucional del Programa Unidos por una Vivienda para Ti </t>
        </r>
      </text>
    </comment>
    <comment ref="N13" authorId="2" shapeId="0">
      <text>
        <r>
          <rPr>
            <b/>
            <sz val="10"/>
            <color rgb="FF000000"/>
            <rFont val="Tahoma"/>
            <family val="2"/>
          </rPr>
          <t>Desarrollo de ofertas institucionales para la asignación de 3.241 subsidios familiares distritales de vivienda asignados</t>
        </r>
      </text>
    </comment>
    <comment ref="N15" authorId="2" shapeId="0">
      <text>
        <r>
          <rPr>
            <b/>
            <sz val="10"/>
            <color rgb="FF000000"/>
            <rFont val="Tahoma"/>
            <family val="2"/>
          </rPr>
          <t>Realizar 2 contratos para diseñar, tramitar permisos y construir obras complementarias para el Proyecto Urbanístico Ciudadela de La Paz.</t>
        </r>
      </text>
    </comment>
    <comment ref="N16" authorId="2" shapeId="0">
      <text>
        <r>
          <rPr>
            <b/>
            <sz val="10"/>
            <color rgb="FF000000"/>
            <rFont val="Tahoma"/>
            <family val="2"/>
          </rPr>
          <t>Adjudicar 2 subsidios para familias damnificadas del barrio San Francisco</t>
        </r>
      </text>
    </comment>
    <comment ref="N18" authorId="2" shapeId="0">
      <text>
        <r>
          <rPr>
            <b/>
            <sz val="10"/>
            <color rgb="FF000000"/>
            <rFont val="Tahoma"/>
            <family val="2"/>
          </rPr>
          <t>Diagnóstico, ejecución e interventoría de las obras de mejoramiento de vivienda por asignación de 3.500 subsidios familiares</t>
        </r>
      </text>
    </comment>
    <comment ref="N20" authorId="2" shapeId="0">
      <text>
        <r>
          <rPr>
            <b/>
            <sz val="10"/>
            <color rgb="FF000000"/>
            <rFont val="Tahoma"/>
            <family val="2"/>
          </rPr>
          <t xml:space="preserve">Realizar 1 contrato de transporte terrestre para el desarrollo de la oferta institucional del Programa Mi Casa Avanza
</t>
        </r>
        <r>
          <rPr>
            <b/>
            <sz val="10"/>
            <color rgb="FF000000"/>
            <rFont val="Tahoma"/>
            <family val="2"/>
          </rPr>
          <t xml:space="preserve">
</t>
        </r>
        <r>
          <rPr>
            <b/>
            <sz val="10"/>
            <color rgb="FF000000"/>
            <rFont val="Tahoma"/>
            <family val="2"/>
          </rPr>
          <t xml:space="preserve">
</t>
        </r>
        <r>
          <rPr>
            <b/>
            <sz val="10"/>
            <color rgb="FF000000"/>
            <rFont val="Tahoma"/>
            <family val="2"/>
          </rPr>
          <t xml:space="preserve">
</t>
        </r>
        <r>
          <rPr>
            <b/>
            <sz val="10"/>
            <color rgb="FF000000"/>
            <rFont val="Tahoma"/>
            <family val="2"/>
          </rPr>
          <t>Rralizar 1 contrato para la gestión integral de logística para el desarrollo de la oferta institucional del Programa Mi Casa Avanza</t>
        </r>
      </text>
    </comment>
    <comment ref="N22" authorId="2" shapeId="0">
      <text>
        <r>
          <rPr>
            <b/>
            <sz val="10"/>
            <color rgb="FF000000"/>
            <rFont val="Tahoma"/>
            <family val="2"/>
          </rPr>
          <t>Realizar 1 contrato para  las obras de mantenimiento y/o adecuacion y/o mejoramiento de parques</t>
        </r>
      </text>
    </comment>
    <comment ref="N24" authorId="2" shapeId="0">
      <text>
        <r>
          <rPr>
            <b/>
            <sz val="10"/>
            <color rgb="FF000000"/>
            <rFont val="Tahoma"/>
            <family val="2"/>
          </rPr>
          <t>Contratación de 33 servicios profesionales y de apoyo a la gestión para la ejecución del programa mi casa avanza</t>
        </r>
      </text>
    </comment>
    <comment ref="N28" authorId="2" shapeId="0">
      <text>
        <r>
          <rPr>
            <b/>
            <sz val="10"/>
            <color rgb="FF000000"/>
            <rFont val="Tahoma"/>
            <family val="2"/>
          </rPr>
          <t xml:space="preserve">Rralizar 1 contrato de Gestión integral de logística para el desarrollo de la oferta institucional del Programa Mi Casa con Propiedad
</t>
        </r>
        <r>
          <rPr>
            <b/>
            <sz val="10"/>
            <color rgb="FF000000"/>
            <rFont val="Tahoma"/>
            <family val="2"/>
          </rPr>
          <t xml:space="preserve">
</t>
        </r>
        <r>
          <rPr>
            <b/>
            <sz val="10"/>
            <color rgb="FF000000"/>
            <rFont val="Tahoma"/>
            <family val="2"/>
          </rPr>
          <t>Realizar 1 contrato de transporte terrestre para el desarrollo de la oferta institucional del Programa Mi Casa con Propiedad</t>
        </r>
      </text>
    </comment>
    <comment ref="N33" authorId="2" shapeId="0">
      <text>
        <r>
          <rPr>
            <b/>
            <sz val="10"/>
            <color rgb="FF000000"/>
            <rFont val="Tahoma"/>
            <family val="2"/>
          </rPr>
          <t>Realizar 1 contrato de labores topográficas como insumo preliminar para el proceso de legalización urbanística en los sectores priorizados de la ciudad de Cartagena.</t>
        </r>
      </text>
    </comment>
    <comment ref="N34" authorId="2" shapeId="0">
      <text>
        <r>
          <rPr>
            <b/>
            <sz val="10"/>
            <color rgb="FF000000"/>
            <rFont val="Tahoma"/>
            <family val="2"/>
          </rPr>
          <t xml:space="preserve">Rralizar 1 contrato de Gestión integral de logística para el desarrollo de la oferta institucional del Programa Mi Territorio en Orden
</t>
        </r>
        <r>
          <rPr>
            <b/>
            <sz val="10"/>
            <color rgb="FF000000"/>
            <rFont val="Tahoma"/>
            <family val="2"/>
          </rPr>
          <t xml:space="preserve">
</t>
        </r>
        <r>
          <rPr>
            <b/>
            <sz val="10"/>
            <color rgb="FF000000"/>
            <rFont val="Tahoma"/>
            <family val="2"/>
          </rPr>
          <t>Realizar 1 contrato de transporte terrestre para el desarrollo de la oferta institucional del Programa Mi Territorio en Orden</t>
        </r>
      </text>
    </comment>
    <comment ref="N36" authorId="2" shapeId="0">
      <text>
        <r>
          <rPr>
            <b/>
            <sz val="10"/>
            <color rgb="FF000000"/>
            <rFont val="Tahoma"/>
            <family val="2"/>
          </rPr>
          <t>Contratación de 19 servicios profesionales y de apoyo a la gestión para la ejecución del programa mi territorio en orden - legalización urbanística de barrios</t>
        </r>
      </text>
    </comment>
    <comment ref="N37" authorId="2" shapeId="0">
      <text>
        <r>
          <rPr>
            <b/>
            <sz val="10"/>
            <color rgb="FF000000"/>
            <rFont val="Tahoma"/>
            <family val="2"/>
          </rPr>
          <t>Contratación de 3 servicios profesionales y de apoyo a la gestión para la ejecución del Programa Mi Territorio en Orden - Observatorio de Vivienda</t>
        </r>
      </text>
    </comment>
    <comment ref="N42" authorId="2" shapeId="0">
      <text>
        <r>
          <rPr>
            <b/>
            <sz val="10"/>
            <color rgb="FF000000"/>
            <rFont val="Tahoma"/>
            <family val="2"/>
          </rPr>
          <t>Diagnóstico, ejecución e interventoría de las obras de mejoramiento de vivienda por asignación de 600 subsidios familiares</t>
        </r>
      </text>
    </comment>
    <comment ref="N48" authorId="2" shapeId="0">
      <text>
        <r>
          <rPr>
            <b/>
            <sz val="10"/>
            <color rgb="FF000000"/>
            <rFont val="Tahoma"/>
            <family val="2"/>
          </rPr>
          <t>Diagnóstico, ejecución e interventoría de las obras de mejoramiento de vivienda por asignación de 150 subsidios familiares</t>
        </r>
      </text>
    </comment>
  </commentList>
</comments>
</file>

<file path=xl/sharedStrings.xml><?xml version="1.0" encoding="utf-8"?>
<sst xmlns="http://schemas.openxmlformats.org/spreadsheetml/2006/main" count="1097" uniqueCount="564">
  <si>
    <t xml:space="preserve">
</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</si>
  <si>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</si>
  <si>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</si>
  <si>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</si>
  <si>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</si>
  <si>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</si>
  <si>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</si>
  <si>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</si>
  <si>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</si>
  <si>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</si>
  <si>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</si>
  <si>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</si>
  <si>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</si>
  <si>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</si>
  <si>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</si>
  <si>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</si>
  <si>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</si>
  <si>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</si>
  <si>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</si>
  <si>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</si>
  <si>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</si>
  <si>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</si>
  <si>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</si>
  <si>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</si>
  <si>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</si>
  <si>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</si>
  <si>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</si>
  <si>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</si>
  <si>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</si>
  <si>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</si>
  <si>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</si>
  <si>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</si>
  <si>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</si>
  <si>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</si>
  <si>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</si>
  <si>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</si>
  <si>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</si>
  <si>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</si>
  <si>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</si>
  <si>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</si>
  <si>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</si>
  <si>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</si>
  <si>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</si>
  <si>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</si>
  <si>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</si>
  <si>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</si>
  <si>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</si>
  <si>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</si>
  <si>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</si>
  <si>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</si>
  <si>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</si>
  <si>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</si>
  <si>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</si>
  <si>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</si>
  <si>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</si>
  <si>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</si>
  <si>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</si>
  <si>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</si>
  <si>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</si>
  <si>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</si>
  <si>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</si>
  <si>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</si>
  <si>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</si>
  <si>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</si>
  <si>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</si>
  <si>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</si>
  <si>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</si>
  <si>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</si>
  <si>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</si>
  <si>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</si>
  <si>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</si>
  <si>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</si>
  <si>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</si>
  <si>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</si>
  <si>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</si>
  <si>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</si>
  <si>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</si>
  <si>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</si>
  <si>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Julio 16-2024</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</si>
  <si>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</si>
  <si>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</si>
  <si>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</si>
  <si>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</si>
  <si>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</si>
  <si>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</si>
  <si>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</si>
  <si>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</si>
  <si>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</si>
  <si>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CIUDADANÍA</t>
  </si>
  <si>
    <t>OBJETIVO DE DESARROLLO SOSTENIBLE</t>
  </si>
  <si>
    <t>PLAN ANUAL DE ADQUISICIONES</t>
  </si>
  <si>
    <t>ADMINISTRACIÓN DE RIESGOS</t>
  </si>
  <si>
    <t>GRUPO DE VALOR</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</si>
  <si>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</si>
  <si>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</si>
  <si>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</si>
  <si>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</si>
  <si>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</si>
  <si>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</si>
  <si>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</si>
  <si>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</si>
  <si>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</si>
  <si>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</si>
  <si>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</si>
  <si>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</si>
  <si>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</si>
  <si>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</si>
  <si>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</si>
  <si>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</si>
  <si>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</si>
  <si>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</si>
  <si>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</si>
  <si>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</si>
  <si>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</si>
  <si>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</si>
  <si>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</si>
  <si>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</si>
  <si>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</si>
  <si>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</si>
  <si>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</si>
  <si>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</si>
  <si>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</si>
  <si>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</si>
  <si>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</si>
  <si>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</si>
  <si>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</si>
  <si>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</si>
  <si>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</si>
  <si>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</si>
  <si>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</si>
  <si>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</si>
  <si>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</si>
  <si>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</si>
  <si>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</si>
  <si>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</si>
  <si>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</si>
  <si>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</si>
  <si>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</si>
  <si>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</si>
  <si>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</si>
  <si>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</si>
  <si>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</si>
  <si>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</si>
  <si>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</si>
  <si>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</si>
  <si>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</si>
  <si>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FECHA DE INICIO DE LA ACTIVIDAD</t>
  </si>
  <si>
    <t>FECHA DE TERMINACIÓN DE LA ACTIVIDAD</t>
  </si>
  <si>
    <t>DESCRIPCIÓN DE LA ADQUISICIÓN ASOCIADA AL PROYECTO</t>
  </si>
  <si>
    <t>GESTIÓN ADMINISTRATIVA - MIPG</t>
  </si>
  <si>
    <t>LÍNEA BASE 
SEGUN PDD</t>
  </si>
  <si>
    <t>LÍNEA ESTRATÉGICA</t>
  </si>
  <si>
    <t>TIPO DE INDICADOR</t>
  </si>
  <si>
    <t>FORMATO PLAN DE ACCIÓN INSTITUCIONAL</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</si>
  <si>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</si>
  <si>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</si>
  <si>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</si>
  <si>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</si>
  <si>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</si>
  <si>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</si>
  <si>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</si>
  <si>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</si>
  <si>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</si>
  <si>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</si>
  <si>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</si>
  <si>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</si>
  <si>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</si>
  <si>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</si>
  <si>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</si>
  <si>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</si>
  <si>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</si>
  <si>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</si>
  <si>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</si>
  <si>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</si>
  <si>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</si>
  <si>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</si>
  <si>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</si>
  <si>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</si>
  <si>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</si>
  <si>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</si>
  <si>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</si>
  <si>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</si>
  <si>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 xml:space="preserve">Bien </t>
  </si>
  <si>
    <t>Servicio</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</si>
  <si>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</si>
  <si>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</si>
  <si>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</si>
  <si>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</si>
  <si>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</si>
  <si>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PROGRAMACIÓN NUMÉRICA DE LA ACTIVIDAD PROYECTO (VIGENCIA)</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</si>
  <si>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</si>
  <si>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</si>
  <si>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</si>
  <si>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</si>
  <si>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</si>
  <si>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</si>
  <si>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</si>
  <si>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</si>
  <si>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</si>
  <si>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</si>
  <si>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</si>
  <si>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</si>
  <si>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</si>
  <si>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PRIMERA INFANCIA, INFANCIA Y ADOLESCENCIA</t>
  </si>
  <si>
    <t>CAMBIO CLIMÁTICO</t>
  </si>
  <si>
    <t>GESTIÓN DEL RIESGO DE DESASTRES</t>
  </si>
  <si>
    <t>TRAZADOR PRESUPUESTAL</t>
  </si>
  <si>
    <t>EQUIDAD DE LA MUJER</t>
  </si>
  <si>
    <t>CONSTRUCCIÓN DE PAZ</t>
  </si>
  <si>
    <t>DESPLAZADOS</t>
  </si>
  <si>
    <t>VÍCTIMAS</t>
  </si>
  <si>
    <t>GRUPOS ÉTNICOS</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</si>
  <si>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</si>
  <si>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</si>
  <si>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</si>
  <si>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</si>
  <si>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</si>
  <si>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2 de 3</t>
  </si>
  <si>
    <t>Página: 1 de 3</t>
  </si>
  <si>
    <t>Elaboración del  documento</t>
  </si>
  <si>
    <t>1.0</t>
  </si>
  <si>
    <t>VALIDACIÓN DEL DOCUMENTO</t>
  </si>
  <si>
    <t>Vivienda Digna y Hábitat</t>
  </si>
  <si>
    <t>Vida Digna</t>
  </si>
  <si>
    <t>Reducir el déficit cuantitativo de vivienda a 6,45%</t>
  </si>
  <si>
    <t>UNIDOS POR UNA VIVIENDA PARA TI</t>
  </si>
  <si>
    <t>11. Ciudades y
comunidades
sostenibles
13. Acción climática
urgente</t>
  </si>
  <si>
    <t>Reducir el déficit
cualitativo de vivienda
a 22,66%</t>
  </si>
  <si>
    <t>MI CASA AVANZA</t>
  </si>
  <si>
    <t>ND</t>
  </si>
  <si>
    <t>MI CASA CON PROPIEDAD</t>
  </si>
  <si>
    <t>MI TERRITORIO EN ORDEN</t>
  </si>
  <si>
    <t>Número de predios legalizados o titulados</t>
  </si>
  <si>
    <t>Número de sistemas de información de vivienda actualizados</t>
  </si>
  <si>
    <t>Fondo de Vivienda de interés Social y Reforma Urbana Distrital - CORVIVIENDA</t>
  </si>
  <si>
    <t>Hogares beneficiados con
adquisición de vivienda</t>
  </si>
  <si>
    <t xml:space="preserve">Hogares beneficiados con mejoramiento de vivienda </t>
  </si>
  <si>
    <t>Número de Documentos
Técnicos de Soporte - DTS
para la legalización urbanística
elaborados</t>
  </si>
  <si>
    <t xml:space="preserve">Número de subsidios de vivienda nueva asignados </t>
  </si>
  <si>
    <t xml:space="preserve">Número de subsidios de mejoramiento de vivienda asignados </t>
  </si>
  <si>
    <t xml:space="preserve">Número de predios titulados </t>
  </si>
  <si>
    <t xml:space="preserve">Número de documentos elaborados </t>
  </si>
  <si>
    <t xml:space="preserve">Número de sistemas de información actualizados </t>
  </si>
  <si>
    <t>Déficit cuantitativo de vivienda: 26.804 hogares
Fuente: DANE, 2018</t>
  </si>
  <si>
    <t>Déficit cualitativo: 73.985 hogares
Fuente: DANE, 2018</t>
  </si>
  <si>
    <t>Déficit de legalización y/o titulación de predios: 11.639 hogares
Fuente: Corvivenda, 2023</t>
  </si>
  <si>
    <t>1 DTS elaborado a corte 2023
Fuente: Corvivienda, 2023</t>
  </si>
  <si>
    <t>1 sistema de información de vivienda creado a corte 2023
Fuente: Corvivienda, 2023</t>
  </si>
  <si>
    <t>Beneficiar a diez mil (10.000) hogares con subsidios familiares de adquisición de vivienda de interés social</t>
  </si>
  <si>
    <t>Beneficiar a doce mil setecientos cincuenta (12.750) hogares con subsidios familiares para mejoramiento de vivienda urbana</t>
  </si>
  <si>
    <t>Titular o legalizar cinco mil (5.000) predios</t>
  </si>
  <si>
    <t>Elaborar cinco (5)
Documentos Técnicos de Soporte para la solicitud de legalización de 100 hectáreas en los asentamientos humanos priorizados del Distrito</t>
  </si>
  <si>
    <t>Actualizar un (1) sistema de información de vivienda</t>
  </si>
  <si>
    <t>Hogares beneficiados con adquisición de vivienda </t>
  </si>
  <si>
    <t>Hogares beneficiados con mejoramiento de una vivienda  </t>
  </si>
  <si>
    <t>Asistencias técnicas y jurídicas realizadas</t>
  </si>
  <si>
    <t>Documentos de planeación elaborados</t>
  </si>
  <si>
    <t>Sistemas de información actualizados</t>
  </si>
  <si>
    <t xml:space="preserve">Fondo de Vivienda de interés Social y Reforma Urbana Distrital - CORVIVIENDA											</t>
  </si>
  <si>
    <t>Subsidio familiar de vivienda de interés social del Programa "Unidos Por Una Vivienda Para Ti" del Distrito de Cartagena de Indias</t>
  </si>
  <si>
    <t>Mejoramiento de viviendas para la población priorizada del Programa “Mi Casa Avanza” del Distrito de Cartagena de Indias</t>
  </si>
  <si>
    <t>Titulación de Predios para la población priorizada del Programa “Mi Casa con Propiedad” del Distrito de Cartagena de Indias</t>
  </si>
  <si>
    <t xml:space="preserve">Desarrollo del Programa "Mi Territorio en Orden" para el mejoramiento del hábitat en el Distrito de Cartagena de Indias </t>
  </si>
  <si>
    <t>Contribuir con la disminución del déficit cuantitativo de vivienda a través de la asignación de subsidios familiares de Vivienda de Interés Social para la adquisición de una vivienda nueva o usada en el Distrito de Cartagena de Indias.</t>
  </si>
  <si>
    <t>Contribuir a la disminución del déficit cualitativo de vivienda a través de la asignación de subsidios de mejoramiento de vivienda, destinados a superar una o varias de las carencias básicas de la unidad habitacional. Una parte de estos subsidios irá destinada a las comunidades y pueblos étnicos.</t>
  </si>
  <si>
    <t xml:space="preserve"> Disminuir el déficit de legalización y/o titulación de predios, mediante la obtención de títulos de propiedad en el Distrito de Cartagena de Indias.</t>
  </si>
  <si>
    <t>Elaborar estudios y documentos técnicos del sector vivienda que servirán como insumos fundamentales para la estructuración de planes y proyectos destinados al mejoramiento del hábitat y el ordenamiento del territorio en el Distrito de Cartagena.</t>
  </si>
  <si>
    <t>Asegurar que la oferta satisfaga la demanda de vivienda VIS y VIP de manera adecuada y asequible.</t>
  </si>
  <si>
    <t>Servicio de apoyo financiero para adquisición de vivienda</t>
  </si>
  <si>
    <t>Servicio de apoyo financiero para mejoramiento de vivienda</t>
  </si>
  <si>
    <t>Mejorar las condiciones de las viviendas de la población vulnerable del Distrito de Cartagena de Indias.</t>
  </si>
  <si>
    <t>Reducir el déficit de legalización y/o titulación de predios en el Distrito de Cartagena de Indias.</t>
  </si>
  <si>
    <t>Servicio de asistencia técnica y jurídica en saneamiento y titulación de predios</t>
  </si>
  <si>
    <t>Realizar solicitud de legalización urbanística de barrios informales.</t>
  </si>
  <si>
    <t>Actualizar sistemas de información con avance en tiempo real del sector vivienda.</t>
  </si>
  <si>
    <t>Documentos de planeación</t>
  </si>
  <si>
    <t xml:space="preserve"> Servicios de información actualizados</t>
  </si>
  <si>
    <t xml:space="preserve">Servicios profesionales y de apoyo a la gestión para la ejecución del Programa Unidos por una Vivienda para Ti </t>
  </si>
  <si>
    <t xml:space="preserve">Gestión integral de logística para el desarrollo de la oferta institucional del Programa Unidos por una Vivienda para Ti </t>
  </si>
  <si>
    <t xml:space="preserve">Desarrollo de ofertas institucionales para la asignación de subsidios familiares distritales de vivienda </t>
  </si>
  <si>
    <t xml:space="preserve">UCG Urbanas
 1, 2, 3, 4, 5, 6, 7, 8, 9, 10, 11, 12, 13, 14 y 15 </t>
  </si>
  <si>
    <t>Verónica Garcia Nieves</t>
  </si>
  <si>
    <t>Insuficiencia de ingresos esperados durante la vigencia 2024- 2027</t>
  </si>
  <si>
    <t>Aumento del precio por metro cuadrado de la vivienda</t>
  </si>
  <si>
    <t xml:space="preserve">Retraso en la asignación de subsidios de vivienda nueva debido a la falta de cooperación de los actores involucrados. </t>
  </si>
  <si>
    <t>Cambio en la normatividad nacional para la asignación de subsidios de vivienda</t>
  </si>
  <si>
    <t>Hogares incapaces de alcanzar el cierre financiero para la adquisición de vivienda.</t>
  </si>
  <si>
    <t>Gestionar recursos distritales, nacionales e internacionales con empresas públicas y privadas para la asignación de subsidios de vivienda nueva.</t>
  </si>
  <si>
    <t>Promover la colaboración entre el sector público y privado para incrementar la oferta de viviendas asequibles</t>
  </si>
  <si>
    <t>Implementar procedimientos claros y facilitar la coordinación entre todos los actores involucrados para agilizar la asignación de subsidios de vivienda nueva y evitar retrasos.</t>
  </si>
  <si>
    <t>Diversificar fuentes de financiamiento y fortalecer alianzas estratégicas con el sector privado y organizaciones internacionales.</t>
  </si>
  <si>
    <t>Ampliar el valor del subsidio de vivienda nueva para la población en pobreza extrema</t>
  </si>
  <si>
    <t>SI</t>
  </si>
  <si>
    <t>1.2.1.0.00-001-ICLD</t>
  </si>
  <si>
    <t>2.3.4001.1400.2024130010012</t>
  </si>
  <si>
    <t>Diagnóstico, ejecución e interventoría de las obras de mejoramiento de vivienda por asignación de subsidios familiares</t>
  </si>
  <si>
    <t xml:space="preserve">Subsidios distritales de mejoramiento de vivienda </t>
  </si>
  <si>
    <t xml:space="preserve">UCG Urbanas
 1, 2, 3, 4, 5, 6, 7, 8, 9, 10, 11, 12, 13, 14 y 15 
UCG Rurales
 1, 2, 3, 4, 5, 6, 7, 8, 9, 10, 11, 12, 13, 14 y 15 </t>
  </si>
  <si>
    <t>Insuficiencia de ingresos esperados durante la vigencia 2024-2027</t>
  </si>
  <si>
    <t>Demoras en la asignación del subsidio de mejoramiento de vivienda debido a que los potenciales beneficiarios no entregan la documentación requerida a tiempo.</t>
  </si>
  <si>
    <t>Baja participación de empresas calificadas en licitaciones públicas</t>
  </si>
  <si>
    <t>Deficiencias en la calidad de los mejoramientos realizados.</t>
  </si>
  <si>
    <t>Incumplimiento de los tiempos estipulados para la ejecución de obras de mejoramiento</t>
  </si>
  <si>
    <t>Gestionar convenios de asociación con entidades publicas y privadas para la ejecución de proyectos de mejoramiento de vivienda conjuntos.</t>
  </si>
  <si>
    <t>Coordinación de las áreas involucradas para recolectar la documentación según los plazos establecidos.</t>
  </si>
  <si>
    <t>Seguimiento y verificación a las Actividades desarrolladas en las etapas precontractual y contractual</t>
  </si>
  <si>
    <t>Ejercer supervisión, interventoría y exigir garantías de desempeño y calidad por parte de los contratistas.</t>
  </si>
  <si>
    <t>Establecer un cronograma detallado con hitos específicos y realizar un seguimiento continuo del progreso del proyecto.</t>
  </si>
  <si>
    <t>2.3.4001.1400.2024130010013</t>
  </si>
  <si>
    <t>Cancelación de pagos de facturas por gastos notariales, oficina de registro de instrumentos públicos, gobernación, valorización e impuesto predial</t>
  </si>
  <si>
    <t xml:space="preserve">UCG Urbanas
 1, 2, 3, 4, 5, 6, 7, 8, 9, 10, 11, 12, 13, 
14 y 15 </t>
  </si>
  <si>
    <t>Retraso en el registro y entrega de títulos de propiedad radicados en la ORIP</t>
  </si>
  <si>
    <t>Modificación de la información verídica de los terrenos y perjuicio para las personas que poseen la propiedad de estos.</t>
  </si>
  <si>
    <t>Errores en los trámites de titulación de predios</t>
  </si>
  <si>
    <t>Surtir el convenio establecido entre Corvivienda y la ORIP para la agilización de trámites.</t>
  </si>
  <si>
    <t>Verificación y actualización de la información catastral, con la participación activa de los poseedores y una supervisión directa del trabajo en campo.</t>
  </si>
  <si>
    <t>Contratación de personal idóneo para los procedimientos.</t>
  </si>
  <si>
    <t>2.3.4001.1400.2024130010014</t>
  </si>
  <si>
    <t>Servicios profesionales y de apoyo a la gestión para la ejecución del Programa Mi Territorio en Orden - Observatorio de Vivienda</t>
  </si>
  <si>
    <t>UCG Urbano
11</t>
  </si>
  <si>
    <t>Cambios en la normatividad nacional y local en lo referente a estudios técnicos para el ordenamiento territorial</t>
  </si>
  <si>
    <t>Demoras de la Secretaría de Planeación Distrital en la priorización de barrios que han solicitado iniciación de proceso de Legalización Urbanística.</t>
  </si>
  <si>
    <t>NO logro de la firma del acta de conocimiento y aceptación del plano de loteo y del proceso de legalización al menos por el cincuenta y uno por ciento (51%) de los propietarios, poseedores u ocupantes de los predios o inmuebles incluidos en la legalización.</t>
  </si>
  <si>
    <t xml:space="preserve">Información primaria y secundaria suministrada y capturada deficientemente. </t>
  </si>
  <si>
    <t>Contratación de equipo técnico y jurídico no especializado.</t>
  </si>
  <si>
    <t>Dependencia del personal especializado</t>
  </si>
  <si>
    <t>Subsanación y aplicación de nueva normatividad.</t>
  </si>
  <si>
    <t>Coordinación de las áreas involucradas para priorizar los barrios no regularizados los plazos establecidos.</t>
  </si>
  <si>
    <t>Cumplir a cabalidad la metodología diseñada para cada uno de los despliegues territoriales programados, hacer las subsanaciones que haya lugar, e informar a la comunidad de los beneficios que trae la adopción de la legalización urbanística.</t>
  </si>
  <si>
    <t>Seguimiento y verificación de la correcta recolección de los datos con las áreas encargadas.</t>
  </si>
  <si>
    <t>Ejercer supervisión y verificación permanente de calidad del trabajo realizado por el personal a cargo de los DTS.</t>
  </si>
  <si>
    <t>Documentar exhaustivamente el sistema y capacitar a múltiples funcionarios.</t>
  </si>
  <si>
    <t>2.3.4001.1400.2024130010017</t>
  </si>
  <si>
    <t xml:space="preserve"> Direccionamiento Estratégico y Planeación </t>
  </si>
  <si>
    <t>Política de Planeación institucional
Política de Compras y Contratación Pública .</t>
  </si>
  <si>
    <t>Gestión de vivienda</t>
  </si>
  <si>
    <t>N/A</t>
  </si>
  <si>
    <t xml:space="preserve">Cooperar con la disminución del déficit cuantitativo de vivienda a través de la adquisición de una vivienda nueva en el Distrito de Cartagena a través de la asignación de Subsidios.
</t>
  </si>
  <si>
    <t>Disminuir el deficit cuantitativo de vivienda= No de subsidios adjudicados / No total del deficit cuantitativo habitacional de vivienda</t>
  </si>
  <si>
    <t>Disminuir el deficit cuantitativo de vivienda</t>
  </si>
  <si>
    <t>SEMESTRAL</t>
  </si>
  <si>
    <t>Efectividad</t>
  </si>
  <si>
    <t xml:space="preserve">Plan anual de inversión </t>
  </si>
  <si>
    <t>Gestión de mejoramiento de vivienda</t>
  </si>
  <si>
    <t>Contribuir a la disminución del déficit cualitativo de vivienda a través del mejoramiento de las condiciones de habitabilidad de los hogares del distrito de Cartagena con la prestación de servicios a nuestros grupos de valor en las modalidades de mejoramiento de vivienda que ofrece la entidad.</t>
  </si>
  <si>
    <t>Disminuir el deficit cuanlitativo de vivienda= No de viviendas mejoradas /No total del deficit cualitativo habitacional de vivienda</t>
  </si>
  <si>
    <t>Disminuir el deficit cualitativo de vivienda</t>
  </si>
  <si>
    <t>Posibilidad de pérdida Reputacional por fallas en informes de asignación de subsidios de vivienda de interés social y mejoramiento de vivienda debido a errores en la consolidación de la información</t>
  </si>
  <si>
    <t>El Director Técnico verifica la información de los informes que detallan la asignación de subsidios a través de la realimentación del informe consolidado a los coordinadores de cada proyecto
El Director Técnico asigna un funcionario para la consolidación y generaciión del informe de subsidios a través de cuadros de control con actualización mensual</t>
  </si>
  <si>
    <t>R1. Posibilidad de pérdida Económica y Reputacional por atrasos en el cronograma y sobrecostos debido a cambios naturales en el entorno global
R2. Posibilidad de pérdida Económica y Reputacional por incumplimiento de especificaciones de obra debido a inadecuada calidad de los materiales</t>
  </si>
  <si>
    <t>R1.
El Director Técnico identifica las posibles desviaciones que generan afectación a los precios a través de una proyección de los costos de la obra por el tiempo de duración.
El Director Técnico establece con claridad las condiciones de uso de los AUI en la obra a través de un documento que contemple dichas condiciones
El Director Técnico identifica los posibles eventos relacionados a sobrecostos a través de comités de seguimiento de obra semanal
R2. 
El Director Técnico verifica las especificaciones técnicas de la obra a través de una lista de chequeo que contemple lo requerido en el anexo técnico del contrato
El Director Técnico exige a la interventoría la identificación de la adecuada calidad de los materiales a través del cumplimiento de sus obligaciones contractuales
 Solicitar a la Direccion Administrativa la contratacion de transporte para la visistas de campo de supervisión a traves de Comunicación Oficial y/o proyecccion de Actividades</t>
  </si>
  <si>
    <t>Dignificar la vida de los habitantes del Distrito de Cartagena de Indias, reducir la pobreza multidimensional, el déficit habitacional, y ampliar la cobertura del saneamiento básico, a través de la implementación de estrategias integrales focalizadas en el fortalecimiento de la infraestructura educativa, en el fomento de las condiciones habitacionales adecuada y en el acceso de calidad de los servicios públicos, garantizando una vida digna para toda la población, durante el período de gobierno 2024-2027.</t>
  </si>
  <si>
    <t>Disminuir el déficit de legalización y/o titulación de predios a 43%</t>
  </si>
  <si>
    <t xml:space="preserve">Aumentar el número de solicitudes de legalización urbanística de barrios </t>
  </si>
  <si>
    <t xml:space="preserve">Actualizar en un 100% el sistema de información de vivienda </t>
  </si>
  <si>
    <t>02-01-01</t>
  </si>
  <si>
    <t>02-01-02</t>
  </si>
  <si>
    <t>02-01-03</t>
  </si>
  <si>
    <t>02-01-04</t>
  </si>
  <si>
    <t>Elaborar 0,6
Documento Técnico de Soporte para la solicitud de legalización de hectáreas en el asentamiento humano priorizado del Distrito</t>
  </si>
  <si>
    <t>DESARROLLO HUMANO Y BIENESTAR SOCIAL DE LAS COMUNIDADES NEGRAS, AFROCOLOMBIANAS, RAIZALES Y PALENQUERAS</t>
  </si>
  <si>
    <t>TERRITORIO PROPIO</t>
  </si>
  <si>
    <t>06-01-02</t>
  </si>
  <si>
    <t>06-02-02</t>
  </si>
  <si>
    <t>Porcentaje de población
afro, negra, raizal, palenquera que habita el Distrito vinculada a procesos de fortalecimiento y reconocimiento de sus derechos, diversidad étnica y cultural como un principio fundamental
cualitativo de vivienda
a 22,66%</t>
  </si>
  <si>
    <t>Porcentaje de población Indígena que habita el Distrito de Cartagena vinculada procesos de fortalecimiento y reconocimiento de sus derechos, diversidad étnica y cultural como un principio fundamental</t>
  </si>
  <si>
    <t>10. Reducción de la Desigualdades
16. Paz, justicia e instituciones sólidas</t>
  </si>
  <si>
    <t>N.D.</t>
  </si>
  <si>
    <t>Otorgar cuatrocientos cincuenta (450) de subsidios para mejoramiento de vivienda a miembros de los cabildos indígenas ubicados en el Distrito</t>
  </si>
  <si>
    <t>Otorgar cuatrocientos cincuenta (450) subsidios para mejoramiento de vivienda anual focalizado en las comunidades negras, afrodescendientes, raizales y palenqueros del Distrito</t>
  </si>
  <si>
    <t>Mejoramiento de Viviendas para la Población Étnica Priorizada del Programa “Desarrollo Humano y Bienestar Social de las Comunidades Negras, Afrocolombianas, Raizales y Palenqueras” del  Cartagena de Indias</t>
  </si>
  <si>
    <t>Mejoramiento de Viviendas para la Población Indígena Priorizada del Programa “Territorio Propio” del   Cartagena de Indias</t>
  </si>
  <si>
    <t>Reducir el déficit cualitativo de vivienda de las comunidades NARP del Distrito de Cartagena de Indias.</t>
  </si>
  <si>
    <t>Reducir el déficit cualitativo de vivienda de las comunidades Indígenas del Distrito de Cartagena de Indias.</t>
  </si>
  <si>
    <t>Mejorar las condiciones de las viviendas de la población Indígena del Distrito de Cartagena de Indias.</t>
  </si>
  <si>
    <t>Mejorar las condiciones de las viviendas de la población NARP del Distrito de Cartagena de Indias.</t>
  </si>
  <si>
    <t>Diseñar, tramitar permisos y construir obras complementarias para el Proyecto Urbanístico Ciudadela de La Paz.</t>
  </si>
  <si>
    <t>APROPIACIÓN INICIAL
(DEC. 1969 27 DIC 2024)
(en pesos)</t>
  </si>
  <si>
    <t>Apoyo logístico para la ejecución  eventos realizados en el marco de los programas misionales  diseño de elementos litográficos, distintivos y promocionales y  servicio de pautas publicitarias, avisos y notificaciones en medios de comunicación del fondo de vivienda de interés social y reforma urbana de Cartagena - Corvivienda</t>
  </si>
  <si>
    <t>Gestión integral de logística y transporte terrestre para el desarrollo de la oferta institucional del programa mi casa avanza</t>
  </si>
  <si>
    <t>Mejoramiento Integral del Hábitat con base en los componentes: mejoramiento de entorno, ejecución de obras de mitigación y fortalecimiento del tejido sociocultural y socioeconómico en el distrito</t>
  </si>
  <si>
    <t xml:space="preserve"> Servicios profesionales y de apoyo a la gestión para la ejecución del programa mi casa avanza</t>
  </si>
  <si>
    <t xml:space="preserve">Contratar la prestacion de Servicios profesionales y de apoyo a la gestión para la ejecución del Programa Mi Casa Avanza </t>
  </si>
  <si>
    <t>Prestación del servicio de transporte terrestre especial automotor de pasajeros y carga, necesario para el desplazamiento de funcionarios y colaboradores, así como la movilización de insumos y equipos, para apoyar el desarrollo de las funciones misionales y adminsitrativas del fondo de vivienda de interés social y reforma urbana distrital</t>
  </si>
  <si>
    <t>1.3.2.3.11-207-RF CORVIVIENDA</t>
  </si>
  <si>
    <t>Gestión integral de logística y transporte terrestre para el desarrollo de la oferta institucional del programa mi casa con propiedad</t>
  </si>
  <si>
    <t>Servicios profesionales y de apoyo a la gestión para la asistencia técnica y jurídica del programa mi casa con propiedad</t>
  </si>
  <si>
    <t>Luis Morillo Sanchez</t>
  </si>
  <si>
    <t>Contratar la prestacion de Servicios profesionales y de apoyo a la gestión para la asistencia técnica y jurídica del Programa Mi Casa con Propiedad</t>
  </si>
  <si>
    <t>Contratar labores topográficas como insumo preliminar para el proceso de legalización urbanística en los sectores priorizados de la ciudad de Cartagena.</t>
  </si>
  <si>
    <t>Gestión integral de logística y transporte terrestre para el desarrollo de la oferta institucional del programa mi territorio en orden</t>
  </si>
  <si>
    <t>Servicios profesionales y de apoyo a la gestión para la ejecución del programa mi territorio en orden - legalización urbanística de barrios</t>
  </si>
  <si>
    <t>Contratar la realizacion de labores topograficas como insumo previo  para el procedimiento de legalizacion urbanistica de los sectores priorizadas  de la ciudad de cartagena  en el marco del programa mi territorio en orden.</t>
  </si>
  <si>
    <t xml:space="preserve">Contratar la prestacion de Servicios profesionales y de apoyo a la gestión para la ejecución del Programa Mi Territrio en Orden - Legalización Urbanisitíca de Barrios </t>
  </si>
  <si>
    <t>Contratar Software de información a la medida de las necesidades de la entidad</t>
  </si>
  <si>
    <t xml:space="preserve">Diagnóstico, ejecución e interventoría de las obras de mejoramiento de vivienda por asignación de subsidios familiares </t>
  </si>
  <si>
    <t xml:space="preserve">Indigenas asentados en 6 cabildos en el Distrito de Cartagena de Indias </t>
  </si>
  <si>
    <t>2.3.4001.1400.202400000005196</t>
  </si>
  <si>
    <t>2.3.4001.1400.202400000005332</t>
  </si>
  <si>
    <t xml:space="preserve">De los Pueblos y Comunidades Étnicas </t>
  </si>
  <si>
    <t>Fortalecimiento al desarrollo afro-territorial de la población negra, afrocolombiana, raizal y palenquera.</t>
  </si>
  <si>
    <t>Territorio sitio de paz y pensamiento colectivo</t>
  </si>
  <si>
    <t>INSTRUCTIVO PARA EL DILIGENCIAMIENTO DEL PLAN DE ACCIÓN INSTITUCIONAL VIGENCIA 2025</t>
  </si>
  <si>
    <t>AVANCE PROGRAMA UNIDOS POR UNA VIVIENDA PARA TI</t>
  </si>
  <si>
    <t xml:space="preserve">AVANCE PROGRAMA MI CASA AVANZA </t>
  </si>
  <si>
    <t>AVANCE PROGRAMA MI CASA CON PROPIEDAD</t>
  </si>
  <si>
    <t>AVANCE PROGRAMA MI TERRITORIO EN ORDEN</t>
  </si>
  <si>
    <t>AVANCE PROGRAMA DESARROLLO HUMANO Y BIENESTAR SOCIAL DE LAS COMUNIDADES NEGRAS, AFROCOLOMBIANAS, RAIZALES Y PALENQUERAS</t>
  </si>
  <si>
    <t xml:space="preserve"> META PRODUCTO
 PDD 2025</t>
  </si>
  <si>
    <t>Beneficiar a tres mil docientos cuarenta y uno (3.241) hogares con subsidios familiares de adquisición de vivienda de interés social</t>
  </si>
  <si>
    <t>Beneficiar a tres mil quinientos (3.500) hogares con subsidios familiares para mejoramiento de vivienda urbana</t>
  </si>
  <si>
    <t>Titular o legalizar mil seicientos setenta y un (1.671) predios</t>
  </si>
  <si>
    <t>Contratar la Prestación de Servicios profesionales y de apoyo a la gestión para la ejecución del Programa Unidos por una Vivienda para Ti</t>
  </si>
  <si>
    <t>REPORTE (ENLACE DE SECOP)</t>
  </si>
  <si>
    <t xml:space="preserve">NO CONTRATADA </t>
  </si>
  <si>
    <t>Avance Proyecto Subsidio familiar de vivienda de interés social del Programa "Unidos Por Una Vivienda Para Ti" del Distrito de Cartagena de Indias</t>
  </si>
  <si>
    <t>Avance Proyecto Mejoramiento de viviendas para la población priorizada del Programa “Mi Casa Avanza” del Distrito de Cartagena de Indias</t>
  </si>
  <si>
    <t>Avance Proyecto Titulación de Predios para la población priorizada del Programa “Mi Casa con Propiedad” del Distrito de Cartagena de Indias</t>
  </si>
  <si>
    <t xml:space="preserve">Avance Proyecto Desarrollo del Programa "Mi Territorio en Orden" para el mejoramiento del hábitat en el Distrito de Cartagena de Indias </t>
  </si>
  <si>
    <t>Avance Proyecto Mejoramiento de Viviendas para la Población Étnica Priorizada del Programa “Desarrollo Humano y Bienestar Social de las Comunidades Negras, Afrocolombianas, Raizales y Palenqueras” del  Cartagena de Indias</t>
  </si>
  <si>
    <t xml:space="preserve">Contratar el diagnóstico y ejecución de las obras de mejoramiento de vivienda por asignación de subsidios familiar, destinados a la población NARP asentada en el Distrito de Cartagena de Indias. </t>
  </si>
  <si>
    <t xml:space="preserve">Contratar la interventoría para la  ejecución de las obras de mejoramiento de vivienda por asignación de subsidios familiar, destinados a la población NARP asentada en el Distrito de Cartagena de Indias. </t>
  </si>
  <si>
    <t xml:space="preserve">Contratar el diagnóstico y ejecución de las obras de mejoramiento de vivienda por asignación de subsidios familiar, destinados a la  población indígena asentada en el Distrito de Cartagena de Indias. </t>
  </si>
  <si>
    <t xml:space="preserve">Contratar la interventoría para la  ejecución de las obras de mejoramiento de vivienda por asignación de subsidios familiar, destinados a la población indígena asentada en el Distrito de Cartagena de Indias. </t>
  </si>
  <si>
    <t>Avance Proyecto Mejoramiento de Viviendas para la Población Indígena Priorizada del Programa “Territorio Propio” del   Cartagena de Indias</t>
  </si>
  <si>
    <t>https://community.secop.gov.co/Public/Tendering/OpportunityDetail/Index?noticeUID=CO1.NTC.7570021&amp;isFromPublicArea=True&amp;isModal=False</t>
  </si>
  <si>
    <t>REPORTE PRODUCTO DE 1 DE ENERO A 31 DE MARZO DE 2025</t>
  </si>
  <si>
    <t>REPORTE PRODUCTO DE 1 DE ABRIL A 30 DE JUNIO DE 2025</t>
  </si>
  <si>
    <t>AVANCE PROGRAMA TERRITORIO PROPIO</t>
  </si>
  <si>
    <t>Adjudicar subsidios para vivienda usada a familias damnificadas del barrio San Francisco, conforme al Convenio Interadministrativo SIC No. 593 de 2011</t>
  </si>
  <si>
    <t>Clara Calderón</t>
  </si>
  <si>
    <t>Contratar bajo la modalidad llave en mano, la revisión y ajuste de los estudios y diseños, así como la ejecución de obras correspondientes de construcción de un CIC - "CIRCULO DEL CUIDADO" - ubicado en el proyecto urbanistico Ciudadela de la Paz</t>
  </si>
  <si>
    <t>Contratar la gerencia de obra para el mantenimiento y/o adecuación y/o mejoramiento del parque ubicado en el Complejo Habitacional - Ciudadela de la Paz</t>
  </si>
  <si>
    <t>Aunar esfuerzos técnicos, administrativos y financieros para el acompañamiento, sensibilizacion y entrega de titulos de propiedad en el marco del programa Mi Casa con Propaiedad del fondo de vivienda de interes social y reforma urbana del distrito de cartagena.</t>
  </si>
  <si>
    <t>Servicios profesionales y de apoyo a la gestión contratados</t>
  </si>
  <si>
    <t>Contrato de apoyo logístico</t>
  </si>
  <si>
    <t xml:space="preserve">Contrato de obras complementarias </t>
  </si>
  <si>
    <t>Subsidios distritales complementarios de vivienda nueva</t>
  </si>
  <si>
    <t>Subsidios totales  de vivienda usada</t>
  </si>
  <si>
    <t>Contrato de apoyo logístico y transporte</t>
  </si>
  <si>
    <t>Contrato de mejoramiento de parque</t>
  </si>
  <si>
    <t xml:space="preserve">Facturas </t>
  </si>
  <si>
    <t xml:space="preserve">Contrato de labores topográficas </t>
  </si>
  <si>
    <t>https://corvivienda-my.sharepoint.com/:b:/g/personal/gestion_proyectos_corvivienda_gov_co/EVwHWIJ6dzxCix_YqiwPjVwB0UKAWwVXOO9cAcLkQoAyGg?e=13NFwK</t>
  </si>
  <si>
    <t>https://corvivienda-my.sharepoint.com/:b:/g/personal/gestion_proyectos_corvivienda_gov_co/EU54OQcQLyJCvsUoqDAniacBcrXgJ28YfTgEUkzRTxV_RA?e=K4PMXe</t>
  </si>
  <si>
    <t>https://corvivienda-my.sharepoint.com/:b:/g/personal/gestion_proyectos_corvivienda_gov_co/Ee4fyYNU5y1PrNCOe8LiC8gBq3duOosW49lzygwC38unng?e=mbOdB9</t>
  </si>
  <si>
    <t>https://corvivienda-my.sharepoint.com/:b:/g/personal/gestion_proyectos_corvivienda_gov_co/EXQ5F585foBEmKjZaRQ9pLgBZ_FZRVGOf44CkzIsMRKcWA?e=HKRttb</t>
  </si>
  <si>
    <t>https://corvivienda-my.sharepoint.com/:b:/g/personal/gestion_proyectos_corvivienda_gov_co/ERA8rewN2EhLoQ3KF8pj1P0B1e9r1wxUzRVvI8cp8_EiZQ?e=8WQl9f</t>
  </si>
  <si>
    <t>SEDD</t>
  </si>
  <si>
    <t>PROGRAMACIÓN META PRODUCTO 2024</t>
  </si>
  <si>
    <t>ACUMULADO 2024</t>
  </si>
  <si>
    <t>ACUMULADO 2025</t>
  </si>
  <si>
    <t>ACUMULADO 2026</t>
  </si>
  <si>
    <t>ACUMULADO 2027</t>
  </si>
  <si>
    <t>ACUMULADO CUATRIENIO</t>
  </si>
  <si>
    <t>REPORTE META PRODUCTO DE  SEPTIEMBRE 2025</t>
  </si>
  <si>
    <t>AVANCE META PRODUCTO AL AÑO (PONDERADO)</t>
  </si>
  <si>
    <t>AVANCE META PRODUCTO AL CUATRIENIO (PONDERADO)</t>
  </si>
  <si>
    <t>AVANCE META PRODUCTO AL AÑO (SIMPLE)</t>
  </si>
  <si>
    <t>AVANCE META PRODUCTO AL CUATRIENIO (SIMPLE)</t>
  </si>
  <si>
    <t>REPORTE ACTIVIDADES PROYECTO DE  ENERO A MARZO 2025</t>
  </si>
  <si>
    <t>REPORTE ACTIVIDADES PROYECTO DE  ABRIL A JUNIO 2025</t>
  </si>
  <si>
    <t>REPORTE ACTIVIDADES PROYECTO DE  JULIO A SEPTIEMBRE 2025</t>
  </si>
  <si>
    <t>ACUMULADO ACTIVIDAD DE PROYECTO 2025</t>
  </si>
  <si>
    <t>AVANCES ACTIVIDADES DE PROYECTO</t>
  </si>
  <si>
    <t>APROPACIÓN DEFINITIVA POR PROYECTO (MARZO)</t>
  </si>
  <si>
    <t>APROPACIÓN DEFINITIVA POR PROYECTO (JUNIO)</t>
  </si>
  <si>
    <t>APROPACIÓN DEFINITIVA POR PROYECTO (SEPTIEMBRE)</t>
  </si>
  <si>
    <t>PRESUPUESTO EJECUTADO MARZO COMPROMISOS</t>
  </si>
  <si>
    <t>PORCENTAJE EJECUTADO MARZO SEGÚN COMPROMISOS</t>
  </si>
  <si>
    <t>PRESUPUESTO EJECUTADO MARZO OBLIGACIONES</t>
  </si>
  <si>
    <t>PORCENTAJE EJECUTADO MARZO SEGÚN OBLIGACIONES</t>
  </si>
  <si>
    <t>PRESUPUESTO EJECUTADO JUNIO COMPROMISOS</t>
  </si>
  <si>
    <t>PORCENTAJE EJECUTADO JUNIO SEGÚN COMPROMISOS</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</si>
  <si>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</si>
  <si>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</si>
  <si>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</si>
  <si>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</si>
  <si>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</si>
  <si>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</si>
  <si>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 xml:space="preserve">OBSERVACIONES </t>
  </si>
  <si>
    <t xml:space="preserve"> UNIDOS POR UNA VIVIENDA PARA TI</t>
  </si>
  <si>
    <t xml:space="preserve">MI CASA AVANZA </t>
  </si>
  <si>
    <t xml:space="preserve"> MI CASA CON PROPIEDAD</t>
  </si>
  <si>
    <t>Concepto</t>
  </si>
  <si>
    <t>Avance marzo</t>
  </si>
  <si>
    <t>Avance junio</t>
  </si>
  <si>
    <t>Plan de Desarrollo al año 2025</t>
  </si>
  <si>
    <t>Ejecución de Proyectos</t>
  </si>
  <si>
    <t>Ejecución Presupuestal por Compromisos</t>
  </si>
  <si>
    <t>Ejecución Presupuestal por Obligaciones</t>
  </si>
  <si>
    <t>Plan de Desarrollo al Cuatrienio</t>
  </si>
  <si>
    <t>AVANCE ESTRATEGICO</t>
  </si>
  <si>
    <t>EJECUCION PRESUPUESTAL</t>
  </si>
  <si>
    <t>PROGRAMAS</t>
  </si>
  <si>
    <t>AÑO</t>
  </si>
  <si>
    <t>CUATRIENIO</t>
  </si>
  <si>
    <t>COMPROMISOS</t>
  </si>
  <si>
    <t>OBLIGACIONES</t>
  </si>
  <si>
    <t>Avance Sept 15</t>
  </si>
  <si>
    <t xml:space="preserve"> FORMATO SALIDA DE INFORMACION RESULTADOS DE SEGUIMIENTO  Y EVALUACIÓN DE PLAN DE ACCIÓN INSTITUCIONAL</t>
  </si>
  <si>
    <t xml:space="preserve">FONDO DE VIVIENDA DE INTERÉS SOCIAL Y REFORMA URBANA DISTRITAL CORVIVIENDA </t>
  </si>
  <si>
    <t>Avance Plan de acción Institucional a corte sept 15</t>
  </si>
  <si>
    <t>Avance Plan de Desarrollo al Cuatrienio</t>
  </si>
  <si>
    <t>Ejecución Proyectos Corvivienda a sept 15</t>
  </si>
  <si>
    <t xml:space="preserve">Ejecución Presupuestal Según Compromisos </t>
  </si>
  <si>
    <t xml:space="preserve">Ejecución Presupuestal Según Obligaciones </t>
  </si>
  <si>
    <t>Avance septiembre</t>
  </si>
  <si>
    <t>Crecimiento</t>
  </si>
  <si>
    <t>Plan de Acción Institucional 2025</t>
  </si>
  <si>
    <t xml:space="preserve">Plan de accion institucional </t>
  </si>
  <si>
    <t>Avance estrategico</t>
  </si>
  <si>
    <t>Año</t>
  </si>
  <si>
    <t>Cuatrienio</t>
  </si>
  <si>
    <t>Ejecucion Presupuestal</t>
  </si>
  <si>
    <t>Compromisos</t>
  </si>
  <si>
    <t>Obligaciuones</t>
  </si>
  <si>
    <t>Unidos por una Vivienda para ti</t>
  </si>
  <si>
    <t>Mi Casa Avanza</t>
  </si>
  <si>
    <t>Mi Casa con propiedad</t>
  </si>
  <si>
    <t>Mi Territorio en orden</t>
  </si>
  <si>
    <t>Desarrollo Humano y Bienestar Social de las Comunidades Negras, Afrocolombianas, Raizales y Palenqueras</t>
  </si>
  <si>
    <t>Territorio Propio</t>
  </si>
  <si>
    <t>REPORTE META PRODUCTO DE  DICIEMBRE 30 2025</t>
  </si>
  <si>
    <t>AVANCE ESTRATEGICO DE CORVIVIENDA DIC 30 2025</t>
  </si>
  <si>
    <t>APROPACIÓN DEFINITIVA POR PROYECTO (DICIEMBRE)</t>
  </si>
  <si>
    <t>Icde-Corvivienda 15% Ipu</t>
  </si>
  <si>
    <t>RB APORTES FONVIVIENDA - UNION TEMPORAL CIUDADELA LA PAZ - ETAPA 3 Y 4</t>
  </si>
  <si>
    <t>RB CREDITO INTERNO CONVENIO SAN FRANCISCO</t>
  </si>
  <si>
    <t>RB IPU 15% CORVIVIENDA</t>
  </si>
  <si>
    <t>PRESUPUESTO EJECUTADO DICIEMBRE COMPROMISOS</t>
  </si>
  <si>
    <t>PRESUPUESTO EJECUTADO DICIEMBRE OBLIGACIONES</t>
  </si>
  <si>
    <t>RF CORVIVIENDA</t>
  </si>
  <si>
    <t>RB ICLD</t>
  </si>
  <si>
    <t>ICLD</t>
  </si>
  <si>
    <t>PORCENTAJE EJECUTADO DICIEMBRE SEGÚN COMPROMISOS</t>
  </si>
  <si>
    <t>PORCENTAJE EJECUTADO DICIEMBRE SEGÚN OBLIGACIONES</t>
  </si>
  <si>
    <t>Ingresos corrientes de Libre Destinación</t>
  </si>
  <si>
    <t>AVANCE DICIEMBRE 30-2025</t>
  </si>
  <si>
    <t>Concurso de meritos abierto</t>
  </si>
  <si>
    <t>ENERO
2025</t>
  </si>
  <si>
    <t>MAYO
2025</t>
  </si>
  <si>
    <t>JUNIO
2025</t>
  </si>
  <si>
    <t>Contratar el diagnóstico y ejecución de las obras de mejoramiento de vivienda por asignación de subsidios, destinados a población asentada en el area rural (Corregimiento de La Boquilla) del distrito de Cartagena de Indias en el marco del Programa Mi Casa Avanza</t>
  </si>
  <si>
    <t>JULIO
2025</t>
  </si>
  <si>
    <t xml:space="preserve">Contratar el diagnóstico y ejecución de las obras de mejoramiento de vivienda por asignación de subsidios, destinados a población asentada en el area urbana y rural el distrito de Cartagena de Indias, de acuerdo a los grupos poblacionales priorizados en el marco de los programas "Mi Casa Avanza" </t>
  </si>
  <si>
    <t>SEPTIEMBRE
2025</t>
  </si>
  <si>
    <t>Contratar la interventoría para la  ejecución de las obras de mejoramiento de vivienda por asignación de subsidios familia asentadas en el area urbana y rural el distrito de Cartagena de Indias, de acuerdo a los grupos poblacionales priorizados en el marco de los programas "Mi Casa Avanza"</t>
  </si>
  <si>
    <t>Contratar servicios profesionales para el avaluo de predios ubuicados en el triangulo de desarrllo social del Distrito de Cartagena de Indias</t>
  </si>
  <si>
    <t>AGOSTO
2025</t>
  </si>
  <si>
    <t>Pago de honorarios por servicios profesionales prestados dentro de procesos judiciales</t>
  </si>
  <si>
    <t>Servicios profesionales  contratados</t>
  </si>
  <si>
    <t>REPORTE ACTIVIDADES PROYECTO DE  OCTUBRE ADICIEMBRE 2025</t>
  </si>
  <si>
    <t>Contratar la interventoría para la  ejecución de las obras de mejoramiento de vivienda por asignación de subsidios familia asentadas en el area rural (corregimiento de la boquilla) en el marco del Programa Mi Casa Avanza
Contratar la interventoría para la  ejecución de las obras de mejoramiento de vivienda por asignación de subsidios familia asentadas en el area RURAL EL DISTRITO DE CARTAGENA DE INDIAS, especificamente en el corregimeinto de la Boquilla.</t>
  </si>
  <si>
    <t>90000000
39858000</t>
  </si>
  <si>
    <t>Concurso de méritos abierto
Minima cuantia</t>
  </si>
  <si>
    <t>JULIO
2025
NOVIEMBRE</t>
  </si>
  <si>
    <t>Proyecto</t>
  </si>
  <si>
    <t>Apropiación Inicial</t>
  </si>
  <si>
    <t>Ejecución de ppto (compromisos)</t>
  </si>
  <si>
    <t>Ejecución de ppto (obligaciones)</t>
  </si>
  <si>
    <t>Avance fisico diciembre</t>
  </si>
  <si>
    <t>Apropiación Definitiva diciembre</t>
  </si>
  <si>
    <t>Avance Plan de accion  Corvivienda Dic 30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</si>
</sst>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8" formatCode="&quot;$&quot;\ #,##0.00;[Red]\-&quot;$&quot;\ #,##0.00"/>
    <numFmt numFmtId="44" formatCode="_-&quot;$&quot;\ * #,##0.00_-;\-&quot;$&quot;\ * #,##0.00_-;_-&quot;$&quot;\ * &quot;-&quot;??_-;_-@_-"/>
    <numFmt numFmtId="43" formatCode="_-* #,##0.00_-;\-* #,##0.00_-;_-* &quot;-&quot;??_-;_-@_-"/>
    <numFmt numFmtId="164" formatCode="&quot;$&quot;#,##0;[Red]\-&quot;$&quot;#,##0"/>
    <numFmt numFmtId="165" formatCode="_-&quot;$&quot;* #,##0_-;\-&quot;$&quot;* #,##0_-;_-&quot;$&quot;* &quot;-&quot;_-;_-@_-"/>
    <numFmt numFmtId="166" formatCode="_-&quot;$&quot;* #,##0.00_-;\-&quot;$&quot;* #,##0.00_-;_-&quot;$&quot;* &quot;-&quot;??_-;_-@_-"/>
    <numFmt numFmtId="167" formatCode="&quot;$&quot;#,##0"/>
    <numFmt numFmtId="168" formatCode="&quot;$&quot;#,##0.00"/>
    <numFmt numFmtId="169" formatCode="dd\-mm\-yy;@"/>
    <numFmt numFmtId="170" formatCode="#,###\ &quot;COP&quot;"/>
    <numFmt numFmtId="171" formatCode="_-&quot;$&quot;* #,##0.00_-;\-&quot;$&quot;* #,##0.00_-;_-&quot;$&quot;* &quot;-&quot;_-;_-@_-"/>
    <numFmt numFmtId="172" formatCode="0.0%"/>
    <numFmt numFmtId="173" formatCode="_-[$$-240A]\ * #,##0.00_-;\-[$$-240A]\ * #,##0.00_-;_-[$$-240A]\ * &quot;-&quot;??_-;_-@_-"/>
    <numFmt numFmtId="174" formatCode="#,##0.000"/>
    <numFmt numFmtId="175" formatCode="&quot;$&quot;#,##0.00;[Red]\-&quot;$&quot;#,##0.00"/>
    <numFmt numFmtId="176" formatCode="_-[$$-409]* #,##0.00_ ;_-[$$-409]* \-#,##0.00\ ;_-[$$-409]* &quot;-&quot;??_ ;_-@_ "/>
    <numFmt numFmtId="177" formatCode="0.0000%"/>
  </numFmts>
  <fonts count="60">
    <font>
      <sz val="11"/>
      <color theme="1"/>
      <name val="Aptos Narrow"/>
      <family val="2"/>
      <scheme val="minor"/>
    </font>
    <font>
      <sz val="12"/>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sz val="11"/>
      <color theme="1" tint="4.9989318521683403E-2"/>
      <name val="Aptos Narrow"/>
      <family val="2"/>
      <scheme val="minor"/>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6"/>
      <color theme="1"/>
      <name val="Arial"/>
      <family val="2"/>
    </font>
    <font>
      <sz val="8"/>
      <color theme="1"/>
      <name val="Arial"/>
      <family val="2"/>
    </font>
    <font>
      <b/>
      <sz val="8"/>
      <name val="Arial"/>
      <family val="2"/>
    </font>
    <font>
      <sz val="8"/>
      <color theme="1"/>
      <name val="Aptos Narrow"/>
      <family val="2"/>
      <scheme val="minor"/>
    </font>
    <font>
      <sz val="8"/>
      <name val="Arial"/>
      <family val="2"/>
    </font>
    <font>
      <b/>
      <sz val="9"/>
      <color rgb="FF000000"/>
      <name val="Tahoma"/>
      <family val="2"/>
    </font>
    <font>
      <sz val="9"/>
      <color rgb="FF000000"/>
      <name val="Tahoma"/>
      <family val="2"/>
    </font>
    <font>
      <sz val="10"/>
      <color theme="1"/>
      <name val="Arial"/>
      <family val="2"/>
    </font>
    <font>
      <b/>
      <sz val="10"/>
      <color rgb="FF000000"/>
      <name val="Tahoma"/>
      <family val="2"/>
    </font>
    <font>
      <b/>
      <sz val="14"/>
      <color theme="1"/>
      <name val="Arial"/>
      <family val="2"/>
    </font>
    <font>
      <b/>
      <sz val="18"/>
      <color theme="9" tint="-0.499984740745262"/>
      <name val="Arial"/>
      <family val="2"/>
    </font>
    <font>
      <b/>
      <sz val="22"/>
      <color rgb="FF002060"/>
      <name val="Arial"/>
      <family val="2"/>
    </font>
    <font>
      <b/>
      <sz val="18"/>
      <color theme="1"/>
      <name val="Aptos Narrow"/>
      <family val="2"/>
      <scheme val="minor"/>
    </font>
    <font>
      <u/>
      <sz val="11"/>
      <color theme="10"/>
      <name val="Aptos Narrow"/>
      <family val="2"/>
      <scheme val="minor"/>
    </font>
    <font>
      <b/>
      <sz val="22"/>
      <color rgb="FF003366"/>
      <name val="Arial"/>
      <family val="2"/>
    </font>
    <font>
      <b/>
      <sz val="20"/>
      <color theme="1"/>
      <name val="Arial"/>
      <family val="2"/>
    </font>
    <font>
      <sz val="11"/>
      <name val="Aptos Narrow"/>
      <family val="2"/>
      <scheme val="minor"/>
    </font>
    <font>
      <b/>
      <sz val="11"/>
      <name val="Aptos Narrow"/>
      <scheme val="minor"/>
    </font>
    <font>
      <sz val="11"/>
      <name val="Aptos Narrow"/>
      <scheme val="minor"/>
    </font>
    <font>
      <b/>
      <sz val="11"/>
      <color theme="1"/>
      <name val="Aptos Narrow"/>
      <family val="2"/>
    </font>
    <font>
      <b/>
      <sz val="11"/>
      <name val="Aptos Narrow"/>
      <family val="2"/>
    </font>
    <font>
      <sz val="11"/>
      <color theme="1"/>
      <name val="Aptos Narrow"/>
      <family val="2"/>
    </font>
    <font>
      <sz val="12"/>
      <color theme="1"/>
      <name val="Aptos Narrow"/>
      <family val="2"/>
    </font>
    <font>
      <sz val="12"/>
      <name val="Aptos Narrow"/>
      <family val="2"/>
    </font>
    <font>
      <sz val="11"/>
      <name val="Aptos Narrow"/>
      <family val="2"/>
    </font>
    <font>
      <b/>
      <sz val="8"/>
      <color theme="1"/>
      <name val="Aptos Narrow"/>
      <family val="2"/>
    </font>
    <font>
      <b/>
      <sz val="12"/>
      <color theme="1"/>
      <name val="Aptos Narrow"/>
      <family val="2"/>
    </font>
    <font>
      <b/>
      <sz val="20"/>
      <color theme="1"/>
      <name val="Aptos Narrow"/>
      <family val="2"/>
    </font>
    <font>
      <b/>
      <sz val="16"/>
      <color theme="1"/>
      <name val="Aptos Narrow"/>
      <family val="2"/>
    </font>
    <font>
      <b/>
      <sz val="11"/>
      <color theme="1" tint="4.9989318521683403E-2"/>
      <name val="Aptos Narrow"/>
      <family val="2"/>
    </font>
    <font>
      <u/>
      <sz val="11"/>
      <color theme="10"/>
      <name val="Aptos Narrow"/>
      <family val="2"/>
    </font>
    <font>
      <b/>
      <sz val="16"/>
      <color theme="9" tint="-0.499984740745262"/>
      <name val="Aptos Narrow"/>
      <family val="2"/>
    </font>
    <font>
      <b/>
      <sz val="16"/>
      <color theme="0" tint="-0.499984740745262"/>
      <name val="Aptos Narrow"/>
      <family val="2"/>
    </font>
    <font>
      <b/>
      <sz val="12"/>
      <color rgb="FFFF0000"/>
      <name val="Aptos Narrow"/>
      <family val="2"/>
    </font>
    <font>
      <b/>
      <sz val="20"/>
      <color rgb="FF002060"/>
      <name val="Aptos Narrow"/>
      <family val="2"/>
    </font>
    <font>
      <b/>
      <sz val="11"/>
      <color rgb="FF002060"/>
      <name val="Aptos Narrow"/>
      <family val="2"/>
    </font>
    <font>
      <b/>
      <sz val="8"/>
      <name val="Aptos Narrow"/>
      <family val="2"/>
    </font>
    <font>
      <b/>
      <sz val="10"/>
      <color theme="1"/>
      <name val="Aptos Narrow"/>
      <family val="2"/>
      <scheme val="minor"/>
    </font>
    <font>
      <b/>
      <sz val="10"/>
      <color rgb="FF000000"/>
      <name val="Aptos Narrow"/>
      <family val="2"/>
    </font>
    <font>
      <sz val="10"/>
      <color rgb="FF000000"/>
      <name val="Arial"/>
      <family val="2"/>
    </font>
    <font>
      <sz val="11"/>
      <color rgb="FF000000"/>
      <name val="Arial"/>
      <family val="2"/>
    </font>
  </fonts>
  <fills count="1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rgb="FFF7FFEB"/>
        <bgColor indexed="64"/>
      </patternFill>
    </fill>
    <fill>
      <patternFill patternType="solid">
        <fgColor rgb="FFEAF1F8"/>
        <bgColor indexed="64"/>
      </patternFill>
    </fill>
    <fill>
      <patternFill patternType="solid">
        <fgColor theme="9" tint="0.79998168889431442"/>
        <bgColor indexed="64"/>
      </patternFill>
    </fill>
    <fill>
      <patternFill patternType="solid">
        <fgColor theme="3" tint="0.749992370372631"/>
        <bgColor indexed="64"/>
      </patternFill>
    </fill>
    <fill>
      <patternFill patternType="solid">
        <fgColor theme="2"/>
        <bgColor indexed="64"/>
      </patternFill>
    </fill>
    <fill>
      <patternFill patternType="solid">
        <fgColor theme="6" tint="0.79998168889431442"/>
        <bgColor indexed="64"/>
      </patternFill>
    </fill>
    <fill>
      <patternFill patternType="solid">
        <fgColor rgb="FFFFFF00"/>
        <bgColor indexed="64"/>
      </patternFill>
    </fill>
    <fill>
      <patternFill patternType="solid">
        <fgColor rgb="FF92D05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theme="4" tint="0.39997558519241921"/>
      </bottom>
      <diagonal/>
    </border>
    <border>
      <left style="medium">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s>
  <cellStyleXfs count="12">
    <xf numFmtId="0" fontId="0" fillId="0" borderId="0"/>
    <xf numFmtId="0" fontId="4" fillId="0" borderId="0"/>
    <xf numFmtId="44" fontId="2" fillId="0" borderId="0" applyFont="0" applyFill="0" applyBorder="0" applyAlignment="0" applyProtection="0"/>
    <xf numFmtId="43" fontId="2" fillId="0" borderId="0" applyFont="0" applyFill="0" applyBorder="0" applyAlignment="0" applyProtection="0"/>
    <xf numFmtId="0" fontId="13" fillId="6" borderId="0" applyNumberFormat="0" applyBorder="0" applyProtection="0">
      <alignment horizontal="center" vertical="center"/>
    </xf>
    <xf numFmtId="49" fontId="14" fillId="0" borderId="0" applyFill="0" applyBorder="0" applyProtection="0">
      <alignment horizontal="left" vertical="center"/>
    </xf>
    <xf numFmtId="3" fontId="14" fillId="0" borderId="0" applyFill="0" applyBorder="0" applyProtection="0">
      <alignment horizontal="right" vertical="center"/>
    </xf>
    <xf numFmtId="9" fontId="2" fillId="0" borderId="0" applyFont="0" applyFill="0" applyBorder="0" applyAlignment="0" applyProtection="0"/>
    <xf numFmtId="165" fontId="2" fillId="0" borderId="0" applyFont="0" applyFill="0" applyBorder="0" applyAlignment="0" applyProtection="0"/>
    <xf numFmtId="170" fontId="26" fillId="0" borderId="0" applyFont="0" applyFill="0" applyBorder="0" applyAlignment="0" applyProtection="0"/>
    <xf numFmtId="0" fontId="32" fillId="0" borderId="0" applyNumberFormat="0" applyFill="0" applyBorder="0" applyAlignment="0" applyProtection="0"/>
    <xf numFmtId="44" fontId="2" fillId="0" borderId="0" applyFont="0" applyFill="0" applyBorder="0" applyAlignment="0" applyProtection="0"/>
  </cellStyleXfs>
  <cellXfs count="643">
    <xf numFmtId="0" fontId="0" fillId="0" borderId="0" xfId="0"/>
    <xf numFmtId="0" fontId="0" fillId="2" borderId="0" xfId="0" applyFill="1"/>
    <xf numFmtId="0" fontId="6" fillId="2" borderId="1" xfId="0" applyFont="1" applyFill="1" applyBorder="1" applyAlignment="1">
      <alignment horizontal="center" vertical="center" wrapText="1"/>
    </xf>
    <xf numFmtId="0" fontId="0" fillId="2" borderId="0" xfId="0" applyFill="1" applyAlignment="1">
      <alignment horizontal="center" vertical="center"/>
    </xf>
    <xf numFmtId="0" fontId="9" fillId="2" borderId="0" xfId="0" applyFont="1" applyFill="1" applyAlignment="1">
      <alignment horizontal="center" vertical="center"/>
    </xf>
    <xf numFmtId="0" fontId="10" fillId="2" borderId="0" xfId="0" applyFont="1" applyFill="1" applyAlignment="1">
      <alignment horizontal="center"/>
    </xf>
    <xf numFmtId="0" fontId="0" fillId="0" borderId="0" xfId="0" applyAlignment="1">
      <alignment vertical="center"/>
    </xf>
    <xf numFmtId="0" fontId="13" fillId="6" borderId="1" xfId="4" applyBorder="1" applyProtection="1">
      <alignment horizontal="center" vertical="center"/>
    </xf>
    <xf numFmtId="3" fontId="14" fillId="0" borderId="1" xfId="6" applyBorder="1" applyAlignment="1" applyProtection="1">
      <alignment horizontal="center" vertical="center"/>
    </xf>
    <xf numFmtId="49" fontId="14" fillId="0" borderId="1" xfId="5" applyBorder="1" applyProtection="1">
      <alignment horizontal="left" vertical="center"/>
    </xf>
    <xf numFmtId="0" fontId="17" fillId="0" borderId="0" xfId="0" applyFont="1" applyAlignment="1">
      <alignment horizontal="left"/>
    </xf>
    <xf numFmtId="0" fontId="17" fillId="0" borderId="0" xfId="0" applyFont="1" applyAlignment="1">
      <alignment horizontal="left" vertical="center" wrapText="1"/>
    </xf>
    <xf numFmtId="0" fontId="18" fillId="0" borderId="0" xfId="0" applyFont="1" applyAlignment="1">
      <alignment horizontal="left" vertical="center" wrapText="1"/>
    </xf>
    <xf numFmtId="0" fontId="12" fillId="0" borderId="0" xfId="0" applyFont="1" applyAlignment="1">
      <alignment horizontal="left" vertical="center" wrapText="1"/>
    </xf>
    <xf numFmtId="0" fontId="17" fillId="4" borderId="1" xfId="0" applyFont="1" applyFill="1" applyBorder="1" applyAlignment="1">
      <alignment horizontal="left" vertical="center" wrapText="1"/>
    </xf>
    <xf numFmtId="0" fontId="17" fillId="4" borderId="1" xfId="0" applyFont="1" applyFill="1" applyBorder="1" applyAlignment="1">
      <alignment horizontal="left" vertical="center"/>
    </xf>
    <xf numFmtId="0" fontId="18" fillId="4"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7" fillId="0" borderId="0" xfId="0" applyFont="1" applyAlignment="1">
      <alignment horizontal="left" vertical="center"/>
    </xf>
    <xf numFmtId="0" fontId="3" fillId="2" borderId="5" xfId="0" applyFont="1" applyFill="1" applyBorder="1" applyAlignment="1">
      <alignment horizontal="center" vertical="center" wrapText="1"/>
    </xf>
    <xf numFmtId="0" fontId="0" fillId="2" borderId="0" xfId="0" applyFill="1" applyAlignment="1">
      <alignment horizontal="center"/>
    </xf>
    <xf numFmtId="0" fontId="5" fillId="2" borderId="12" xfId="1" applyFont="1" applyFill="1" applyBorder="1" applyAlignment="1">
      <alignment horizontal="left"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49" fontId="14" fillId="0" borderId="1" xfId="5" applyBorder="1" applyAlignment="1" applyProtection="1">
      <alignment vertical="center" wrapText="1"/>
    </xf>
    <xf numFmtId="0" fontId="13" fillId="6" borderId="1" xfId="4" applyBorder="1" applyAlignment="1" applyProtection="1">
      <alignment vertical="center"/>
    </xf>
    <xf numFmtId="0" fontId="21" fillId="5" borderId="9" xfId="1" applyFont="1" applyFill="1" applyBorder="1" applyAlignment="1">
      <alignment horizontal="center" vertical="center"/>
    </xf>
    <xf numFmtId="0" fontId="21" fillId="5" borderId="10" xfId="1" applyFont="1" applyFill="1" applyBorder="1" applyAlignment="1">
      <alignment horizontal="center" vertical="center"/>
    </xf>
    <xf numFmtId="14" fontId="22" fillId="0" borderId="1" xfId="0" applyNumberFormat="1" applyFont="1" applyBorder="1" applyAlignment="1">
      <alignment horizontal="center" vertical="center"/>
    </xf>
    <xf numFmtId="0" fontId="23" fillId="0" borderId="1" xfId="1" applyFont="1" applyBorder="1" applyAlignment="1">
      <alignment horizontal="center" vertical="center"/>
    </xf>
    <xf numFmtId="14" fontId="23" fillId="0" borderId="1" xfId="1" applyNumberFormat="1" applyFont="1" applyBorder="1" applyAlignment="1">
      <alignment horizontal="center" vertical="center"/>
    </xf>
    <xf numFmtId="0" fontId="23" fillId="0" borderId="1" xfId="1" applyFont="1" applyBorder="1"/>
    <xf numFmtId="0" fontId="23" fillId="0" borderId="1" xfId="1" applyFont="1" applyBorder="1" applyAlignment="1">
      <alignment horizontal="center" wrapText="1"/>
    </xf>
    <xf numFmtId="0" fontId="21" fillId="5" borderId="1" xfId="1" applyFont="1" applyFill="1" applyBorder="1" applyAlignment="1">
      <alignment horizontal="center" vertical="center"/>
    </xf>
    <xf numFmtId="0" fontId="21" fillId="5" borderId="1" xfId="1" applyFont="1" applyFill="1" applyBorder="1" applyAlignment="1">
      <alignment vertical="center"/>
    </xf>
    <xf numFmtId="0" fontId="8"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8" fillId="2" borderId="18" xfId="0" applyFont="1" applyFill="1" applyBorder="1" applyAlignment="1">
      <alignment horizontal="center" vertical="center" wrapText="1"/>
    </xf>
    <xf numFmtId="0" fontId="17" fillId="2" borderId="1" xfId="0" applyFont="1" applyFill="1" applyBorder="1" applyAlignment="1">
      <alignment horizontal="center" vertical="center" wrapText="1"/>
    </xf>
    <xf numFmtId="1" fontId="17" fillId="2" borderId="1" xfId="0" applyNumberFormat="1" applyFont="1" applyFill="1" applyBorder="1" applyAlignment="1">
      <alignment horizontal="center" vertical="center"/>
    </xf>
    <xf numFmtId="0" fontId="12" fillId="2" borderId="1" xfId="0" applyFont="1" applyFill="1" applyBorder="1" applyAlignment="1">
      <alignment horizontal="center" vertical="center" wrapText="1"/>
    </xf>
    <xf numFmtId="10" fontId="17" fillId="2" borderId="1" xfId="7" applyNumberFormat="1" applyFont="1" applyFill="1" applyBorder="1" applyAlignment="1">
      <alignment horizontal="center" vertical="center" wrapText="1"/>
    </xf>
    <xf numFmtId="3" fontId="17" fillId="2" borderId="1" xfId="0" applyNumberFormat="1" applyFont="1" applyFill="1" applyBorder="1" applyAlignment="1">
      <alignment horizontal="center" vertical="center" wrapText="1"/>
    </xf>
    <xf numFmtId="0" fontId="1" fillId="2" borderId="0" xfId="0" applyFont="1" applyFill="1"/>
    <xf numFmtId="0" fontId="6" fillId="2" borderId="1" xfId="1" applyFont="1" applyFill="1" applyBorder="1" applyAlignment="1">
      <alignment horizontal="left" vertical="center"/>
    </xf>
    <xf numFmtId="0" fontId="8" fillId="2" borderId="19" xfId="0" applyFont="1" applyFill="1" applyBorder="1" applyAlignment="1">
      <alignment vertical="center" wrapText="1"/>
    </xf>
    <xf numFmtId="0" fontId="0" fillId="0" borderId="1" xfId="0" applyBorder="1"/>
    <xf numFmtId="49" fontId="17" fillId="2" borderId="1" xfId="0" applyNumberFormat="1" applyFont="1" applyFill="1" applyBorder="1" applyAlignment="1">
      <alignment horizontal="center" vertical="center"/>
    </xf>
    <xf numFmtId="0" fontId="17" fillId="2" borderId="1" xfId="0" applyFont="1" applyFill="1" applyBorder="1" applyAlignment="1">
      <alignment horizontal="center" vertical="center"/>
    </xf>
    <xf numFmtId="4" fontId="17" fillId="2" borderId="1" xfId="0" applyNumberFormat="1" applyFont="1" applyFill="1" applyBorder="1" applyAlignment="1">
      <alignment horizontal="center" vertical="center" wrapText="1"/>
    </xf>
    <xf numFmtId="3" fontId="17" fillId="2" borderId="1" xfId="0" applyNumberFormat="1" applyFont="1" applyFill="1" applyBorder="1" applyAlignment="1">
      <alignment horizontal="center" vertical="center"/>
    </xf>
    <xf numFmtId="10" fontId="29" fillId="2" borderId="1" xfId="7" applyNumberFormat="1" applyFont="1" applyFill="1" applyBorder="1" applyAlignment="1">
      <alignment horizontal="center" vertical="center" wrapText="1"/>
    </xf>
    <xf numFmtId="1" fontId="29" fillId="2" borderId="4" xfId="0" applyNumberFormat="1" applyFont="1" applyFill="1" applyBorder="1" applyAlignment="1">
      <alignment horizontal="center" vertical="center"/>
    </xf>
    <xf numFmtId="49" fontId="29" fillId="2" borderId="4" xfId="0" applyNumberFormat="1" applyFont="1" applyFill="1" applyBorder="1" applyAlignment="1">
      <alignment horizontal="center" vertical="center"/>
    </xf>
    <xf numFmtId="49" fontId="30" fillId="2" borderId="4" xfId="0" applyNumberFormat="1" applyFont="1" applyFill="1" applyBorder="1" applyAlignment="1">
      <alignment horizontal="center" vertical="center"/>
    </xf>
    <xf numFmtId="9" fontId="34" fillId="2" borderId="1" xfId="7" applyFont="1" applyFill="1" applyBorder="1" applyAlignment="1">
      <alignment horizontal="center" vertical="center" wrapText="1"/>
    </xf>
    <xf numFmtId="0" fontId="35" fillId="0" borderId="1" xfId="0" applyFont="1" applyBorder="1" applyAlignment="1">
      <alignment horizontal="center" vertical="center"/>
    </xf>
    <xf numFmtId="0" fontId="35" fillId="0" borderId="1" xfId="0" applyFont="1" applyBorder="1" applyAlignment="1">
      <alignment horizontal="center" vertical="center" wrapText="1"/>
    </xf>
    <xf numFmtId="10" fontId="36" fillId="0" borderId="1" xfId="7" applyNumberFormat="1" applyFont="1" applyFill="1" applyBorder="1" applyAlignment="1">
      <alignment horizontal="center" vertical="center" wrapText="1"/>
    </xf>
    <xf numFmtId="10" fontId="37" fillId="0" borderId="1" xfId="7" applyNumberFormat="1" applyFont="1" applyFill="1" applyBorder="1" applyAlignment="1">
      <alignment horizontal="center" vertical="center" wrapText="1"/>
    </xf>
    <xf numFmtId="0" fontId="39" fillId="0" borderId="18" xfId="0" applyFont="1" applyBorder="1" applyAlignment="1">
      <alignment horizontal="center" vertical="center" wrapText="1"/>
    </xf>
    <xf numFmtId="0" fontId="39" fillId="0" borderId="1" xfId="0" applyFont="1" applyBorder="1" applyAlignment="1">
      <alignment horizontal="center" vertical="center" wrapText="1"/>
    </xf>
    <xf numFmtId="0" fontId="40" fillId="2" borderId="0" xfId="0" applyFont="1" applyFill="1"/>
    <xf numFmtId="0" fontId="42" fillId="2" borderId="1" xfId="0" applyFont="1" applyFill="1" applyBorder="1" applyAlignment="1">
      <alignment horizontal="center" vertical="center" wrapText="1"/>
    </xf>
    <xf numFmtId="0" fontId="43" fillId="0" borderId="1" xfId="0" applyFont="1" applyBorder="1" applyAlignment="1">
      <alignment horizontal="center" vertical="center"/>
    </xf>
    <xf numFmtId="0" fontId="43" fillId="0" borderId="1" xfId="0" applyFont="1" applyBorder="1" applyAlignment="1">
      <alignment horizontal="center" vertical="center" wrapText="1"/>
    </xf>
    <xf numFmtId="10" fontId="43" fillId="0" borderId="1" xfId="7" applyNumberFormat="1" applyFont="1" applyFill="1" applyBorder="1" applyAlignment="1">
      <alignment horizontal="center" vertical="center" wrapText="1"/>
    </xf>
    <xf numFmtId="10" fontId="39" fillId="0" borderId="1" xfId="7" applyNumberFormat="1" applyFont="1" applyFill="1" applyBorder="1" applyAlignment="1">
      <alignment horizontal="center" vertical="center" wrapText="1"/>
    </xf>
    <xf numFmtId="0" fontId="40" fillId="0" borderId="0" xfId="0" applyFont="1"/>
    <xf numFmtId="0" fontId="40" fillId="2" borderId="1" xfId="0" applyFont="1" applyFill="1" applyBorder="1" applyAlignment="1">
      <alignment horizontal="center" vertical="center" wrapText="1"/>
    </xf>
    <xf numFmtId="49" fontId="40" fillId="2" borderId="1" xfId="0" applyNumberFormat="1" applyFont="1" applyFill="1" applyBorder="1" applyAlignment="1">
      <alignment horizontal="center" vertical="center"/>
    </xf>
    <xf numFmtId="0" fontId="43" fillId="2" borderId="1" xfId="0" applyFont="1" applyFill="1" applyBorder="1" applyAlignment="1">
      <alignment horizontal="center" vertical="center" wrapText="1"/>
    </xf>
    <xf numFmtId="10" fontId="40" fillId="2" borderId="1" xfId="7" applyNumberFormat="1" applyFont="1" applyFill="1" applyBorder="1" applyAlignment="1">
      <alignment horizontal="center" vertical="center" wrapText="1"/>
    </xf>
    <xf numFmtId="0" fontId="40" fillId="2" borderId="1" xfId="0" applyFont="1" applyFill="1" applyBorder="1" applyAlignment="1">
      <alignment horizontal="center" vertical="center"/>
    </xf>
    <xf numFmtId="4" fontId="40" fillId="2" borderId="1" xfId="0" applyNumberFormat="1" applyFont="1" applyFill="1" applyBorder="1" applyAlignment="1">
      <alignment horizontal="center" vertical="center" wrapText="1"/>
    </xf>
    <xf numFmtId="0" fontId="39" fillId="7" borderId="21" xfId="0" applyFont="1" applyFill="1" applyBorder="1" applyAlignment="1">
      <alignment horizontal="center" vertical="center" wrapText="1"/>
    </xf>
    <xf numFmtId="0" fontId="38" fillId="7" borderId="21" xfId="0" applyFont="1" applyFill="1" applyBorder="1" applyAlignment="1">
      <alignment horizontal="center" vertical="center" wrapText="1"/>
    </xf>
    <xf numFmtId="0" fontId="48" fillId="7" borderId="21" xfId="0" applyFont="1" applyFill="1" applyBorder="1" applyAlignment="1">
      <alignment horizontal="center" vertical="center" wrapText="1"/>
    </xf>
    <xf numFmtId="0" fontId="38" fillId="0" borderId="34" xfId="0" applyFont="1" applyBorder="1" applyAlignment="1">
      <alignment horizontal="center" vertical="center" wrapText="1"/>
    </xf>
    <xf numFmtId="9" fontId="38" fillId="0" borderId="34" xfId="7" applyFont="1" applyFill="1" applyBorder="1" applyAlignment="1">
      <alignment horizontal="center" vertical="center" wrapText="1"/>
    </xf>
    <xf numFmtId="0" fontId="38" fillId="8" borderId="21" xfId="0" applyFont="1" applyFill="1" applyBorder="1" applyAlignment="1">
      <alignment horizontal="center" vertical="center" wrapText="1"/>
    </xf>
    <xf numFmtId="0" fontId="38" fillId="4" borderId="21" xfId="0" applyFont="1" applyFill="1" applyBorder="1" applyAlignment="1">
      <alignment horizontal="center" vertical="center" wrapText="1"/>
    </xf>
    <xf numFmtId="0" fontId="39" fillId="0" borderId="21" xfId="0" applyFont="1" applyBorder="1" applyAlignment="1">
      <alignment horizontal="center" vertical="center" wrapText="1"/>
    </xf>
    <xf numFmtId="0" fontId="40" fillId="0" borderId="0" xfId="0" applyFont="1" applyAlignment="1">
      <alignment horizontal="center"/>
    </xf>
    <xf numFmtId="0" fontId="41" fillId="2" borderId="22" xfId="0" applyFont="1" applyFill="1" applyBorder="1" applyAlignment="1">
      <alignment vertical="center" wrapText="1"/>
    </xf>
    <xf numFmtId="0" fontId="41" fillId="2" borderId="23" xfId="0" applyFont="1" applyFill="1" applyBorder="1" applyAlignment="1">
      <alignment vertical="center" wrapText="1"/>
    </xf>
    <xf numFmtId="169" fontId="41" fillId="2" borderId="23" xfId="0" applyNumberFormat="1" applyFont="1" applyFill="1" applyBorder="1" applyAlignment="1">
      <alignment vertical="center"/>
    </xf>
    <xf numFmtId="0" fontId="42" fillId="2" borderId="23" xfId="0" applyFont="1" applyFill="1" applyBorder="1" applyAlignment="1">
      <alignment vertical="center" wrapText="1"/>
    </xf>
    <xf numFmtId="1" fontId="41" fillId="2" borderId="23" xfId="0" applyNumberFormat="1" applyFont="1" applyFill="1" applyBorder="1" applyAlignment="1">
      <alignment vertical="center"/>
    </xf>
    <xf numFmtId="0" fontId="42" fillId="2" borderId="23" xfId="0" applyFont="1" applyFill="1" applyBorder="1" applyAlignment="1">
      <alignment horizontal="center" vertical="center" wrapText="1"/>
    </xf>
    <xf numFmtId="3" fontId="41" fillId="0" borderId="23" xfId="0" applyNumberFormat="1" applyFont="1" applyBorder="1" applyAlignment="1">
      <alignment horizontal="center" vertical="center" wrapText="1"/>
    </xf>
    <xf numFmtId="17" fontId="41" fillId="0" borderId="19" xfId="0" applyNumberFormat="1" applyFont="1" applyBorder="1" applyAlignment="1">
      <alignment horizontal="center" vertical="center" wrapText="1"/>
    </xf>
    <xf numFmtId="1" fontId="41" fillId="0" borderId="19" xfId="0" applyNumberFormat="1" applyFont="1" applyBorder="1" applyAlignment="1">
      <alignment horizontal="center" vertical="center" wrapText="1"/>
    </xf>
    <xf numFmtId="0" fontId="41" fillId="0" borderId="19" xfId="0" applyFont="1" applyBorder="1" applyAlignment="1">
      <alignment horizontal="justify" vertical="center" wrapText="1"/>
    </xf>
    <xf numFmtId="0" fontId="49" fillId="0" borderId="19" xfId="10" applyFont="1" applyFill="1" applyBorder="1" applyAlignment="1">
      <alignment horizontal="center" vertical="center" wrapText="1"/>
    </xf>
    <xf numFmtId="0" fontId="40" fillId="0" borderId="0" xfId="0" applyFont="1" applyAlignment="1">
      <alignment vertical="center"/>
    </xf>
    <xf numFmtId="9" fontId="41" fillId="0" borderId="20" xfId="0" applyNumberFormat="1" applyFont="1" applyBorder="1" applyAlignment="1">
      <alignment horizontal="center" vertical="center"/>
    </xf>
    <xf numFmtId="0" fontId="41" fillId="0" borderId="20" xfId="0" applyFont="1" applyBorder="1" applyAlignment="1">
      <alignment horizontal="center" vertical="center"/>
    </xf>
    <xf numFmtId="3" fontId="41" fillId="0" borderId="1" xfId="0" applyNumberFormat="1" applyFont="1" applyBorder="1" applyAlignment="1">
      <alignment horizontal="center" vertical="center" wrapText="1"/>
    </xf>
    <xf numFmtId="0" fontId="41" fillId="0" borderId="1" xfId="0" applyFont="1" applyBorder="1" applyAlignment="1">
      <alignment horizontal="center" vertical="center" wrapText="1"/>
    </xf>
    <xf numFmtId="3" fontId="41" fillId="0" borderId="20" xfId="0" applyNumberFormat="1" applyFont="1" applyBorder="1" applyAlignment="1">
      <alignment horizontal="center" vertical="center"/>
    </xf>
    <xf numFmtId="0" fontId="41" fillId="0" borderId="20" xfId="0" applyFont="1" applyBorder="1" applyAlignment="1">
      <alignment horizontal="center" vertical="center" wrapText="1"/>
    </xf>
    <xf numFmtId="0" fontId="41" fillId="0" borderId="1" xfId="0" applyFont="1" applyBorder="1" applyAlignment="1">
      <alignment horizontal="justify" vertical="center" wrapText="1"/>
    </xf>
    <xf numFmtId="0" fontId="41" fillId="0" borderId="16" xfId="0" applyFont="1" applyBorder="1" applyAlignment="1">
      <alignment horizontal="center" vertical="center"/>
    </xf>
    <xf numFmtId="0" fontId="41" fillId="0" borderId="1" xfId="0" applyFont="1" applyBorder="1" applyAlignment="1">
      <alignment horizontal="center" vertical="center"/>
    </xf>
    <xf numFmtId="0" fontId="41" fillId="0" borderId="1" xfId="0" applyFont="1" applyBorder="1" applyAlignment="1">
      <alignment horizontal="left" vertical="center" wrapText="1"/>
    </xf>
    <xf numFmtId="0" fontId="41" fillId="0" borderId="19" xfId="0" applyFont="1" applyBorder="1" applyAlignment="1">
      <alignment horizontal="center" vertical="center"/>
    </xf>
    <xf numFmtId="0" fontId="41" fillId="0" borderId="18" xfId="0" applyFont="1" applyBorder="1" applyAlignment="1">
      <alignment horizontal="center" vertical="center"/>
    </xf>
    <xf numFmtId="0" fontId="41" fillId="0" borderId="19" xfId="0" applyFont="1" applyBorder="1" applyAlignment="1">
      <alignment horizontal="center" vertical="center" wrapText="1"/>
    </xf>
    <xf numFmtId="0" fontId="41" fillId="0" borderId="18" xfId="0" applyFont="1" applyBorder="1" applyAlignment="1">
      <alignment horizontal="center" vertical="center" wrapText="1"/>
    </xf>
    <xf numFmtId="0" fontId="41" fillId="0" borderId="1" xfId="0" applyFont="1" applyBorder="1" applyAlignment="1">
      <alignment vertical="center"/>
    </xf>
    <xf numFmtId="172" fontId="41" fillId="0" borderId="1" xfId="7" applyNumberFormat="1" applyFont="1" applyBorder="1" applyAlignment="1">
      <alignment horizontal="center" vertical="center" wrapText="1"/>
    </xf>
    <xf numFmtId="0" fontId="41" fillId="0" borderId="20" xfId="0" applyFont="1" applyBorder="1" applyAlignment="1">
      <alignment horizontal="left" vertical="center" wrapText="1"/>
    </xf>
    <xf numFmtId="0" fontId="42" fillId="2" borderId="27" xfId="0" applyFont="1" applyFill="1" applyBorder="1" applyAlignment="1">
      <alignment horizontal="center" vertical="center" wrapText="1"/>
    </xf>
    <xf numFmtId="0" fontId="41" fillId="0" borderId="27" xfId="0" applyFont="1" applyBorder="1" applyAlignment="1">
      <alignment vertical="center"/>
    </xf>
    <xf numFmtId="3" fontId="41" fillId="0" borderId="27" xfId="0" applyNumberFormat="1" applyFont="1" applyBorder="1" applyAlignment="1">
      <alignment horizontal="center" vertical="center" wrapText="1"/>
    </xf>
    <xf numFmtId="3" fontId="41" fillId="0" borderId="28" xfId="0" applyNumberFormat="1" applyFont="1" applyBorder="1" applyAlignment="1">
      <alignment horizontal="center" vertical="center" wrapText="1"/>
    </xf>
    <xf numFmtId="17" fontId="41" fillId="0" borderId="28" xfId="0" applyNumberFormat="1" applyFont="1" applyBorder="1" applyAlignment="1">
      <alignment horizontal="center" vertical="center" wrapText="1"/>
    </xf>
    <xf numFmtId="1" fontId="41" fillId="0" borderId="28" xfId="0" applyNumberFormat="1" applyFont="1" applyBorder="1" applyAlignment="1">
      <alignment horizontal="center" vertical="center" wrapText="1"/>
    </xf>
    <xf numFmtId="0" fontId="41" fillId="0" borderId="27" xfId="0" applyFont="1" applyBorder="1" applyAlignment="1">
      <alignment horizontal="center" vertical="center"/>
    </xf>
    <xf numFmtId="0" fontId="41" fillId="0" borderId="28" xfId="0" applyFont="1" applyBorder="1" applyAlignment="1">
      <alignment horizontal="left" vertical="center" wrapText="1"/>
    </xf>
    <xf numFmtId="0" fontId="41" fillId="0" borderId="28" xfId="0" applyFont="1" applyBorder="1" applyAlignment="1">
      <alignment horizontal="center" vertical="center" wrapText="1"/>
    </xf>
    <xf numFmtId="3" fontId="41" fillId="0" borderId="16" xfId="0" applyNumberFormat="1" applyFont="1" applyBorder="1" applyAlignment="1">
      <alignment horizontal="center" vertical="center" wrapText="1"/>
    </xf>
    <xf numFmtId="3" fontId="41" fillId="0" borderId="32" xfId="0" applyNumberFormat="1" applyFont="1" applyBorder="1" applyAlignment="1">
      <alignment horizontal="center" vertical="center" wrapText="1"/>
    </xf>
    <xf numFmtId="3" fontId="41" fillId="0" borderId="34" xfId="0" applyNumberFormat="1" applyFont="1" applyBorder="1" applyAlignment="1">
      <alignment horizontal="center" vertical="center" wrapText="1"/>
    </xf>
    <xf numFmtId="10" fontId="50" fillId="0" borderId="46" xfId="7" applyNumberFormat="1" applyFont="1" applyBorder="1" applyAlignment="1">
      <alignment horizontal="center" vertical="center" wrapText="1"/>
    </xf>
    <xf numFmtId="2" fontId="41" fillId="0" borderId="20" xfId="0" applyNumberFormat="1" applyFont="1" applyBorder="1" applyAlignment="1">
      <alignment horizontal="center" vertical="center" wrapText="1"/>
    </xf>
    <xf numFmtId="9" fontId="41" fillId="0" borderId="20" xfId="7" applyFont="1" applyBorder="1" applyAlignment="1">
      <alignment horizontal="center" vertical="center" wrapText="1"/>
    </xf>
    <xf numFmtId="0" fontId="41" fillId="0" borderId="34" xfId="0" applyFont="1" applyBorder="1" applyAlignment="1">
      <alignment horizontal="left" vertical="center" wrapText="1"/>
    </xf>
    <xf numFmtId="0" fontId="41" fillId="0" borderId="34" xfId="0" applyFont="1" applyBorder="1" applyAlignment="1">
      <alignment horizontal="center" vertical="center" wrapText="1"/>
    </xf>
    <xf numFmtId="0" fontId="41" fillId="0" borderId="20" xfId="0" applyFont="1" applyBorder="1" applyAlignment="1">
      <alignment horizontal="justify" vertical="center" wrapText="1"/>
    </xf>
    <xf numFmtId="167" fontId="41" fillId="0" borderId="20" xfId="0" applyNumberFormat="1" applyFont="1" applyBorder="1" applyAlignment="1">
      <alignment horizontal="center" vertical="center"/>
    </xf>
    <xf numFmtId="171" fontId="50" fillId="0" borderId="16" xfId="0" applyNumberFormat="1" applyFont="1" applyBorder="1" applyAlignment="1">
      <alignment horizontal="center" vertical="center" wrapText="1"/>
    </xf>
    <xf numFmtId="0" fontId="41" fillId="0" borderId="16" xfId="0" applyFont="1" applyBorder="1" applyAlignment="1">
      <alignment horizontal="center" vertical="center" wrapText="1"/>
    </xf>
    <xf numFmtId="0" fontId="42" fillId="2" borderId="7" xfId="0" applyFont="1" applyFill="1" applyBorder="1" applyAlignment="1">
      <alignment horizontal="center" vertical="center" wrapText="1"/>
    </xf>
    <xf numFmtId="3" fontId="41" fillId="0" borderId="20" xfId="0" applyNumberFormat="1" applyFont="1" applyBorder="1" applyAlignment="1">
      <alignment horizontal="center" vertical="center" wrapText="1"/>
    </xf>
    <xf numFmtId="0" fontId="41" fillId="0" borderId="7" xfId="0" applyFont="1" applyBorder="1" applyAlignment="1">
      <alignment horizontal="center" vertical="center" wrapText="1"/>
    </xf>
    <xf numFmtId="0" fontId="41" fillId="0" borderId="7" xfId="0" applyFont="1" applyBorder="1" applyAlignment="1">
      <alignment horizontal="center" vertical="center"/>
    </xf>
    <xf numFmtId="0" fontId="41" fillId="0" borderId="7" xfId="0" applyFont="1" applyBorder="1" applyAlignment="1">
      <alignment horizontal="justify" vertical="center" wrapText="1"/>
    </xf>
    <xf numFmtId="9" fontId="41" fillId="0" borderId="1" xfId="0" applyNumberFormat="1" applyFont="1" applyBorder="1" applyAlignment="1">
      <alignment horizontal="center" vertical="center"/>
    </xf>
    <xf numFmtId="167" fontId="41" fillId="0" borderId="1" xfId="0" applyNumberFormat="1" applyFont="1" applyBorder="1" applyAlignment="1">
      <alignment horizontal="center" vertical="center"/>
    </xf>
    <xf numFmtId="17" fontId="41" fillId="0" borderId="1" xfId="0" applyNumberFormat="1" applyFont="1" applyBorder="1" applyAlignment="1">
      <alignment horizontal="center" vertical="center" wrapText="1"/>
    </xf>
    <xf numFmtId="0" fontId="49" fillId="0" borderId="1" xfId="10" applyFont="1" applyFill="1" applyBorder="1" applyAlignment="1">
      <alignment horizontal="center" vertical="center" wrapText="1"/>
    </xf>
    <xf numFmtId="0" fontId="41" fillId="0" borderId="1" xfId="10" applyFont="1" applyFill="1" applyBorder="1" applyAlignment="1">
      <alignment horizontal="center" vertical="center" wrapText="1"/>
    </xf>
    <xf numFmtId="0" fontId="41" fillId="0" borderId="28" xfId="0" applyFont="1" applyBorder="1" applyAlignment="1">
      <alignment horizontal="justify" vertical="center" wrapText="1"/>
    </xf>
    <xf numFmtId="10" fontId="50" fillId="0" borderId="20" xfId="7" applyNumberFormat="1" applyFont="1" applyBorder="1" applyAlignment="1">
      <alignment horizontal="center" vertical="center" wrapText="1"/>
    </xf>
    <xf numFmtId="0" fontId="41" fillId="0" borderId="7" xfId="0" applyFont="1" applyBorder="1" applyAlignment="1">
      <alignment vertical="center"/>
    </xf>
    <xf numFmtId="10" fontId="42" fillId="2" borderId="7" xfId="0" applyNumberFormat="1" applyFont="1" applyFill="1" applyBorder="1" applyAlignment="1">
      <alignment horizontal="center" vertical="center" wrapText="1"/>
    </xf>
    <xf numFmtId="17" fontId="41" fillId="0" borderId="7" xfId="0" applyNumberFormat="1" applyFont="1" applyBorder="1" applyAlignment="1">
      <alignment horizontal="center" vertical="center" wrapText="1"/>
    </xf>
    <xf numFmtId="0" fontId="41" fillId="0" borderId="7" xfId="0" applyFont="1" applyBorder="1" applyAlignment="1">
      <alignment vertical="center" wrapText="1"/>
    </xf>
    <xf numFmtId="0" fontId="49" fillId="0" borderId="7" xfId="10" applyFont="1" applyFill="1" applyBorder="1" applyAlignment="1">
      <alignment horizontal="center" vertical="center" wrapText="1"/>
    </xf>
    <xf numFmtId="0" fontId="41" fillId="0" borderId="19" xfId="0" applyFont="1" applyBorder="1" applyAlignment="1">
      <alignment horizontal="left" vertical="center" wrapText="1"/>
    </xf>
    <xf numFmtId="0" fontId="41" fillId="0" borderId="34" xfId="0" applyFont="1" applyBorder="1" applyAlignment="1">
      <alignment horizontal="center" vertical="center"/>
    </xf>
    <xf numFmtId="0" fontId="41" fillId="0" borderId="20" xfId="0" applyFont="1" applyBorder="1" applyAlignment="1">
      <alignment vertical="center" wrapText="1"/>
    </xf>
    <xf numFmtId="167" fontId="41" fillId="0" borderId="34" xfId="0" applyNumberFormat="1" applyFont="1" applyBorder="1" applyAlignment="1">
      <alignment horizontal="center" vertical="center"/>
    </xf>
    <xf numFmtId="0" fontId="41" fillId="0" borderId="23" xfId="0" applyFont="1" applyBorder="1" applyAlignment="1">
      <alignment horizontal="justify" vertical="center" wrapText="1"/>
    </xf>
    <xf numFmtId="0" fontId="41" fillId="0" borderId="7" xfId="0" applyFont="1" applyBorder="1" applyAlignment="1">
      <alignment horizontal="left" vertical="center" wrapText="1"/>
    </xf>
    <xf numFmtId="0" fontId="42" fillId="2" borderId="20" xfId="0" applyFont="1" applyFill="1" applyBorder="1" applyAlignment="1">
      <alignment horizontal="center" vertical="center" wrapText="1"/>
    </xf>
    <xf numFmtId="168" fontId="41" fillId="0" borderId="1" xfId="0" applyNumberFormat="1" applyFont="1" applyBorder="1" applyAlignment="1">
      <alignment horizontal="center" vertical="center"/>
    </xf>
    <xf numFmtId="10" fontId="42" fillId="2" borderId="1" xfId="0" applyNumberFormat="1" applyFont="1" applyFill="1" applyBorder="1" applyAlignment="1">
      <alignment horizontal="center" vertical="center" wrapText="1"/>
    </xf>
    <xf numFmtId="0" fontId="41" fillId="0" borderId="18" xfId="0" applyFont="1" applyBorder="1" applyAlignment="1">
      <alignment horizontal="justify" vertical="center" wrapText="1"/>
    </xf>
    <xf numFmtId="0" fontId="41" fillId="0" borderId="42" xfId="0" applyFont="1" applyBorder="1" applyAlignment="1">
      <alignment horizontal="center" vertical="center" wrapText="1"/>
    </xf>
    <xf numFmtId="10" fontId="50" fillId="0" borderId="42" xfId="7" applyNumberFormat="1" applyFont="1" applyBorder="1" applyAlignment="1">
      <alignment horizontal="center" vertical="center" wrapText="1"/>
    </xf>
    <xf numFmtId="3" fontId="41" fillId="0" borderId="34" xfId="0" applyNumberFormat="1" applyFont="1" applyBorder="1" applyAlignment="1">
      <alignment horizontal="center" vertical="center"/>
    </xf>
    <xf numFmtId="0" fontId="41" fillId="0" borderId="34" xfId="0" applyFont="1" applyBorder="1" applyAlignment="1">
      <alignment horizontal="justify" vertical="center" wrapText="1"/>
    </xf>
    <xf numFmtId="168" fontId="41" fillId="0" borderId="34" xfId="0" applyNumberFormat="1" applyFont="1" applyBorder="1" applyAlignment="1">
      <alignment horizontal="center" vertical="center"/>
    </xf>
    <xf numFmtId="171" fontId="50" fillId="0" borderId="34" xfId="0" applyNumberFormat="1" applyFont="1" applyBorder="1" applyAlignment="1">
      <alignment horizontal="center" vertical="center" wrapText="1"/>
    </xf>
    <xf numFmtId="171" fontId="51" fillId="0" borderId="34" xfId="0" applyNumberFormat="1" applyFont="1" applyBorder="1" applyAlignment="1">
      <alignment horizontal="center" vertical="center" wrapText="1"/>
    </xf>
    <xf numFmtId="0" fontId="41" fillId="0" borderId="19" xfId="0" applyFont="1" applyBorder="1" applyAlignment="1">
      <alignment vertical="center" wrapText="1"/>
    </xf>
    <xf numFmtId="0" fontId="41" fillId="0" borderId="1" xfId="0" applyFont="1" applyBorder="1" applyAlignment="1">
      <alignment vertical="center" wrapText="1"/>
    </xf>
    <xf numFmtId="0" fontId="41" fillId="0" borderId="28" xfId="0" applyFont="1" applyBorder="1" applyAlignment="1">
      <alignment vertical="center" wrapText="1"/>
    </xf>
    <xf numFmtId="0" fontId="41" fillId="0" borderId="0" xfId="0" applyFont="1" applyAlignment="1">
      <alignment horizontal="center" vertical="center" wrapText="1"/>
    </xf>
    <xf numFmtId="0" fontId="41" fillId="0" borderId="41" xfId="0" applyFont="1" applyBorder="1" applyAlignment="1">
      <alignment horizontal="center" vertical="center" wrapText="1"/>
    </xf>
    <xf numFmtId="0" fontId="41" fillId="0" borderId="43" xfId="0" applyFont="1" applyBorder="1" applyAlignment="1">
      <alignment horizontal="center" vertical="center" wrapText="1"/>
    </xf>
    <xf numFmtId="0" fontId="40" fillId="0" borderId="35" xfId="0" applyFont="1" applyBorder="1"/>
    <xf numFmtId="10" fontId="50" fillId="0" borderId="35" xfId="7" applyNumberFormat="1" applyFont="1" applyBorder="1" applyAlignment="1">
      <alignment horizontal="center" vertical="center" wrapText="1"/>
    </xf>
    <xf numFmtId="0" fontId="40" fillId="0" borderId="42" xfId="0" applyFont="1" applyBorder="1"/>
    <xf numFmtId="0" fontId="50" fillId="2" borderId="1" xfId="0" applyFont="1" applyFill="1" applyBorder="1" applyAlignment="1">
      <alignment horizontal="center" vertical="center" wrapText="1"/>
    </xf>
    <xf numFmtId="10" fontId="52" fillId="0" borderId="1" xfId="0" applyNumberFormat="1" applyFont="1" applyBorder="1" applyAlignment="1">
      <alignment horizontal="center"/>
    </xf>
    <xf numFmtId="166" fontId="53" fillId="0" borderId="41" xfId="0" applyNumberFormat="1" applyFont="1" applyBorder="1" applyAlignment="1">
      <alignment vertical="center"/>
    </xf>
    <xf numFmtId="0" fontId="53" fillId="0" borderId="34" xfId="0" applyFont="1" applyBorder="1" applyAlignment="1">
      <alignment vertical="center"/>
    </xf>
    <xf numFmtId="0" fontId="41" fillId="0" borderId="23" xfId="0" applyFont="1" applyBorder="1" applyAlignment="1">
      <alignment vertical="center" wrapText="1"/>
    </xf>
    <xf numFmtId="0" fontId="41" fillId="0" borderId="18" xfId="0" applyFont="1" applyBorder="1" applyAlignment="1">
      <alignment vertical="center" wrapText="1"/>
    </xf>
    <xf numFmtId="0" fontId="41" fillId="0" borderId="11" xfId="0" applyFont="1" applyBorder="1" applyAlignment="1">
      <alignment vertical="center" wrapText="1"/>
    </xf>
    <xf numFmtId="0" fontId="41" fillId="0" borderId="24" xfId="0" applyFont="1" applyBorder="1" applyAlignment="1">
      <alignment vertical="center"/>
    </xf>
    <xf numFmtId="0" fontId="7" fillId="0" borderId="1" xfId="0" applyFont="1" applyBorder="1" applyAlignment="1">
      <alignment horizontal="center" vertical="center" wrapText="1"/>
    </xf>
    <xf numFmtId="0" fontId="42" fillId="2" borderId="7" xfId="0" applyFont="1" applyFill="1" applyBorder="1" applyAlignment="1">
      <alignment vertical="center" wrapText="1"/>
    </xf>
    <xf numFmtId="0" fontId="42" fillId="2" borderId="1" xfId="0" applyFont="1" applyFill="1" applyBorder="1" applyAlignment="1">
      <alignment vertical="center" wrapText="1"/>
    </xf>
    <xf numFmtId="1" fontId="41" fillId="2" borderId="7" xfId="0" applyNumberFormat="1" applyFont="1" applyFill="1" applyBorder="1" applyAlignment="1">
      <alignment vertical="center"/>
    </xf>
    <xf numFmtId="0" fontId="41" fillId="2" borderId="6" xfId="0" applyFont="1" applyFill="1" applyBorder="1" applyAlignment="1">
      <alignment horizontal="center" vertical="center" wrapText="1"/>
    </xf>
    <xf numFmtId="0" fontId="41" fillId="2" borderId="6" xfId="0" applyFont="1" applyFill="1" applyBorder="1" applyAlignment="1">
      <alignment vertical="center" wrapText="1"/>
    </xf>
    <xf numFmtId="0" fontId="41" fillId="2" borderId="7" xfId="0" applyFont="1" applyFill="1" applyBorder="1" applyAlignment="1">
      <alignment vertical="center" wrapText="1"/>
    </xf>
    <xf numFmtId="169" fontId="41" fillId="2" borderId="7" xfId="0" applyNumberFormat="1" applyFont="1" applyFill="1" applyBorder="1" applyAlignment="1">
      <alignment vertical="center"/>
    </xf>
    <xf numFmtId="169" fontId="41" fillId="2" borderId="1" xfId="0" applyNumberFormat="1" applyFont="1" applyFill="1" applyBorder="1" applyAlignment="1">
      <alignment vertical="center"/>
    </xf>
    <xf numFmtId="0" fontId="42" fillId="2" borderId="18" xfId="0" applyFont="1" applyFill="1" applyBorder="1" applyAlignment="1">
      <alignment vertical="center" wrapText="1"/>
    </xf>
    <xf numFmtId="0" fontId="54" fillId="0" borderId="41" xfId="0" applyFont="1" applyBorder="1" applyAlignment="1">
      <alignment horizontal="center" vertical="center" wrapText="1"/>
    </xf>
    <xf numFmtId="49" fontId="41" fillId="2" borderId="23" xfId="0" applyNumberFormat="1" applyFont="1" applyFill="1" applyBorder="1" applyAlignment="1">
      <alignment vertical="center"/>
    </xf>
    <xf numFmtId="1" fontId="41" fillId="0" borderId="23" xfId="0" applyNumberFormat="1" applyFont="1" applyBorder="1" applyAlignment="1">
      <alignment vertical="center"/>
    </xf>
    <xf numFmtId="173" fontId="15" fillId="3" borderId="52" xfId="0" applyNumberFormat="1" applyFont="1" applyFill="1" applyBorder="1" applyAlignment="1">
      <alignment horizontal="left" wrapText="1"/>
    </xf>
    <xf numFmtId="44" fontId="40" fillId="0" borderId="0" xfId="0" applyNumberFormat="1" applyFont="1"/>
    <xf numFmtId="0" fontId="7" fillId="0" borderId="18" xfId="0" applyFont="1" applyBorder="1" applyAlignment="1">
      <alignment horizontal="center" vertical="center" wrapText="1"/>
    </xf>
    <xf numFmtId="0" fontId="53" fillId="0" borderId="42" xfId="0" applyFont="1" applyBorder="1" applyAlignment="1">
      <alignment vertical="center"/>
    </xf>
    <xf numFmtId="171" fontId="41" fillId="0" borderId="16" xfId="0" applyNumberFormat="1" applyFont="1" applyBorder="1" applyAlignment="1">
      <alignment horizontal="center" vertical="center" wrapText="1"/>
    </xf>
    <xf numFmtId="9" fontId="41" fillId="0" borderId="16" xfId="0" applyNumberFormat="1" applyFont="1" applyBorder="1" applyAlignment="1">
      <alignment horizontal="center" vertical="center" wrapText="1"/>
    </xf>
    <xf numFmtId="9" fontId="41" fillId="0" borderId="16" xfId="7" applyFont="1" applyBorder="1" applyAlignment="1">
      <alignment horizontal="center" vertical="center" wrapText="1"/>
    </xf>
    <xf numFmtId="9" fontId="41" fillId="0" borderId="1" xfId="7" applyFont="1" applyBorder="1" applyAlignment="1">
      <alignment horizontal="center" vertical="center"/>
    </xf>
    <xf numFmtId="9" fontId="41" fillId="0" borderId="16" xfId="0" applyNumberFormat="1" applyFont="1" applyBorder="1" applyAlignment="1">
      <alignment horizontal="center" vertical="center"/>
    </xf>
    <xf numFmtId="9" fontId="41" fillId="0" borderId="34" xfId="7" applyFont="1" applyBorder="1" applyAlignment="1">
      <alignment horizontal="center" vertical="center" wrapText="1"/>
    </xf>
    <xf numFmtId="9" fontId="40" fillId="0" borderId="42" xfId="0" applyNumberFormat="1" applyFont="1" applyBorder="1" applyAlignment="1">
      <alignment horizontal="center" vertical="center"/>
    </xf>
    <xf numFmtId="0" fontId="39" fillId="9" borderId="18" xfId="0" applyFont="1" applyFill="1" applyBorder="1" applyAlignment="1">
      <alignment horizontal="center" vertical="center" wrapText="1"/>
    </xf>
    <xf numFmtId="10" fontId="41" fillId="0" borderId="1" xfId="7" applyNumberFormat="1" applyFont="1" applyBorder="1" applyAlignment="1">
      <alignment horizontal="center" vertical="center"/>
    </xf>
    <xf numFmtId="10" fontId="41" fillId="0" borderId="16" xfId="0" applyNumberFormat="1" applyFont="1" applyBorder="1" applyAlignment="1">
      <alignment horizontal="center" vertical="center" wrapText="1"/>
    </xf>
    <xf numFmtId="10" fontId="41" fillId="0" borderId="16" xfId="7" applyNumberFormat="1" applyFont="1" applyBorder="1" applyAlignment="1">
      <alignment horizontal="center" vertical="center" wrapText="1"/>
    </xf>
    <xf numFmtId="10" fontId="41" fillId="0" borderId="16" xfId="0" applyNumberFormat="1" applyFont="1" applyBorder="1" applyAlignment="1">
      <alignment horizontal="center" vertical="center"/>
    </xf>
    <xf numFmtId="10" fontId="41" fillId="0" borderId="34" xfId="7" applyNumberFormat="1" applyFont="1" applyBorder="1" applyAlignment="1">
      <alignment horizontal="center" vertical="center" wrapText="1"/>
    </xf>
    <xf numFmtId="166" fontId="54" fillId="0" borderId="41" xfId="0" applyNumberFormat="1" applyFont="1" applyBorder="1" applyAlignment="1">
      <alignment vertical="center"/>
    </xf>
    <xf numFmtId="10" fontId="54" fillId="0" borderId="42" xfId="0" applyNumberFormat="1" applyFont="1" applyBorder="1" applyAlignment="1">
      <alignment vertical="center"/>
    </xf>
    <xf numFmtId="0" fontId="38" fillId="2" borderId="0" xfId="0" applyFont="1" applyFill="1" applyAlignment="1">
      <alignment horizontal="center" vertical="center"/>
    </xf>
    <xf numFmtId="0" fontId="38" fillId="0" borderId="1" xfId="0" applyFont="1" applyBorder="1" applyAlignment="1">
      <alignment horizontal="center" vertical="center" wrapText="1"/>
    </xf>
    <xf numFmtId="10" fontId="41" fillId="0" borderId="47" xfId="7" applyNumberFormat="1" applyFont="1" applyBorder="1" applyAlignment="1">
      <alignment horizontal="center" vertical="center" wrapText="1"/>
    </xf>
    <xf numFmtId="10" fontId="41" fillId="0" borderId="1" xfId="0" applyNumberFormat="1" applyFont="1" applyBorder="1" applyAlignment="1">
      <alignment horizontal="center" vertical="center" wrapText="1"/>
    </xf>
    <xf numFmtId="10" fontId="41" fillId="0" borderId="1" xfId="7" applyNumberFormat="1" applyFont="1" applyBorder="1" applyAlignment="1">
      <alignment horizontal="center" vertical="center" wrapText="1"/>
    </xf>
    <xf numFmtId="10" fontId="41" fillId="0" borderId="1" xfId="0" applyNumberFormat="1" applyFont="1" applyBorder="1" applyAlignment="1">
      <alignment horizontal="center" vertical="center"/>
    </xf>
    <xf numFmtId="9" fontId="40" fillId="0" borderId="1" xfId="0" applyNumberFormat="1" applyFont="1" applyBorder="1" applyAlignment="1">
      <alignment horizontal="center" vertical="center"/>
    </xf>
    <xf numFmtId="10" fontId="54" fillId="0" borderId="1" xfId="0" applyNumberFormat="1" applyFont="1" applyBorder="1" applyAlignment="1">
      <alignment vertical="center"/>
    </xf>
    <xf numFmtId="0" fontId="45" fillId="2" borderId="1" xfId="0" applyFont="1" applyFill="1" applyBorder="1" applyAlignment="1">
      <alignment horizontal="center" vertical="center" wrapText="1"/>
    </xf>
    <xf numFmtId="0" fontId="40" fillId="2" borderId="1" xfId="0" applyFont="1" applyFill="1" applyBorder="1"/>
    <xf numFmtId="0" fontId="47" fillId="2"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55" fillId="0" borderId="1" xfId="0" applyFont="1" applyBorder="1" applyAlignment="1">
      <alignment horizontal="center" vertical="center" wrapText="1"/>
    </xf>
    <xf numFmtId="0" fontId="55" fillId="9" borderId="1" xfId="0" applyFont="1" applyFill="1" applyBorder="1" applyAlignment="1">
      <alignment horizontal="center" vertical="center" wrapText="1"/>
    </xf>
    <xf numFmtId="44" fontId="0" fillId="0" borderId="1" xfId="11" applyFont="1" applyBorder="1"/>
    <xf numFmtId="10" fontId="0" fillId="0" borderId="1" xfId="7" applyNumberFormat="1" applyFont="1" applyBorder="1"/>
    <xf numFmtId="172" fontId="0" fillId="0" borderId="1" xfId="0" applyNumberFormat="1" applyBorder="1"/>
    <xf numFmtId="0" fontId="15" fillId="0" borderId="1" xfId="0" applyFont="1" applyBorder="1" applyAlignment="1">
      <alignment horizontal="center" vertical="center"/>
    </xf>
    <xf numFmtId="0" fontId="56" fillId="10" borderId="1" xfId="0" applyFont="1" applyFill="1" applyBorder="1"/>
    <xf numFmtId="0" fontId="0" fillId="11" borderId="1" xfId="0" applyFill="1" applyBorder="1" applyAlignment="1">
      <alignment horizontal="center" vertical="center" wrapText="1"/>
    </xf>
    <xf numFmtId="10" fontId="0" fillId="11" borderId="1" xfId="7" applyNumberFormat="1" applyFont="1" applyFill="1" applyBorder="1" applyAlignment="1">
      <alignment horizontal="center" vertical="center"/>
    </xf>
    <xf numFmtId="9" fontId="0" fillId="11" borderId="1" xfId="7" applyFont="1" applyFill="1" applyBorder="1" applyAlignment="1">
      <alignment horizontal="center" vertical="center"/>
    </xf>
    <xf numFmtId="0" fontId="0" fillId="11" borderId="1" xfId="0" applyFill="1" applyBorder="1" applyAlignment="1">
      <alignment wrapText="1"/>
    </xf>
    <xf numFmtId="0" fontId="56" fillId="10" borderId="1" xfId="0" applyFont="1" applyFill="1" applyBorder="1" applyAlignment="1">
      <alignment horizontal="center" vertical="center"/>
    </xf>
    <xf numFmtId="10" fontId="0" fillId="11" borderId="1" xfId="0" applyNumberFormat="1" applyFill="1" applyBorder="1" applyAlignment="1">
      <alignment horizontal="center" vertical="center"/>
    </xf>
    <xf numFmtId="172" fontId="0" fillId="11" borderId="1" xfId="7" applyNumberFormat="1" applyFont="1" applyFill="1" applyBorder="1" applyAlignment="1">
      <alignment horizontal="center" vertical="center"/>
    </xf>
    <xf numFmtId="10" fontId="0" fillId="11" borderId="1" xfId="7" applyNumberFormat="1" applyFont="1" applyFill="1" applyBorder="1" applyAlignment="1">
      <alignment horizontal="center"/>
    </xf>
    <xf numFmtId="174" fontId="17" fillId="2" borderId="1" xfId="0" applyNumberFormat="1" applyFont="1" applyFill="1" applyBorder="1" applyAlignment="1">
      <alignment horizontal="center" vertical="center" wrapText="1"/>
    </xf>
    <xf numFmtId="10" fontId="41" fillId="0" borderId="0" xfId="0" applyNumberFormat="1" applyFont="1" applyAlignment="1">
      <alignment horizontal="center" vertical="center"/>
    </xf>
    <xf numFmtId="171" fontId="50" fillId="0" borderId="41" xfId="0" applyNumberFormat="1" applyFont="1" applyBorder="1" applyAlignment="1">
      <alignment horizontal="center" vertical="center" wrapText="1"/>
    </xf>
    <xf numFmtId="10" fontId="41" fillId="0" borderId="47" xfId="0" applyNumberFormat="1" applyFont="1" applyBorder="1" applyAlignment="1">
      <alignment horizontal="center" vertical="center"/>
    </xf>
    <xf numFmtId="171" fontId="50" fillId="0" borderId="44" xfId="0" applyNumberFormat="1" applyFont="1" applyBorder="1" applyAlignment="1">
      <alignment horizontal="center" vertical="center" wrapText="1"/>
    </xf>
    <xf numFmtId="171" fontId="50" fillId="0" borderId="47" xfId="0" applyNumberFormat="1" applyFont="1" applyBorder="1" applyAlignment="1">
      <alignment horizontal="center" vertical="center" wrapText="1"/>
    </xf>
    <xf numFmtId="9" fontId="41" fillId="0" borderId="41" xfId="0" applyNumberFormat="1" applyFont="1" applyBorder="1" applyAlignment="1">
      <alignment horizontal="center" vertical="center"/>
    </xf>
    <xf numFmtId="9" fontId="41" fillId="0" borderId="44" xfId="0" applyNumberFormat="1" applyFont="1" applyBorder="1" applyAlignment="1">
      <alignment horizontal="center" vertical="center"/>
    </xf>
    <xf numFmtId="0" fontId="26" fillId="0" borderId="21" xfId="0" applyFont="1" applyBorder="1" applyAlignment="1">
      <alignment horizontal="justify" vertical="center" wrapText="1"/>
    </xf>
    <xf numFmtId="9" fontId="26" fillId="0" borderId="43" xfId="0" applyNumberFormat="1" applyFont="1" applyBorder="1" applyAlignment="1">
      <alignment horizontal="justify" vertical="center" wrapText="1"/>
    </xf>
    <xf numFmtId="0" fontId="26" fillId="0" borderId="51" xfId="0" applyFont="1" applyBorder="1" applyAlignment="1">
      <alignment horizontal="justify" vertical="center" wrapText="1"/>
    </xf>
    <xf numFmtId="9" fontId="26" fillId="0" borderId="39" xfId="0" applyNumberFormat="1" applyFont="1" applyBorder="1" applyAlignment="1">
      <alignment horizontal="justify" vertical="center" wrapText="1"/>
    </xf>
    <xf numFmtId="10" fontId="26" fillId="0" borderId="39" xfId="0" applyNumberFormat="1" applyFont="1" applyBorder="1" applyAlignment="1">
      <alignment horizontal="justify" vertical="center" wrapText="1"/>
    </xf>
    <xf numFmtId="0" fontId="57" fillId="0" borderId="21" xfId="0" applyFont="1" applyBorder="1" applyAlignment="1">
      <alignment horizontal="center" vertical="center"/>
    </xf>
    <xf numFmtId="0" fontId="57" fillId="0" borderId="43" xfId="0" applyFont="1" applyBorder="1" applyAlignment="1">
      <alignment horizontal="center" vertical="center" wrapText="1"/>
    </xf>
    <xf numFmtId="0" fontId="58" fillId="0" borderId="51" xfId="0" applyFont="1" applyBorder="1" applyAlignment="1">
      <alignment vertical="center"/>
    </xf>
    <xf numFmtId="10" fontId="58" fillId="0" borderId="39" xfId="0" applyNumberFormat="1" applyFont="1" applyBorder="1" applyAlignment="1">
      <alignment horizontal="center" vertical="center"/>
    </xf>
    <xf numFmtId="10" fontId="58" fillId="0" borderId="39" xfId="0" applyNumberFormat="1"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172" fontId="0" fillId="0" borderId="1" xfId="0" applyNumberFormat="1" applyBorder="1" applyAlignment="1">
      <alignment horizontal="center" vertical="center"/>
    </xf>
    <xf numFmtId="9" fontId="26" fillId="0" borderId="1" xfId="0" applyNumberFormat="1" applyFont="1" applyBorder="1" applyAlignment="1">
      <alignment horizontal="center" vertical="center" wrapText="1"/>
    </xf>
    <xf numFmtId="10" fontId="26" fillId="0" borderId="1" xfId="0" applyNumberFormat="1" applyFont="1" applyBorder="1" applyAlignment="1">
      <alignment horizontal="center" vertical="center" wrapText="1"/>
    </xf>
    <xf numFmtId="0" fontId="0" fillId="0" borderId="1" xfId="0" applyBorder="1" applyAlignment="1">
      <alignment wrapText="1"/>
    </xf>
    <xf numFmtId="10" fontId="0" fillId="12" borderId="1" xfId="0" applyNumberFormat="1" applyFill="1" applyBorder="1" applyAlignment="1">
      <alignment horizontal="center" vertical="center"/>
    </xf>
    <xf numFmtId="10" fontId="0" fillId="0" borderId="1" xfId="0" applyNumberFormat="1" applyBorder="1" applyAlignment="1">
      <alignment horizontal="center" vertical="center"/>
    </xf>
    <xf numFmtId="9" fontId="0" fillId="12" borderId="1" xfId="7" applyFont="1" applyFill="1" applyBorder="1" applyAlignment="1">
      <alignment horizontal="center" vertical="center"/>
    </xf>
    <xf numFmtId="10" fontId="0" fillId="12" borderId="1" xfId="7" applyNumberFormat="1" applyFont="1" applyFill="1" applyBorder="1" applyAlignment="1">
      <alignment horizontal="center" vertical="center"/>
    </xf>
    <xf numFmtId="10" fontId="0" fillId="0" borderId="1" xfId="7" applyNumberFormat="1" applyFont="1" applyBorder="1" applyAlignment="1">
      <alignment horizontal="center" vertical="center"/>
    </xf>
    <xf numFmtId="172" fontId="0" fillId="12" borderId="1" xfId="7" applyNumberFormat="1" applyFont="1" applyFill="1" applyBorder="1" applyAlignment="1">
      <alignment horizontal="center"/>
    </xf>
    <xf numFmtId="10" fontId="0" fillId="12" borderId="1" xfId="7" applyNumberFormat="1" applyFont="1" applyFill="1" applyBorder="1" applyAlignment="1">
      <alignment horizontal="center"/>
    </xf>
    <xf numFmtId="172" fontId="0" fillId="12" borderId="1" xfId="7" applyNumberFormat="1" applyFont="1" applyFill="1" applyBorder="1" applyAlignment="1">
      <alignment horizontal="center" vertical="center"/>
    </xf>
    <xf numFmtId="172" fontId="0" fillId="0" borderId="1" xfId="7" applyNumberFormat="1" applyFont="1" applyBorder="1" applyAlignment="1">
      <alignment horizontal="center" vertical="center"/>
    </xf>
    <xf numFmtId="0" fontId="41" fillId="0" borderId="27" xfId="0" applyFont="1" applyBorder="1" applyAlignment="1">
      <alignment horizontal="center" vertical="center" wrapText="1"/>
    </xf>
    <xf numFmtId="0" fontId="0" fillId="2" borderId="1" xfId="0" applyFill="1" applyBorder="1" applyAlignment="1">
      <alignment horizontal="center" vertical="center"/>
    </xf>
    <xf numFmtId="0" fontId="0" fillId="2" borderId="18" xfId="0" applyFill="1" applyBorder="1" applyAlignment="1">
      <alignment horizontal="center" vertical="center"/>
    </xf>
    <xf numFmtId="10" fontId="54" fillId="0" borderId="42" xfId="0" applyNumberFormat="1" applyFont="1" applyBorder="1" applyAlignment="1">
      <alignment horizontal="center" vertical="center"/>
    </xf>
    <xf numFmtId="166" fontId="54" fillId="0" borderId="41" xfId="0" applyNumberFormat="1" applyFont="1" applyBorder="1" applyAlignment="1">
      <alignment horizontal="center" vertical="center"/>
    </xf>
    <xf numFmtId="167" fontId="41" fillId="0" borderId="18" xfId="0" applyNumberFormat="1" applyFont="1" applyBorder="1" applyAlignment="1">
      <alignment horizontal="center" vertical="center"/>
    </xf>
    <xf numFmtId="0" fontId="41" fillId="0" borderId="18" xfId="0" applyFont="1" applyBorder="1" applyAlignment="1">
      <alignment horizontal="center" vertical="center"/>
    </xf>
    <xf numFmtId="17" fontId="41" fillId="0" borderId="5" xfId="0" applyNumberFormat="1" applyFont="1" applyBorder="1" applyAlignment="1">
      <alignment horizontal="center" vertical="center" wrapText="1"/>
    </xf>
    <xf numFmtId="3" fontId="17" fillId="0" borderId="1" xfId="0" applyNumberFormat="1" applyFont="1" applyFill="1" applyBorder="1" applyAlignment="1">
      <alignment horizontal="center" vertical="center" wrapText="1"/>
    </xf>
    <xf numFmtId="0" fontId="39" fillId="0" borderId="1" xfId="0" applyFont="1" applyFill="1" applyBorder="1" applyAlignment="1">
      <alignment horizontal="center" vertical="center" wrapText="1"/>
    </xf>
    <xf numFmtId="0" fontId="0" fillId="0" borderId="0" xfId="0" applyAlignment="1">
      <alignment horizontal="left" wrapText="1"/>
    </xf>
    <xf numFmtId="0" fontId="39" fillId="0" borderId="49" xfId="0" applyFont="1" applyBorder="1" applyAlignment="1">
      <alignment horizontal="center" vertical="center" wrapText="1"/>
    </xf>
    <xf numFmtId="176" fontId="0" fillId="0" borderId="1" xfId="0" applyNumberFormat="1" applyFill="1" applyBorder="1" applyAlignment="1">
      <alignment wrapText="1"/>
    </xf>
    <xf numFmtId="0" fontId="0" fillId="0" borderId="1" xfId="0" applyBorder="1" applyAlignment="1">
      <alignment horizontal="left" wrapText="1"/>
    </xf>
    <xf numFmtId="168" fontId="8" fillId="0" borderId="1" xfId="8" applyNumberFormat="1" applyFont="1" applyBorder="1" applyAlignment="1">
      <alignment vertical="center"/>
    </xf>
    <xf numFmtId="175" fontId="8" fillId="2" borderId="18" xfId="0" applyNumberFormat="1" applyFont="1" applyFill="1" applyBorder="1" applyAlignment="1">
      <alignment vertical="center" wrapText="1"/>
    </xf>
    <xf numFmtId="175" fontId="8" fillId="2" borderId="20" xfId="0" applyNumberFormat="1" applyFont="1" applyFill="1" applyBorder="1" applyAlignment="1">
      <alignment vertical="center" wrapText="1"/>
    </xf>
    <xf numFmtId="175" fontId="8" fillId="2" borderId="19" xfId="0" applyNumberFormat="1" applyFont="1" applyFill="1" applyBorder="1" applyAlignment="1">
      <alignment vertical="center" wrapText="1"/>
    </xf>
    <xf numFmtId="176" fontId="0" fillId="0" borderId="0" xfId="0" applyNumberFormat="1" applyAlignment="1">
      <alignment wrapText="1"/>
    </xf>
    <xf numFmtId="0" fontId="41" fillId="0" borderId="15" xfId="0" applyFont="1" applyBorder="1" applyAlignment="1">
      <alignment vertical="center" wrapText="1"/>
    </xf>
    <xf numFmtId="176" fontId="0" fillId="0" borderId="1" xfId="0" applyNumberFormat="1" applyBorder="1" applyAlignment="1">
      <alignment wrapText="1"/>
    </xf>
    <xf numFmtId="175" fontId="8" fillId="2" borderId="1" xfId="0" applyNumberFormat="1" applyFont="1" applyFill="1" applyBorder="1" applyAlignment="1">
      <alignment vertical="center" wrapText="1"/>
    </xf>
    <xf numFmtId="168" fontId="41" fillId="0" borderId="1" xfId="0" applyNumberFormat="1" applyFont="1" applyBorder="1" applyAlignment="1">
      <alignment vertical="center"/>
    </xf>
    <xf numFmtId="10" fontId="41" fillId="0" borderId="11" xfId="7" applyNumberFormat="1" applyFont="1" applyBorder="1" applyAlignment="1">
      <alignment vertical="center"/>
    </xf>
    <xf numFmtId="10" fontId="41" fillId="0" borderId="16" xfId="7" applyNumberFormat="1" applyFont="1" applyBorder="1" applyAlignment="1">
      <alignment vertical="center"/>
    </xf>
    <xf numFmtId="10" fontId="41" fillId="0" borderId="13" xfId="7" applyNumberFormat="1" applyFont="1" applyBorder="1" applyAlignment="1">
      <alignment vertical="center"/>
    </xf>
    <xf numFmtId="0" fontId="8" fillId="2" borderId="1" xfId="0" applyFont="1" applyFill="1" applyBorder="1" applyAlignment="1">
      <alignment vertical="center" wrapText="1"/>
    </xf>
    <xf numFmtId="0" fontId="8" fillId="2" borderId="18" xfId="0" applyFont="1" applyFill="1" applyBorder="1" applyAlignment="1">
      <alignment vertical="center" wrapText="1"/>
    </xf>
    <xf numFmtId="0" fontId="41" fillId="0" borderId="18" xfId="0" applyFont="1" applyBorder="1" applyAlignment="1">
      <alignment vertical="center"/>
    </xf>
    <xf numFmtId="0" fontId="41" fillId="0" borderId="28" xfId="0" applyFont="1" applyBorder="1" applyAlignment="1">
      <alignment vertical="center"/>
    </xf>
    <xf numFmtId="176" fontId="0" fillId="0" borderId="0" xfId="0" applyNumberFormat="1" applyAlignment="1">
      <alignment vertical="center" wrapText="1"/>
    </xf>
    <xf numFmtId="0" fontId="41" fillId="0" borderId="17" xfId="0" applyFont="1" applyBorder="1" applyAlignment="1">
      <alignment horizontal="center" vertical="center"/>
    </xf>
    <xf numFmtId="177" fontId="41" fillId="0" borderId="0" xfId="0" applyNumberFormat="1" applyFont="1" applyAlignment="1">
      <alignment horizontal="center" vertical="center"/>
    </xf>
    <xf numFmtId="171" fontId="50" fillId="0" borderId="49" xfId="0" applyNumberFormat="1" applyFont="1" applyBorder="1" applyAlignment="1">
      <alignment horizontal="center" vertical="center" wrapText="1"/>
    </xf>
    <xf numFmtId="171" fontId="50" fillId="0" borderId="27" xfId="0" applyNumberFormat="1" applyFont="1" applyBorder="1" applyAlignment="1">
      <alignment horizontal="center" vertical="center" wrapText="1"/>
    </xf>
    <xf numFmtId="176" fontId="0" fillId="0" borderId="1" xfId="0" applyNumberFormat="1" applyBorder="1" applyAlignment="1">
      <alignment vertical="center" wrapText="1"/>
    </xf>
    <xf numFmtId="10" fontId="41" fillId="0" borderId="55" xfId="7" applyNumberFormat="1" applyFont="1" applyBorder="1" applyAlignment="1">
      <alignment vertical="center"/>
    </xf>
    <xf numFmtId="10" fontId="41" fillId="0" borderId="2" xfId="7" applyNumberFormat="1" applyFont="1" applyBorder="1" applyAlignment="1">
      <alignment vertical="center"/>
    </xf>
    <xf numFmtId="10" fontId="41" fillId="0" borderId="48" xfId="7" applyNumberFormat="1" applyFont="1" applyBorder="1" applyAlignment="1">
      <alignment vertical="center"/>
    </xf>
    <xf numFmtId="0" fontId="41" fillId="0" borderId="20" xfId="0" applyFont="1" applyBorder="1" applyAlignment="1">
      <alignment vertical="center"/>
    </xf>
    <xf numFmtId="10" fontId="41" fillId="0" borderId="44" xfId="0" applyNumberFormat="1" applyFont="1" applyBorder="1" applyAlignment="1">
      <alignment horizontal="center" vertical="center"/>
    </xf>
    <xf numFmtId="10" fontId="41" fillId="0" borderId="54" xfId="7" applyNumberFormat="1" applyFont="1" applyBorder="1" applyAlignment="1">
      <alignment vertical="center"/>
    </xf>
    <xf numFmtId="10" fontId="40" fillId="0" borderId="42" xfId="0" applyNumberFormat="1" applyFont="1" applyBorder="1" applyAlignment="1">
      <alignment horizontal="center" vertical="center"/>
    </xf>
    <xf numFmtId="168" fontId="41" fillId="0" borderId="18" xfId="0" applyNumberFormat="1" applyFont="1" applyBorder="1" applyAlignment="1">
      <alignment horizontal="center" vertical="center"/>
    </xf>
    <xf numFmtId="167" fontId="41" fillId="0" borderId="1" xfId="0" applyNumberFormat="1" applyFont="1" applyBorder="1" applyAlignment="1">
      <alignment horizontal="center" vertical="center"/>
    </xf>
    <xf numFmtId="0" fontId="41" fillId="0" borderId="1" xfId="0" applyFont="1" applyBorder="1" applyAlignment="1">
      <alignment horizontal="center" vertical="center" wrapText="1"/>
    </xf>
    <xf numFmtId="3" fontId="41" fillId="0" borderId="27" xfId="0" applyNumberFormat="1" applyFont="1" applyBorder="1" applyAlignment="1">
      <alignment horizontal="center" vertical="center" wrapText="1"/>
    </xf>
    <xf numFmtId="3" fontId="41" fillId="0" borderId="1" xfId="0" applyNumberFormat="1" applyFont="1" applyBorder="1" applyAlignment="1">
      <alignment horizontal="center" vertical="center" wrapText="1"/>
    </xf>
    <xf numFmtId="168" fontId="8" fillId="0" borderId="19" xfId="0" applyNumberFormat="1" applyFont="1" applyFill="1" applyBorder="1" applyAlignment="1">
      <alignment horizontal="center" vertical="center"/>
    </xf>
    <xf numFmtId="167"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left" vertical="top"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8" xfId="0" applyFont="1" applyFill="1" applyBorder="1" applyAlignment="1">
      <alignment horizontal="center" vertical="center"/>
    </xf>
    <xf numFmtId="0" fontId="8" fillId="0" borderId="18" xfId="0" applyFont="1" applyFill="1" applyBorder="1" applyAlignment="1">
      <alignment vertical="center" wrapText="1"/>
    </xf>
    <xf numFmtId="0" fontId="8" fillId="0" borderId="31" xfId="0" applyFont="1" applyFill="1" applyBorder="1" applyAlignment="1">
      <alignment vertical="center" wrapText="1"/>
    </xf>
    <xf numFmtId="175"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0" fillId="0" borderId="1" xfId="0" applyFill="1" applyBorder="1" applyAlignment="1">
      <alignment horizontal="center" vertical="center"/>
    </xf>
    <xf numFmtId="167" fontId="8" fillId="0" borderId="1" xfId="0" applyNumberFormat="1" applyFont="1" applyFill="1" applyBorder="1" applyAlignment="1">
      <alignment horizontal="center" vertical="center"/>
    </xf>
    <xf numFmtId="168" fontId="8" fillId="0" borderId="1" xfId="0" applyNumberFormat="1" applyFont="1" applyFill="1" applyBorder="1" applyAlignment="1">
      <alignment horizontal="center" vertical="center"/>
    </xf>
    <xf numFmtId="3" fontId="41" fillId="0" borderId="24" xfId="0" applyNumberFormat="1" applyFont="1" applyBorder="1" applyAlignment="1">
      <alignment horizontal="center" vertical="center" wrapText="1"/>
    </xf>
    <xf numFmtId="0" fontId="59" fillId="14" borderId="21" xfId="0" applyFont="1" applyFill="1" applyBorder="1" applyAlignment="1">
      <alignment horizontal="center" vertical="center"/>
    </xf>
    <xf numFmtId="0" fontId="59" fillId="14" borderId="43" xfId="0" applyFont="1" applyFill="1" applyBorder="1" applyAlignment="1">
      <alignment horizontal="center" vertical="center" wrapText="1"/>
    </xf>
    <xf numFmtId="0" fontId="58" fillId="0" borderId="51" xfId="0" applyFont="1" applyFill="1" applyBorder="1" applyAlignment="1">
      <alignment horizontal="center" vertical="center" wrapText="1"/>
    </xf>
    <xf numFmtId="8" fontId="58" fillId="0" borderId="39" xfId="0" applyNumberFormat="1" applyFont="1" applyFill="1" applyBorder="1" applyAlignment="1">
      <alignment horizontal="center" vertical="center"/>
    </xf>
    <xf numFmtId="10" fontId="58" fillId="0" borderId="39" xfId="0" applyNumberFormat="1" applyFont="1" applyFill="1" applyBorder="1" applyAlignment="1">
      <alignment horizontal="center" vertical="center"/>
    </xf>
    <xf numFmtId="0" fontId="0" fillId="0" borderId="0" xfId="0" applyFill="1"/>
    <xf numFmtId="0" fontId="26" fillId="0" borderId="51" xfId="0" applyFont="1" applyFill="1" applyBorder="1" applyAlignment="1">
      <alignment horizontal="center" vertical="center" wrapText="1"/>
    </xf>
    <xf numFmtId="0" fontId="26" fillId="0" borderId="50" xfId="0" applyFont="1" applyFill="1" applyBorder="1" applyAlignment="1">
      <alignment horizontal="center" vertical="center" wrapText="1"/>
    </xf>
    <xf numFmtId="0" fontId="58" fillId="0" borderId="21" xfId="0" applyFont="1" applyFill="1" applyBorder="1" applyAlignment="1">
      <alignment horizontal="center" vertical="center" wrapText="1"/>
    </xf>
    <xf numFmtId="0" fontId="17" fillId="2" borderId="2"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5" fillId="3" borderId="1" xfId="0" applyFont="1" applyFill="1" applyBorder="1" applyAlignment="1">
      <alignment horizontal="left" vertical="center"/>
    </xf>
    <xf numFmtId="0" fontId="17" fillId="2"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left" vertical="center"/>
    </xf>
    <xf numFmtId="0" fontId="12" fillId="0" borderId="1" xfId="0" applyFont="1" applyBorder="1" applyAlignment="1">
      <alignment horizontal="left" vertical="center" wrapText="1"/>
    </xf>
    <xf numFmtId="0" fontId="5" fillId="3" borderId="1" xfId="0" applyFont="1" applyFill="1" applyBorder="1" applyAlignment="1">
      <alignment horizontal="left" vertical="center" wrapText="1"/>
    </xf>
    <xf numFmtId="0" fontId="17" fillId="0" borderId="1" xfId="0" applyFont="1" applyBorder="1" applyAlignment="1">
      <alignment horizontal="left" vertical="center"/>
    </xf>
    <xf numFmtId="0" fontId="17" fillId="0" borderId="1" xfId="0" applyFont="1" applyBorder="1" applyAlignment="1">
      <alignment horizontal="left"/>
    </xf>
    <xf numFmtId="0" fontId="18" fillId="0" borderId="1" xfId="0" applyFont="1" applyBorder="1" applyAlignment="1">
      <alignment horizontal="left"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7" fillId="0" borderId="3" xfId="0" applyFont="1" applyBorder="1" applyAlignment="1">
      <alignment horizont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1" xfId="0" applyFont="1" applyBorder="1" applyAlignment="1">
      <alignment horizontal="left" vertical="center"/>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9" fillId="0" borderId="1" xfId="0" applyFont="1" applyBorder="1" applyAlignment="1">
      <alignment horizontal="left" vertical="center" wrapText="1"/>
    </xf>
    <xf numFmtId="0" fontId="20" fillId="2" borderId="1" xfId="0" applyFont="1" applyFill="1" applyBorder="1" applyAlignment="1">
      <alignment horizontal="center"/>
    </xf>
    <xf numFmtId="0" fontId="28" fillId="2" borderId="1" xfId="0" applyFont="1" applyFill="1" applyBorder="1" applyAlignment="1">
      <alignment horizontal="center" vertical="center" wrapText="1"/>
    </xf>
    <xf numFmtId="0" fontId="33" fillId="0" borderId="1" xfId="0" applyFont="1" applyBorder="1" applyAlignment="1">
      <alignment horizontal="right"/>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19" fillId="2" borderId="11"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12" xfId="0" applyFont="1" applyFill="1" applyBorder="1" applyAlignment="1">
      <alignment horizontal="center" vertical="center"/>
    </xf>
    <xf numFmtId="0" fontId="3" fillId="2" borderId="1" xfId="0" applyFont="1" applyFill="1" applyBorder="1" applyAlignment="1">
      <alignment horizontal="center" vertical="center"/>
    </xf>
    <xf numFmtId="0" fontId="31" fillId="2" borderId="2" xfId="0" applyFont="1" applyFill="1" applyBorder="1" applyAlignment="1">
      <alignment horizontal="left" vertical="center"/>
    </xf>
    <xf numFmtId="0" fontId="31" fillId="2" borderId="3" xfId="0" applyFont="1" applyFill="1" applyBorder="1" applyAlignment="1">
      <alignment horizontal="left" vertical="center"/>
    </xf>
    <xf numFmtId="1" fontId="29" fillId="2" borderId="2" xfId="0" applyNumberFormat="1" applyFont="1" applyFill="1" applyBorder="1" applyAlignment="1">
      <alignment horizontal="center" vertical="center"/>
    </xf>
    <xf numFmtId="1" fontId="29" fillId="2" borderId="3" xfId="0" applyNumberFormat="1" applyFont="1" applyFill="1" applyBorder="1" applyAlignment="1">
      <alignment horizontal="center" vertical="center"/>
    </xf>
    <xf numFmtId="1" fontId="29" fillId="2" borderId="4" xfId="0" applyNumberFormat="1" applyFont="1" applyFill="1" applyBorder="1" applyAlignment="1">
      <alignment horizontal="center" vertical="center"/>
    </xf>
    <xf numFmtId="49" fontId="29" fillId="2" borderId="2" xfId="0" applyNumberFormat="1" applyFont="1" applyFill="1" applyBorder="1" applyAlignment="1">
      <alignment horizontal="center" vertical="center"/>
    </xf>
    <xf numFmtId="49" fontId="29" fillId="2" borderId="3" xfId="0" applyNumberFormat="1" applyFont="1" applyFill="1" applyBorder="1" applyAlignment="1">
      <alignment horizontal="center" vertical="center"/>
    </xf>
    <xf numFmtId="49" fontId="29" fillId="2" borderId="4" xfId="0" applyNumberFormat="1"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5" xfId="0" applyFont="1" applyFill="1" applyBorder="1" applyAlignment="1">
      <alignment horizontal="center" vertical="center"/>
    </xf>
    <xf numFmtId="0" fontId="20" fillId="2" borderId="11" xfId="0" applyFont="1" applyFill="1" applyBorder="1" applyAlignment="1">
      <alignment horizontal="center"/>
    </xf>
    <xf numFmtId="0" fontId="20" fillId="2" borderId="12" xfId="0" applyFont="1" applyFill="1" applyBorder="1" applyAlignment="1">
      <alignment horizontal="center"/>
    </xf>
    <xf numFmtId="0" fontId="20" fillId="2" borderId="16" xfId="0" applyFont="1" applyFill="1" applyBorder="1" applyAlignment="1">
      <alignment horizontal="center"/>
    </xf>
    <xf numFmtId="0" fontId="20" fillId="2" borderId="17" xfId="0" applyFont="1" applyFill="1" applyBorder="1" applyAlignment="1">
      <alignment horizontal="center"/>
    </xf>
    <xf numFmtId="0" fontId="20" fillId="2" borderId="13" xfId="0" applyFont="1" applyFill="1" applyBorder="1" applyAlignment="1">
      <alignment horizontal="center"/>
    </xf>
    <xf numFmtId="0" fontId="20" fillId="2" borderId="15" xfId="0" applyFont="1" applyFill="1" applyBorder="1" applyAlignment="1">
      <alignment horizont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1" fillId="0" borderId="20" xfId="0" applyFont="1" applyBorder="1" applyAlignment="1">
      <alignment horizontal="center" vertical="center" wrapText="1"/>
    </xf>
    <xf numFmtId="0" fontId="41" fillId="0" borderId="27" xfId="0" applyFont="1" applyBorder="1" applyAlignment="1">
      <alignment horizontal="center" vertical="center" wrapText="1"/>
    </xf>
    <xf numFmtId="0" fontId="41" fillId="0" borderId="25" xfId="0" applyFont="1" applyBorder="1" applyAlignment="1">
      <alignment horizontal="center" vertical="center"/>
    </xf>
    <xf numFmtId="0" fontId="41" fillId="0" borderId="29" xfId="0" applyFont="1" applyBorder="1" applyAlignment="1">
      <alignment horizontal="center" vertical="center"/>
    </xf>
    <xf numFmtId="0" fontId="41" fillId="0" borderId="24" xfId="0" applyFont="1" applyBorder="1" applyAlignment="1">
      <alignment horizontal="center" vertical="center"/>
    </xf>
    <xf numFmtId="9" fontId="41" fillId="0" borderId="7" xfId="7" applyFont="1" applyBorder="1" applyAlignment="1">
      <alignment horizontal="center" vertical="center"/>
    </xf>
    <xf numFmtId="9" fontId="41" fillId="0" borderId="1" xfId="7" applyFont="1" applyBorder="1" applyAlignment="1">
      <alignment horizontal="center" vertical="center"/>
    </xf>
    <xf numFmtId="9" fontId="41" fillId="0" borderId="18" xfId="7" applyFont="1" applyBorder="1" applyAlignment="1">
      <alignment horizontal="center" vertical="center"/>
    </xf>
    <xf numFmtId="9" fontId="41" fillId="0" borderId="28" xfId="7" applyFont="1" applyBorder="1" applyAlignment="1">
      <alignment horizontal="center" vertical="center"/>
    </xf>
    <xf numFmtId="0" fontId="41" fillId="0" borderId="8" xfId="0" applyFont="1" applyBorder="1" applyAlignment="1">
      <alignment horizontal="center" vertical="center"/>
    </xf>
    <xf numFmtId="0" fontId="41" fillId="0" borderId="10" xfId="0" applyFont="1" applyBorder="1" applyAlignment="1">
      <alignment horizontal="center" vertical="center"/>
    </xf>
    <xf numFmtId="0" fontId="41" fillId="0" borderId="31" xfId="0" applyFont="1" applyBorder="1" applyAlignment="1">
      <alignment horizontal="center" vertical="center"/>
    </xf>
    <xf numFmtId="0" fontId="41" fillId="0" borderId="30" xfId="0" applyFont="1" applyBorder="1" applyAlignment="1">
      <alignment horizontal="center" vertical="center"/>
    </xf>
    <xf numFmtId="10" fontId="41" fillId="0" borderId="55" xfId="7" applyNumberFormat="1" applyFont="1" applyBorder="1" applyAlignment="1">
      <alignment horizontal="center" vertical="center"/>
    </xf>
    <xf numFmtId="10" fontId="41" fillId="0" borderId="2" xfId="7" applyNumberFormat="1" applyFont="1" applyBorder="1" applyAlignment="1">
      <alignment horizontal="center" vertical="center"/>
    </xf>
    <xf numFmtId="10" fontId="41" fillId="0" borderId="11" xfId="7" applyNumberFormat="1" applyFont="1" applyBorder="1" applyAlignment="1">
      <alignment horizontal="center" vertical="center"/>
    </xf>
    <xf numFmtId="10" fontId="41" fillId="0" borderId="48" xfId="7" applyNumberFormat="1" applyFont="1" applyBorder="1" applyAlignment="1">
      <alignment horizontal="center" vertical="center"/>
    </xf>
    <xf numFmtId="168" fontId="41" fillId="0" borderId="7" xfId="0" applyNumberFormat="1" applyFont="1" applyBorder="1" applyAlignment="1">
      <alignment horizontal="center" vertical="center"/>
    </xf>
    <xf numFmtId="168" fontId="41" fillId="0" borderId="1" xfId="0" applyNumberFormat="1" applyFont="1" applyBorder="1" applyAlignment="1">
      <alignment horizontal="center" vertical="center"/>
    </xf>
    <xf numFmtId="168" fontId="41" fillId="0" borderId="18" xfId="0" applyNumberFormat="1" applyFont="1" applyBorder="1" applyAlignment="1">
      <alignment horizontal="center" vertical="center"/>
    </xf>
    <xf numFmtId="44" fontId="41" fillId="0" borderId="8" xfId="11" applyFont="1" applyBorder="1" applyAlignment="1">
      <alignment horizontal="center" vertical="center"/>
    </xf>
    <xf numFmtId="44" fontId="41" fillId="0" borderId="10" xfId="11" applyFont="1" applyBorder="1" applyAlignment="1">
      <alignment horizontal="center" vertical="center"/>
    </xf>
    <xf numFmtId="44" fontId="41" fillId="0" borderId="31" xfId="11" applyFont="1" applyBorder="1" applyAlignment="1">
      <alignment horizontal="center" vertical="center"/>
    </xf>
    <xf numFmtId="44" fontId="41" fillId="0" borderId="30" xfId="11" applyFont="1" applyBorder="1" applyAlignment="1">
      <alignment horizontal="center" vertical="center"/>
    </xf>
    <xf numFmtId="167" fontId="41" fillId="0" borderId="20" xfId="0" applyNumberFormat="1" applyFont="1" applyBorder="1" applyAlignment="1">
      <alignment horizontal="center" vertical="center"/>
    </xf>
    <xf numFmtId="167" fontId="41" fillId="0" borderId="27" xfId="0" applyNumberFormat="1" applyFont="1" applyBorder="1" applyAlignment="1">
      <alignment horizontal="center" vertical="center"/>
    </xf>
    <xf numFmtId="9" fontId="41" fillId="0" borderId="16" xfId="7" applyFont="1" applyBorder="1" applyAlignment="1">
      <alignment horizontal="center" vertical="center"/>
    </xf>
    <xf numFmtId="9" fontId="41" fillId="0" borderId="54" xfId="7" applyFont="1" applyBorder="1" applyAlignment="1">
      <alignment horizontal="center" vertical="center"/>
    </xf>
    <xf numFmtId="9" fontId="41" fillId="0" borderId="40" xfId="7" applyFont="1" applyBorder="1" applyAlignment="1">
      <alignment horizontal="center" vertical="center"/>
    </xf>
    <xf numFmtId="167" fontId="41" fillId="0" borderId="23" xfId="0" applyNumberFormat="1" applyFont="1" applyBorder="1" applyAlignment="1">
      <alignment horizontal="center" vertical="center"/>
    </xf>
    <xf numFmtId="9" fontId="41" fillId="0" borderId="20" xfId="7" applyFont="1" applyBorder="1" applyAlignment="1">
      <alignment horizontal="center" vertical="center"/>
    </xf>
    <xf numFmtId="9" fontId="41" fillId="0" borderId="27" xfId="7" applyFont="1" applyBorder="1" applyAlignment="1">
      <alignment horizontal="center" vertical="center"/>
    </xf>
    <xf numFmtId="9" fontId="41" fillId="0" borderId="23" xfId="7" applyFont="1" applyBorder="1" applyAlignment="1">
      <alignment horizontal="center" vertical="center"/>
    </xf>
    <xf numFmtId="175"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171" fontId="41" fillId="0" borderId="33" xfId="0" applyNumberFormat="1" applyFont="1" applyBorder="1" applyAlignment="1">
      <alignment horizontal="center" vertical="center"/>
    </xf>
    <xf numFmtId="171" fontId="41" fillId="0" borderId="53" xfId="0" applyNumberFormat="1" applyFont="1" applyBorder="1" applyAlignment="1">
      <alignment horizontal="center" vertical="center"/>
    </xf>
    <xf numFmtId="171" fontId="41" fillId="0" borderId="37" xfId="0" applyNumberFormat="1" applyFont="1" applyBorder="1" applyAlignment="1">
      <alignment horizontal="center" vertical="center"/>
    </xf>
    <xf numFmtId="44" fontId="41" fillId="0" borderId="16" xfId="11" applyFont="1" applyBorder="1" applyAlignment="1">
      <alignment horizontal="center" vertical="center"/>
    </xf>
    <xf numFmtId="44" fontId="41" fillId="0" borderId="54" xfId="11" applyFont="1" applyBorder="1" applyAlignment="1">
      <alignment horizontal="center" vertical="center"/>
    </xf>
    <xf numFmtId="171" fontId="41" fillId="0" borderId="1" xfId="0" applyNumberFormat="1" applyFont="1" applyBorder="1" applyAlignment="1">
      <alignment horizontal="center" vertical="center"/>
    </xf>
    <xf numFmtId="10" fontId="41" fillId="0" borderId="1" xfId="7" applyNumberFormat="1" applyFont="1" applyBorder="1" applyAlignment="1">
      <alignment horizontal="center" vertical="center"/>
    </xf>
    <xf numFmtId="168" fontId="41" fillId="0" borderId="33" xfId="0" applyNumberFormat="1" applyFont="1" applyBorder="1" applyAlignment="1">
      <alignment horizontal="center" vertical="center"/>
    </xf>
    <xf numFmtId="168" fontId="41" fillId="0" borderId="53" xfId="0" applyNumberFormat="1" applyFont="1" applyBorder="1" applyAlignment="1">
      <alignment horizontal="center" vertical="center"/>
    </xf>
    <xf numFmtId="168" fontId="41" fillId="0" borderId="37" xfId="0" applyNumberFormat="1" applyFont="1" applyBorder="1" applyAlignment="1">
      <alignment horizontal="center" vertical="center"/>
    </xf>
    <xf numFmtId="175" fontId="8" fillId="2" borderId="18" xfId="0" applyNumberFormat="1" applyFont="1" applyFill="1" applyBorder="1" applyAlignment="1">
      <alignment horizontal="center" vertical="center" wrapText="1"/>
    </xf>
    <xf numFmtId="167" fontId="41" fillId="0" borderId="7" xfId="0" applyNumberFormat="1" applyFont="1" applyBorder="1" applyAlignment="1">
      <alignment horizontal="center" vertical="center"/>
    </xf>
    <xf numFmtId="167" fontId="41" fillId="0" borderId="1" xfId="0" applyNumberFormat="1" applyFont="1" applyBorder="1" applyAlignment="1">
      <alignment horizontal="center" vertical="center"/>
    </xf>
    <xf numFmtId="167" fontId="41" fillId="0" borderId="18" xfId="0" applyNumberFormat="1" applyFont="1" applyBorder="1" applyAlignment="1">
      <alignment horizontal="center" vertical="center"/>
    </xf>
    <xf numFmtId="167" fontId="41" fillId="0" borderId="28" xfId="0" applyNumberFormat="1" applyFont="1" applyBorder="1" applyAlignment="1">
      <alignment horizontal="center" vertical="center"/>
    </xf>
    <xf numFmtId="175" fontId="8" fillId="0" borderId="18" xfId="0" applyNumberFormat="1" applyFont="1" applyBorder="1" applyAlignment="1">
      <alignment horizontal="center" vertical="center"/>
    </xf>
    <xf numFmtId="0" fontId="8" fillId="0" borderId="20" xfId="0" applyFont="1" applyBorder="1" applyAlignment="1">
      <alignment horizontal="center" vertical="center"/>
    </xf>
    <xf numFmtId="0" fontId="8" fillId="0" borderId="19" xfId="0" applyFont="1" applyBorder="1" applyAlignment="1">
      <alignment horizontal="center" vertical="center"/>
    </xf>
    <xf numFmtId="168" fontId="8" fillId="0" borderId="18" xfId="8" applyNumberFormat="1" applyFont="1" applyBorder="1" applyAlignment="1">
      <alignment horizontal="center" vertical="center"/>
    </xf>
    <xf numFmtId="168" fontId="8" fillId="0" borderId="20" xfId="8" applyNumberFormat="1" applyFont="1" applyBorder="1" applyAlignment="1">
      <alignment horizontal="center" vertical="center"/>
    </xf>
    <xf numFmtId="168" fontId="8" fillId="0" borderId="19" xfId="8" applyNumberFormat="1" applyFont="1" applyBorder="1" applyAlignment="1">
      <alignment horizontal="center" vertical="center"/>
    </xf>
    <xf numFmtId="168" fontId="41" fillId="0" borderId="20" xfId="0" applyNumberFormat="1" applyFont="1" applyBorder="1" applyAlignment="1">
      <alignment horizontal="center" vertical="center"/>
    </xf>
    <xf numFmtId="168" fontId="41" fillId="0" borderId="19" xfId="0" applyNumberFormat="1" applyFont="1" applyBorder="1" applyAlignment="1">
      <alignment horizontal="center" vertical="center"/>
    </xf>
    <xf numFmtId="9" fontId="41" fillId="0" borderId="55" xfId="7" applyFont="1" applyBorder="1" applyAlignment="1">
      <alignment horizontal="center" vertical="center"/>
    </xf>
    <xf numFmtId="9" fontId="41" fillId="0" borderId="2" xfId="7" applyFont="1" applyBorder="1" applyAlignment="1">
      <alignment horizontal="center" vertical="center"/>
    </xf>
    <xf numFmtId="9" fontId="41" fillId="0" borderId="11" xfId="7" applyFont="1" applyBorder="1" applyAlignment="1">
      <alignment horizontal="center" vertical="center"/>
    </xf>
    <xf numFmtId="10" fontId="41" fillId="0" borderId="7" xfId="7" applyNumberFormat="1" applyFont="1" applyBorder="1" applyAlignment="1">
      <alignment horizontal="center" vertical="center"/>
    </xf>
    <xf numFmtId="10" fontId="41" fillId="0" borderId="18" xfId="7" applyNumberFormat="1" applyFont="1" applyBorder="1" applyAlignment="1">
      <alignment horizontal="center" vertical="center"/>
    </xf>
    <xf numFmtId="10" fontId="41" fillId="0" borderId="28" xfId="7" applyNumberFormat="1" applyFont="1" applyBorder="1" applyAlignment="1">
      <alignment horizontal="center" vertical="center"/>
    </xf>
    <xf numFmtId="9" fontId="41" fillId="0" borderId="23" xfId="0" applyNumberFormat="1" applyFont="1" applyBorder="1" applyAlignment="1">
      <alignment horizontal="center" vertical="center"/>
    </xf>
    <xf numFmtId="9" fontId="41" fillId="0" borderId="20" xfId="0" applyNumberFormat="1" applyFont="1" applyBorder="1" applyAlignment="1">
      <alignment horizontal="center" vertical="center"/>
    </xf>
    <xf numFmtId="17" fontId="41" fillId="0" borderId="19" xfId="0" applyNumberFormat="1" applyFont="1" applyBorder="1" applyAlignment="1">
      <alignment horizontal="center" vertical="center" wrapText="1"/>
    </xf>
    <xf numFmtId="0" fontId="41" fillId="0" borderId="1" xfId="0" applyFont="1" applyBorder="1" applyAlignment="1">
      <alignment horizontal="center" vertical="center" wrapText="1"/>
    </xf>
    <xf numFmtId="1" fontId="41" fillId="0" borderId="19" xfId="0" applyNumberFormat="1" applyFont="1" applyBorder="1" applyAlignment="1">
      <alignment horizontal="center" vertical="center" wrapText="1"/>
    </xf>
    <xf numFmtId="1" fontId="41" fillId="0" borderId="1" xfId="0" applyNumberFormat="1" applyFont="1" applyBorder="1" applyAlignment="1">
      <alignment horizontal="center" vertical="center" wrapText="1"/>
    </xf>
    <xf numFmtId="172" fontId="41" fillId="0" borderId="19" xfId="7" applyNumberFormat="1" applyFont="1" applyBorder="1" applyAlignment="1">
      <alignment horizontal="center" vertical="center" wrapText="1"/>
    </xf>
    <xf numFmtId="172" fontId="41" fillId="0" borderId="1" xfId="7" applyNumberFormat="1" applyFont="1" applyBorder="1" applyAlignment="1">
      <alignment horizontal="center" vertical="center" wrapText="1"/>
    </xf>
    <xf numFmtId="0" fontId="41" fillId="0" borderId="23" xfId="0" applyFont="1" applyBorder="1" applyAlignment="1">
      <alignment horizontal="center" vertical="center" wrapText="1"/>
    </xf>
    <xf numFmtId="0" fontId="41" fillId="0" borderId="23" xfId="0" applyFont="1" applyBorder="1" applyAlignment="1">
      <alignment horizontal="center" vertical="center"/>
    </xf>
    <xf numFmtId="0" fontId="41" fillId="0" borderId="20" xfId="0" applyFont="1" applyBorder="1" applyAlignment="1">
      <alignment horizontal="center" vertical="center"/>
    </xf>
    <xf numFmtId="0" fontId="41" fillId="0" borderId="27" xfId="0" applyFont="1" applyBorder="1" applyAlignment="1">
      <alignment horizontal="center" vertical="center"/>
    </xf>
    <xf numFmtId="0" fontId="8" fillId="2" borderId="18" xfId="0" applyFont="1" applyFill="1" applyBorder="1" applyAlignment="1">
      <alignment horizontal="center" vertical="center" wrapText="1"/>
    </xf>
    <xf numFmtId="0" fontId="41" fillId="0" borderId="7" xfId="0" applyFont="1" applyBorder="1" applyAlignment="1">
      <alignment horizontal="center" vertical="center"/>
    </xf>
    <xf numFmtId="0" fontId="41" fillId="0" borderId="1" xfId="0" applyFont="1" applyBorder="1" applyAlignment="1">
      <alignment horizontal="center" vertical="center"/>
    </xf>
    <xf numFmtId="0" fontId="41" fillId="0" borderId="18" xfId="0" applyFont="1" applyBorder="1" applyAlignment="1">
      <alignment horizontal="center" vertical="center"/>
    </xf>
    <xf numFmtId="0" fontId="41" fillId="0" borderId="28" xfId="0" applyFont="1" applyBorder="1" applyAlignment="1">
      <alignment horizontal="center" vertical="center"/>
    </xf>
    <xf numFmtId="0" fontId="41" fillId="0" borderId="18" xfId="0" applyFont="1" applyBorder="1" applyAlignment="1">
      <alignment horizontal="left" vertical="center" wrapText="1"/>
    </xf>
    <xf numFmtId="0" fontId="41" fillId="0" borderId="19" xfId="0" applyFont="1" applyBorder="1" applyAlignment="1">
      <alignment horizontal="left" vertical="center" wrapText="1"/>
    </xf>
    <xf numFmtId="0" fontId="41" fillId="0" borderId="7" xfId="0" applyFont="1" applyBorder="1" applyAlignment="1">
      <alignment horizontal="center" vertical="center" wrapText="1"/>
    </xf>
    <xf numFmtId="0" fontId="41" fillId="0" borderId="19" xfId="0" applyFont="1" applyBorder="1" applyAlignment="1">
      <alignment horizontal="center" vertical="center" wrapText="1"/>
    </xf>
    <xf numFmtId="17" fontId="41" fillId="0" borderId="18" xfId="0" applyNumberFormat="1" applyFont="1" applyBorder="1" applyAlignment="1">
      <alignment horizontal="center" vertical="center" wrapText="1"/>
    </xf>
    <xf numFmtId="0" fontId="41" fillId="0" borderId="18" xfId="0" applyFont="1" applyBorder="1" applyAlignment="1">
      <alignment horizontal="center" vertical="center" wrapText="1"/>
    </xf>
    <xf numFmtId="3" fontId="41" fillId="0" borderId="7" xfId="0" applyNumberFormat="1" applyFont="1" applyBorder="1" applyAlignment="1">
      <alignment horizontal="center" vertical="center"/>
    </xf>
    <xf numFmtId="3" fontId="41" fillId="0" borderId="1" xfId="0" applyNumberFormat="1" applyFont="1" applyBorder="1" applyAlignment="1">
      <alignment horizontal="center" vertical="center"/>
    </xf>
    <xf numFmtId="3" fontId="41" fillId="0" borderId="28" xfId="0" applyNumberFormat="1" applyFont="1" applyBorder="1" applyAlignment="1">
      <alignment horizontal="center" vertical="center"/>
    </xf>
    <xf numFmtId="168" fontId="41" fillId="0" borderId="49" xfId="0" applyNumberFormat="1" applyFont="1" applyBorder="1" applyAlignment="1">
      <alignment horizontal="center" vertical="center"/>
    </xf>
    <xf numFmtId="168" fontId="41" fillId="0" borderId="50" xfId="0" applyNumberFormat="1" applyFont="1" applyBorder="1" applyAlignment="1">
      <alignment horizontal="center" vertical="center"/>
    </xf>
    <xf numFmtId="168" fontId="41" fillId="0" borderId="51" xfId="0" applyNumberFormat="1" applyFont="1" applyBorder="1" applyAlignment="1">
      <alignment horizontal="center" vertical="center"/>
    </xf>
    <xf numFmtId="10" fontId="41" fillId="0" borderId="16" xfId="7" applyNumberFormat="1" applyFont="1" applyBorder="1" applyAlignment="1">
      <alignment horizontal="center" vertical="center"/>
    </xf>
    <xf numFmtId="10" fontId="41" fillId="0" borderId="13" xfId="7" applyNumberFormat="1" applyFont="1" applyBorder="1" applyAlignment="1">
      <alignment horizontal="center" vertical="center"/>
    </xf>
    <xf numFmtId="10" fontId="41" fillId="0" borderId="20" xfId="7" applyNumberFormat="1" applyFont="1" applyBorder="1" applyAlignment="1">
      <alignment horizontal="center" vertical="center"/>
    </xf>
    <xf numFmtId="10" fontId="41" fillId="0" borderId="19" xfId="7" applyNumberFormat="1" applyFont="1" applyBorder="1" applyAlignment="1">
      <alignment horizontal="center" vertical="center"/>
    </xf>
    <xf numFmtId="0" fontId="41" fillId="0" borderId="1" xfId="0" applyFont="1" applyBorder="1" applyAlignment="1">
      <alignment horizontal="justify" vertical="center" wrapText="1"/>
    </xf>
    <xf numFmtId="0" fontId="49" fillId="0" borderId="19" xfId="10" applyFont="1" applyFill="1" applyBorder="1" applyAlignment="1">
      <alignment horizontal="center" vertical="center" wrapText="1"/>
    </xf>
    <xf numFmtId="0" fontId="49" fillId="0" borderId="18" xfId="10" applyFont="1" applyBorder="1" applyAlignment="1">
      <alignment horizontal="center" vertical="center" wrapText="1"/>
    </xf>
    <xf numFmtId="0" fontId="49" fillId="0" borderId="20" xfId="10" applyFont="1" applyBorder="1" applyAlignment="1">
      <alignment horizontal="center" vertical="center" wrapText="1"/>
    </xf>
    <xf numFmtId="0" fontId="49" fillId="0" borderId="19" xfId="10" applyFont="1" applyBorder="1" applyAlignment="1">
      <alignment horizontal="center" vertical="center" wrapText="1"/>
    </xf>
    <xf numFmtId="3" fontId="41" fillId="0" borderId="18" xfId="0" applyNumberFormat="1" applyFont="1" applyBorder="1" applyAlignment="1">
      <alignment horizontal="center" vertical="center" wrapText="1"/>
    </xf>
    <xf numFmtId="3" fontId="41" fillId="0" borderId="19" xfId="0" applyNumberFormat="1" applyFont="1" applyBorder="1" applyAlignment="1">
      <alignment horizontal="center" vertical="center" wrapText="1"/>
    </xf>
    <xf numFmtId="3" fontId="8" fillId="0" borderId="1" xfId="0" applyNumberFormat="1" applyFont="1" applyBorder="1" applyAlignment="1">
      <alignment horizontal="center" vertical="center" wrapText="1"/>
    </xf>
    <xf numFmtId="3" fontId="41" fillId="0" borderId="23" xfId="0" applyNumberFormat="1" applyFont="1" applyBorder="1" applyAlignment="1">
      <alignment horizontal="center" vertical="center" wrapText="1"/>
    </xf>
    <xf numFmtId="0" fontId="8" fillId="2" borderId="18" xfId="0" applyFont="1" applyFill="1" applyBorder="1" applyAlignment="1">
      <alignment horizontal="center" vertical="center"/>
    </xf>
    <xf numFmtId="0" fontId="8" fillId="2" borderId="19" xfId="0" applyFont="1" applyFill="1" applyBorder="1" applyAlignment="1">
      <alignment horizontal="center" vertical="center"/>
    </xf>
    <xf numFmtId="3" fontId="41" fillId="0" borderId="1" xfId="0" applyNumberFormat="1" applyFont="1" applyBorder="1" applyAlignment="1">
      <alignment horizontal="center" vertical="center" wrapText="1"/>
    </xf>
    <xf numFmtId="3" fontId="41" fillId="0" borderId="20" xfId="0" applyNumberFormat="1" applyFont="1" applyBorder="1" applyAlignment="1">
      <alignment horizontal="center" vertical="center" wrapText="1"/>
    </xf>
    <xf numFmtId="0" fontId="42" fillId="2" borderId="23" xfId="0" applyFont="1" applyFill="1" applyBorder="1" applyAlignment="1">
      <alignment horizontal="center" vertical="center" wrapText="1"/>
    </xf>
    <xf numFmtId="0" fontId="42" fillId="2" borderId="19" xfId="0" applyFont="1" applyFill="1" applyBorder="1" applyAlignment="1">
      <alignment horizontal="center" vertical="center" wrapText="1"/>
    </xf>
    <xf numFmtId="0" fontId="42" fillId="2" borderId="18" xfId="0" applyFont="1" applyFill="1" applyBorder="1" applyAlignment="1">
      <alignment horizontal="center" vertical="center" wrapText="1"/>
    </xf>
    <xf numFmtId="0" fontId="50" fillId="2" borderId="41" xfId="0" applyFont="1" applyFill="1" applyBorder="1" applyAlignment="1">
      <alignment horizontal="center" vertical="center" wrapText="1"/>
    </xf>
    <xf numFmtId="0" fontId="50" fillId="2" borderId="42" xfId="0" applyFont="1" applyFill="1" applyBorder="1" applyAlignment="1">
      <alignment horizontal="center" vertical="center" wrapText="1"/>
    </xf>
    <xf numFmtId="0" fontId="42" fillId="2" borderId="7" xfId="0" applyFont="1" applyFill="1" applyBorder="1" applyAlignment="1">
      <alignment horizontal="center" vertical="center" wrapText="1"/>
    </xf>
    <xf numFmtId="0" fontId="42" fillId="2" borderId="1" xfId="0" applyFont="1" applyFill="1" applyBorder="1" applyAlignment="1">
      <alignment horizontal="center" vertical="center" wrapText="1"/>
    </xf>
    <xf numFmtId="0" fontId="42" fillId="2" borderId="28" xfId="0" applyFont="1" applyFill="1" applyBorder="1" applyAlignment="1">
      <alignment horizontal="center" vertical="center" wrapText="1"/>
    </xf>
    <xf numFmtId="3" fontId="41" fillId="0" borderId="27" xfId="0" applyNumberFormat="1" applyFont="1" applyBorder="1" applyAlignment="1">
      <alignment horizontal="center" vertical="center" wrapText="1"/>
    </xf>
    <xf numFmtId="9" fontId="41" fillId="0" borderId="27" xfId="0" applyNumberFormat="1" applyFont="1" applyBorder="1" applyAlignment="1">
      <alignment horizontal="center" vertical="center"/>
    </xf>
    <xf numFmtId="0" fontId="41" fillId="0" borderId="19" xfId="0" applyFont="1" applyBorder="1" applyAlignment="1">
      <alignment horizontal="center" vertical="center"/>
    </xf>
    <xf numFmtId="9" fontId="41" fillId="0" borderId="19" xfId="0" applyNumberFormat="1" applyFont="1" applyBorder="1" applyAlignment="1">
      <alignment horizontal="center" vertical="center"/>
    </xf>
    <xf numFmtId="9" fontId="41" fillId="0" borderId="1" xfId="0" applyNumberFormat="1" applyFont="1" applyBorder="1" applyAlignment="1">
      <alignment horizontal="center" vertical="center"/>
    </xf>
    <xf numFmtId="9" fontId="41" fillId="0" borderId="18" xfId="0" applyNumberFormat="1" applyFont="1" applyBorder="1" applyAlignment="1">
      <alignment horizontal="center" vertical="center"/>
    </xf>
    <xf numFmtId="0" fontId="42" fillId="2" borderId="20" xfId="0" applyFont="1" applyFill="1" applyBorder="1" applyAlignment="1">
      <alignment horizontal="center" vertical="center" wrapText="1"/>
    </xf>
    <xf numFmtId="0" fontId="42" fillId="2" borderId="27" xfId="0" applyFont="1" applyFill="1" applyBorder="1" applyAlignment="1">
      <alignment horizontal="center" vertical="center" wrapText="1"/>
    </xf>
    <xf numFmtId="0" fontId="50" fillId="2" borderId="38" xfId="0" applyFont="1" applyFill="1" applyBorder="1" applyAlignment="1">
      <alignment horizontal="center" vertical="center" wrapText="1"/>
    </xf>
    <xf numFmtId="0" fontId="50" fillId="2" borderId="1" xfId="0" applyFont="1" applyFill="1" applyBorder="1" applyAlignment="1">
      <alignment horizontal="center" vertical="center" wrapText="1"/>
    </xf>
    <xf numFmtId="0" fontId="50" fillId="2" borderId="33" xfId="0" applyFont="1" applyFill="1" applyBorder="1" applyAlignment="1">
      <alignment horizontal="center" vertical="center" wrapText="1"/>
    </xf>
    <xf numFmtId="0" fontId="50" fillId="2" borderId="35" xfId="0" applyFont="1" applyFill="1" applyBorder="1" applyAlignment="1">
      <alignment horizontal="center" vertical="center" wrapText="1"/>
    </xf>
    <xf numFmtId="9" fontId="41" fillId="0" borderId="20" xfId="7" applyFont="1" applyBorder="1" applyAlignment="1">
      <alignment horizontal="center" vertical="center" wrapText="1"/>
    </xf>
    <xf numFmtId="9" fontId="41" fillId="0" borderId="27" xfId="7" applyFont="1" applyBorder="1" applyAlignment="1">
      <alignment horizontal="center" vertical="center" wrapText="1"/>
    </xf>
    <xf numFmtId="0" fontId="41" fillId="0" borderId="23" xfId="0" applyFont="1" applyBorder="1" applyAlignment="1">
      <alignment horizontal="center"/>
    </xf>
    <xf numFmtId="0" fontId="41" fillId="0" borderId="20" xfId="0" applyFont="1" applyBorder="1" applyAlignment="1">
      <alignment horizontal="center"/>
    </xf>
    <xf numFmtId="0" fontId="41" fillId="0" borderId="27" xfId="0" applyFont="1" applyBorder="1" applyAlignment="1">
      <alignment horizontal="center"/>
    </xf>
    <xf numFmtId="3" fontId="41" fillId="0" borderId="20" xfId="0" applyNumberFormat="1" applyFont="1" applyBorder="1" applyAlignment="1">
      <alignment horizontal="center" vertical="center"/>
    </xf>
    <xf numFmtId="3" fontId="41" fillId="0" borderId="27" xfId="0" applyNumberFormat="1" applyFont="1" applyBorder="1" applyAlignment="1">
      <alignment horizontal="center" vertical="center"/>
    </xf>
    <xf numFmtId="10" fontId="41" fillId="0" borderId="20" xfId="7" applyNumberFormat="1" applyFont="1" applyBorder="1" applyAlignment="1">
      <alignment horizontal="center" vertical="center" wrapText="1"/>
    </xf>
    <xf numFmtId="10" fontId="41" fillId="0" borderId="27" xfId="7" applyNumberFormat="1" applyFont="1" applyBorder="1" applyAlignment="1">
      <alignment horizontal="center" vertical="center" wrapText="1"/>
    </xf>
    <xf numFmtId="0" fontId="41" fillId="0" borderId="23" xfId="0" applyFont="1" applyBorder="1" applyAlignment="1">
      <alignment horizontal="left" vertical="center" wrapText="1"/>
    </xf>
    <xf numFmtId="0" fontId="44" fillId="2" borderId="1" xfId="0" applyFont="1" applyFill="1" applyBorder="1" applyAlignment="1">
      <alignment horizontal="center" vertical="center" wrapText="1"/>
    </xf>
    <xf numFmtId="0" fontId="38" fillId="2" borderId="51" xfId="0" applyFont="1" applyFill="1" applyBorder="1" applyAlignment="1">
      <alignment horizontal="center" vertical="center"/>
    </xf>
    <xf numFmtId="0" fontId="38" fillId="2" borderId="21" xfId="0" applyFont="1" applyFill="1" applyBorder="1" applyAlignment="1">
      <alignment horizontal="center" vertical="center"/>
    </xf>
    <xf numFmtId="0" fontId="38" fillId="7" borderId="51" xfId="0" applyFont="1" applyFill="1" applyBorder="1" applyAlignment="1">
      <alignment horizontal="center" vertical="center"/>
    </xf>
    <xf numFmtId="0" fontId="38" fillId="7" borderId="21" xfId="0" applyFont="1" applyFill="1" applyBorder="1" applyAlignment="1">
      <alignment horizontal="center" vertical="center"/>
    </xf>
    <xf numFmtId="0" fontId="46" fillId="2" borderId="1" xfId="0" applyFont="1" applyFill="1" applyBorder="1" applyAlignment="1">
      <alignment horizontal="center" vertical="center" wrapText="1"/>
    </xf>
    <xf numFmtId="3" fontId="41" fillId="0" borderId="7" xfId="0" applyNumberFormat="1" applyFont="1" applyBorder="1" applyAlignment="1">
      <alignment horizontal="center" vertical="center" wrapText="1"/>
    </xf>
    <xf numFmtId="0" fontId="45" fillId="2" borderId="1" xfId="0" applyFont="1" applyFill="1" applyBorder="1" applyAlignment="1">
      <alignment horizontal="center" vertical="center" wrapText="1"/>
    </xf>
    <xf numFmtId="0" fontId="47" fillId="2" borderId="1" xfId="0" applyFont="1" applyFill="1" applyBorder="1" applyAlignment="1">
      <alignment horizontal="center" vertical="center" wrapText="1"/>
    </xf>
    <xf numFmtId="0" fontId="38" fillId="8" borderId="53" xfId="0" applyFont="1" applyFill="1" applyBorder="1" applyAlignment="1">
      <alignment horizontal="center" vertical="center" wrapText="1"/>
    </xf>
    <xf numFmtId="0" fontId="38" fillId="8" borderId="0" xfId="0" applyFont="1" applyFill="1" applyAlignment="1">
      <alignment horizontal="center" vertical="center" wrapText="1"/>
    </xf>
    <xf numFmtId="0" fontId="38" fillId="8" borderId="37" xfId="0" applyFont="1" applyFill="1" applyBorder="1" applyAlignment="1">
      <alignment horizontal="center" vertical="center" wrapText="1"/>
    </xf>
    <xf numFmtId="0" fontId="38" fillId="8" borderId="38" xfId="0" applyFont="1" applyFill="1" applyBorder="1" applyAlignment="1">
      <alignment horizontal="center" vertical="center" wrapText="1"/>
    </xf>
    <xf numFmtId="9" fontId="41" fillId="0" borderId="7" xfId="0" applyNumberFormat="1" applyFont="1" applyBorder="1" applyAlignment="1">
      <alignment horizontal="center" vertical="center"/>
    </xf>
    <xf numFmtId="9" fontId="41" fillId="0" borderId="28" xfId="0" applyNumberFormat="1" applyFont="1" applyBorder="1" applyAlignment="1">
      <alignment horizontal="center" vertical="center"/>
    </xf>
    <xf numFmtId="17" fontId="41" fillId="0" borderId="20" xfId="0" applyNumberFormat="1" applyFont="1" applyBorder="1" applyAlignment="1">
      <alignment horizontal="center" vertical="center" wrapText="1"/>
    </xf>
    <xf numFmtId="17" fontId="41" fillId="0" borderId="27" xfId="0" applyNumberFormat="1" applyFont="1" applyBorder="1" applyAlignment="1">
      <alignment horizontal="center" vertical="center" wrapText="1"/>
    </xf>
    <xf numFmtId="0" fontId="41" fillId="0" borderId="28" xfId="0" applyFont="1" applyBorder="1" applyAlignment="1">
      <alignment horizontal="center" vertical="center" wrapText="1"/>
    </xf>
    <xf numFmtId="10" fontId="42" fillId="2" borderId="18" xfId="0" applyNumberFormat="1" applyFont="1" applyFill="1" applyBorder="1" applyAlignment="1">
      <alignment horizontal="center" vertical="center" wrapText="1"/>
    </xf>
    <xf numFmtId="10" fontId="42" fillId="2" borderId="20" xfId="0" applyNumberFormat="1" applyFont="1" applyFill="1" applyBorder="1" applyAlignment="1">
      <alignment horizontal="center" vertical="center" wrapText="1"/>
    </xf>
    <xf numFmtId="10" fontId="42" fillId="2" borderId="27" xfId="0" applyNumberFormat="1" applyFont="1" applyFill="1" applyBorder="1" applyAlignment="1">
      <alignment horizontal="center" vertical="center" wrapText="1"/>
    </xf>
    <xf numFmtId="172" fontId="41" fillId="0" borderId="28" xfId="7" applyNumberFormat="1" applyFont="1" applyBorder="1" applyAlignment="1">
      <alignment horizontal="center" vertical="center" wrapText="1"/>
    </xf>
    <xf numFmtId="17" fontId="41" fillId="0" borderId="18" xfId="0" applyNumberFormat="1" applyFont="1" applyBorder="1" applyAlignment="1">
      <alignment horizontal="center" vertical="center"/>
    </xf>
    <xf numFmtId="0" fontId="41" fillId="0" borderId="20" xfId="0" applyFont="1" applyBorder="1" applyAlignment="1">
      <alignment horizontal="left" vertical="center" wrapText="1"/>
    </xf>
    <xf numFmtId="0" fontId="41" fillId="13" borderId="18" xfId="0" applyFont="1" applyFill="1" applyBorder="1" applyAlignment="1">
      <alignment horizontal="center" vertical="center" wrapText="1"/>
    </xf>
    <xf numFmtId="0" fontId="41" fillId="13" borderId="20" xfId="0" applyFont="1" applyFill="1" applyBorder="1" applyAlignment="1">
      <alignment horizontal="center" vertical="center" wrapText="1"/>
    </xf>
    <xf numFmtId="0" fontId="41" fillId="13" borderId="19" xfId="0" applyFont="1" applyFill="1" applyBorder="1" applyAlignment="1">
      <alignment horizontal="center" vertical="center" wrapText="1"/>
    </xf>
    <xf numFmtId="0" fontId="8" fillId="0" borderId="1" xfId="0" applyFont="1" applyFill="1" applyBorder="1" applyAlignment="1">
      <alignment horizontal="left" vertical="center" wrapText="1"/>
    </xf>
    <xf numFmtId="17" fontId="41" fillId="0" borderId="11" xfId="0" applyNumberFormat="1" applyFont="1" applyBorder="1" applyAlignment="1">
      <alignment horizontal="center" vertical="center" wrapText="1"/>
    </xf>
    <xf numFmtId="0" fontId="41" fillId="0" borderId="13" xfId="0" applyFont="1" applyBorder="1" applyAlignment="1">
      <alignment horizontal="center" vertical="center"/>
    </xf>
    <xf numFmtId="0" fontId="8"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3" fontId="41" fillId="0" borderId="19" xfId="0" applyNumberFormat="1" applyFont="1" applyBorder="1" applyAlignment="1">
      <alignment horizontal="center" vertical="center"/>
    </xf>
    <xf numFmtId="3" fontId="41" fillId="0" borderId="23" xfId="0" applyNumberFormat="1" applyFont="1" applyBorder="1" applyAlignment="1">
      <alignment horizontal="center" vertical="center"/>
    </xf>
    <xf numFmtId="172" fontId="41" fillId="0" borderId="23" xfId="7" applyNumberFormat="1" applyFont="1" applyBorder="1" applyAlignment="1">
      <alignment horizontal="center" vertical="center" wrapText="1"/>
    </xf>
    <xf numFmtId="167" fontId="8" fillId="0" borderId="1" xfId="8" applyNumberFormat="1" applyFont="1" applyFill="1" applyBorder="1" applyAlignment="1">
      <alignment horizontal="center" vertical="center"/>
    </xf>
    <xf numFmtId="0" fontId="41" fillId="0" borderId="27" xfId="0" applyFont="1" applyBorder="1" applyAlignment="1">
      <alignment horizontal="left" vertical="center" wrapText="1"/>
    </xf>
    <xf numFmtId="164"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41" fillId="0" borderId="1" xfId="0" applyFont="1" applyBorder="1" applyAlignment="1">
      <alignment horizontal="left" vertical="center" wrapText="1"/>
    </xf>
    <xf numFmtId="0" fontId="41" fillId="0" borderId="28" xfId="0" applyFont="1" applyBorder="1" applyAlignment="1">
      <alignment horizontal="left" vertical="center" wrapText="1"/>
    </xf>
    <xf numFmtId="0" fontId="41" fillId="0" borderId="2" xfId="0" applyFont="1" applyBorder="1" applyAlignment="1">
      <alignment horizontal="center" vertical="center" wrapText="1"/>
    </xf>
    <xf numFmtId="0" fontId="41" fillId="0" borderId="48" xfId="0" applyFont="1" applyBorder="1" applyAlignment="1">
      <alignment horizontal="center" vertical="center" wrapText="1"/>
    </xf>
    <xf numFmtId="171" fontId="41" fillId="0" borderId="49" xfId="0" applyNumberFormat="1" applyFont="1" applyBorder="1" applyAlignment="1">
      <alignment horizontal="center" vertical="center"/>
    </xf>
    <xf numFmtId="171" fontId="41" fillId="0" borderId="50" xfId="0" applyNumberFormat="1" applyFont="1" applyBorder="1" applyAlignment="1">
      <alignment horizontal="center" vertical="center"/>
    </xf>
    <xf numFmtId="171" fontId="41" fillId="0" borderId="51" xfId="0" applyNumberFormat="1" applyFont="1" applyBorder="1" applyAlignment="1">
      <alignment horizontal="center" vertical="center"/>
    </xf>
    <xf numFmtId="168" fontId="41" fillId="0" borderId="23" xfId="8" applyNumberFormat="1" applyFont="1" applyBorder="1" applyAlignment="1">
      <alignment horizontal="center" vertical="center"/>
    </xf>
    <xf numFmtId="168" fontId="41" fillId="0" borderId="20" xfId="8" applyNumberFormat="1" applyFont="1" applyBorder="1" applyAlignment="1">
      <alignment horizontal="center" vertical="center"/>
    </xf>
    <xf numFmtId="168" fontId="41" fillId="0" borderId="19" xfId="8" applyNumberFormat="1" applyFont="1" applyBorder="1" applyAlignment="1">
      <alignment horizontal="center" vertical="center"/>
    </xf>
    <xf numFmtId="0" fontId="8" fillId="0" borderId="1" xfId="0" applyFont="1" applyFill="1" applyBorder="1" applyAlignment="1">
      <alignment horizontal="center" vertical="center" wrapText="1"/>
    </xf>
    <xf numFmtId="17" fontId="41" fillId="0" borderId="40" xfId="0" applyNumberFormat="1" applyFont="1" applyBorder="1" applyAlignment="1">
      <alignment horizontal="center" vertical="center" wrapText="1"/>
    </xf>
    <xf numFmtId="0" fontId="41" fillId="0" borderId="16" xfId="0" applyFont="1" applyBorder="1" applyAlignment="1">
      <alignment horizontal="center" vertical="center"/>
    </xf>
    <xf numFmtId="44" fontId="15" fillId="0" borderId="20" xfId="11" applyFont="1" applyFill="1" applyBorder="1" applyAlignment="1">
      <alignment horizontal="center" vertical="center" wrapText="1"/>
    </xf>
    <xf numFmtId="44" fontId="15" fillId="0" borderId="19" xfId="11" applyFont="1" applyFill="1" applyBorder="1" applyAlignment="1">
      <alignment horizontal="center" vertical="center" wrapText="1"/>
    </xf>
    <xf numFmtId="17" fontId="41" fillId="0" borderId="23" xfId="0" applyNumberFormat="1" applyFont="1" applyBorder="1" applyAlignment="1">
      <alignment horizontal="center" vertical="center" wrapText="1"/>
    </xf>
    <xf numFmtId="17" fontId="41" fillId="0" borderId="1" xfId="0" applyNumberFormat="1" applyFont="1" applyBorder="1" applyAlignment="1">
      <alignment horizontal="center" vertical="center" wrapText="1"/>
    </xf>
    <xf numFmtId="3" fontId="41" fillId="0" borderId="18" xfId="0" applyNumberFormat="1" applyFont="1" applyBorder="1" applyAlignment="1">
      <alignment horizontal="center" vertical="center"/>
    </xf>
    <xf numFmtId="167" fontId="8" fillId="0" borderId="1" xfId="0" applyNumberFormat="1" applyFont="1" applyFill="1" applyBorder="1" applyAlignment="1">
      <alignment horizontal="center" vertical="center"/>
    </xf>
    <xf numFmtId="0" fontId="41" fillId="0" borderId="36" xfId="0" applyFont="1" applyBorder="1" applyAlignment="1">
      <alignment horizontal="center" vertical="center"/>
    </xf>
    <xf numFmtId="0" fontId="41" fillId="0" borderId="45" xfId="0" applyFont="1" applyBorder="1" applyAlignment="1">
      <alignment horizontal="center" vertical="center"/>
    </xf>
    <xf numFmtId="0" fontId="41" fillId="0" borderId="39" xfId="0" applyFont="1" applyBorder="1" applyAlignment="1">
      <alignment horizontal="center" vertical="center"/>
    </xf>
    <xf numFmtId="0" fontId="41" fillId="0" borderId="22" xfId="0" applyFont="1" applyBorder="1" applyAlignment="1">
      <alignment horizontal="center" vertical="center"/>
    </xf>
    <xf numFmtId="0" fontId="41" fillId="0" borderId="26" xfId="0" applyFont="1" applyBorder="1" applyAlignment="1">
      <alignment horizontal="center" vertical="center"/>
    </xf>
    <xf numFmtId="168" fontId="8" fillId="0" borderId="1" xfId="8" applyNumberFormat="1" applyFont="1" applyFill="1" applyBorder="1" applyAlignment="1">
      <alignment horizontal="center" vertical="center" wrapText="1"/>
    </xf>
    <xf numFmtId="17" fontId="41" fillId="0" borderId="50" xfId="0" applyNumberFormat="1" applyFont="1" applyBorder="1" applyAlignment="1">
      <alignment horizontal="center" vertical="center" wrapText="1"/>
    </xf>
    <xf numFmtId="17" fontId="41" fillId="0" borderId="51" xfId="0" applyNumberFormat="1" applyFont="1" applyBorder="1" applyAlignment="1">
      <alignment horizontal="center" vertical="center" wrapText="1"/>
    </xf>
    <xf numFmtId="0" fontId="56" fillId="10" borderId="2" xfId="0" applyFont="1" applyFill="1" applyBorder="1" applyAlignment="1">
      <alignment horizontal="center"/>
    </xf>
    <xf numFmtId="0" fontId="56" fillId="10" borderId="4" xfId="0" applyFont="1" applyFill="1" applyBorder="1" applyAlignment="1">
      <alignment horizontal="center"/>
    </xf>
    <xf numFmtId="0" fontId="56" fillId="10" borderId="2" xfId="0" applyFont="1" applyFill="1" applyBorder="1" applyAlignment="1">
      <alignment horizontal="center" vertical="center"/>
    </xf>
    <xf numFmtId="0" fontId="56" fillId="10" borderId="4" xfId="0" applyFont="1" applyFill="1" applyBorder="1" applyAlignment="1">
      <alignment horizontal="center" vertical="center"/>
    </xf>
    <xf numFmtId="0" fontId="0" fillId="0" borderId="1" xfId="0" applyBorder="1" applyAlignment="1">
      <alignment horizontal="center"/>
    </xf>
    <xf numFmtId="0" fontId="21" fillId="5" borderId="2" xfId="1" applyFont="1" applyFill="1" applyBorder="1" applyAlignment="1">
      <alignment horizontal="center" vertical="center"/>
    </xf>
    <xf numFmtId="0" fontId="21" fillId="5" borderId="3" xfId="1" applyFont="1" applyFill="1" applyBorder="1" applyAlignment="1">
      <alignment horizontal="center" vertical="center"/>
    </xf>
    <xf numFmtId="0" fontId="21" fillId="5" borderId="4" xfId="1" applyFont="1" applyFill="1" applyBorder="1" applyAlignment="1">
      <alignment horizontal="center" vertical="center"/>
    </xf>
    <xf numFmtId="0" fontId="23" fillId="0" borderId="1" xfId="1" applyFont="1" applyBorder="1" applyAlignment="1">
      <alignment horizontal="center" vertical="center"/>
    </xf>
    <xf numFmtId="0" fontId="21" fillId="5" borderId="1" xfId="1" applyFont="1" applyFill="1" applyBorder="1" applyAlignment="1">
      <alignment horizontal="center" vertical="center"/>
    </xf>
    <xf numFmtId="0" fontId="23" fillId="0" borderId="1" xfId="1" applyFont="1" applyBorder="1" applyAlignment="1">
      <alignment horizontal="center" vertical="center" wrapText="1"/>
    </xf>
    <xf numFmtId="0" fontId="23" fillId="0" borderId="1" xfId="1" applyFont="1" applyBorder="1" applyAlignment="1">
      <alignment horizontal="center" wrapText="1"/>
    </xf>
    <xf numFmtId="0" fontId="21" fillId="5" borderId="6" xfId="1" applyFont="1" applyFill="1" applyBorder="1" applyAlignment="1">
      <alignment horizontal="center" vertical="center"/>
    </xf>
    <xf numFmtId="0" fontId="21" fillId="5" borderId="7" xfId="1" applyFont="1" applyFill="1" applyBorder="1" applyAlignment="1">
      <alignment horizontal="center" vertical="center"/>
    </xf>
    <xf numFmtId="0" fontId="21" fillId="5" borderId="8" xfId="1" applyFont="1" applyFill="1" applyBorder="1" applyAlignment="1">
      <alignment horizontal="center" vertical="center"/>
    </xf>
    <xf numFmtId="0" fontId="38" fillId="0" borderId="1" xfId="0" applyFont="1" applyFill="1" applyBorder="1" applyAlignment="1">
      <alignment horizontal="center" vertical="center" wrapText="1"/>
    </xf>
    <xf numFmtId="0" fontId="39" fillId="0" borderId="18" xfId="0" applyFont="1" applyFill="1" applyBorder="1" applyAlignment="1">
      <alignment horizontal="center" vertical="center" wrapText="1"/>
    </xf>
    <xf numFmtId="0" fontId="38" fillId="0" borderId="0" xfId="0" applyFont="1" applyFill="1" applyAlignment="1">
      <alignment horizontal="center" vertical="center" wrapText="1"/>
    </xf>
    <xf numFmtId="0" fontId="40" fillId="0" borderId="0" xfId="0" applyFont="1" applyFill="1"/>
  </cellXfs>
  <cellStyles count="12">
    <cellStyle name="BodyStyle" xfId="5"/>
    <cellStyle name="Currency" xfId="9"/>
    <cellStyle name="HeaderStyle" xfId="4"/>
    <cellStyle name="Hipervínculo" xfId="10" builtinId="8"/>
    <cellStyle name="Millares 2" xfId="3"/>
    <cellStyle name="Moneda" xfId="11" builtinId="4"/>
    <cellStyle name="Moneda [0]" xfId="8" builtinId="7"/>
    <cellStyle name="Moneda 2" xfId="2"/>
    <cellStyle name="Normal" xfId="0" builtinId="0"/>
    <cellStyle name="Normal 2" xfId="1"/>
    <cellStyle name="Numeric" xfId="6"/>
    <cellStyle name="Porcentaje" xfId="7" builtinId="5"/>
  </cellStyles>
  <dxfs count="0"/>
  <tableStyles count="0" defaultTableStyle="TableStyleMedium2" defaultPivotStyle="PivotStyleLight16"/>
  <colors>
    <mruColors>
      <color rgb="FFF0FFE5"/>
      <color rgb="FFC8FFE3"/>
      <color rgb="FFF7FFF4"/>
      <color rgb="FFEAF1F8"/>
      <color rgb="FFF7FFEB"/>
      <color rgb="FFE8FDF7"/>
      <color rgb="FFFFFE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Comparativos avances</a:t>
            </a:r>
            <a:r>
              <a:rPr lang="es-CO" baseline="0"/>
              <a:t> Marzo vs Junio Corvivienda Junio 2025</a:t>
            </a:r>
            <a:endParaRPr lang="es-C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v>Marzo</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Hoja1!$A$29:$A$33</c:f>
              <c:strCache>
                <c:ptCount val="5"/>
                <c:pt idx="0">
                  <c:v>Plan de Desarrollo al año 2025</c:v>
                </c:pt>
                <c:pt idx="1">
                  <c:v>Ejecución de Proyectos</c:v>
                </c:pt>
                <c:pt idx="2">
                  <c:v>Ejecución Presupuestal por Compromisos</c:v>
                </c:pt>
                <c:pt idx="3">
                  <c:v>Ejecución Presupuestal por Obligaciones</c:v>
                </c:pt>
                <c:pt idx="4">
                  <c:v>Plan de Desarrollo al Cuatrienio</c:v>
                </c:pt>
              </c:strCache>
            </c:strRef>
          </c:cat>
          <c:val>
            <c:numRef>
              <c:f>Hoja1!$B$29:$B$33</c:f>
              <c:numCache>
                <c:formatCode>0.0%</c:formatCode>
                <c:ptCount val="5"/>
                <c:pt idx="0">
                  <c:v>3.5799999999999998E-2</c:v>
                </c:pt>
                <c:pt idx="1">
                  <c:v>0.21929999999999999</c:v>
                </c:pt>
                <c:pt idx="2">
                  <c:v>0</c:v>
                </c:pt>
                <c:pt idx="3">
                  <c:v>0</c:v>
                </c:pt>
                <c:pt idx="4">
                  <c:v>0.1164</c:v>
                </c:pt>
              </c:numCache>
            </c:numRef>
          </c:val>
          <c:extLst xmlns:c16r2="http://schemas.microsoft.com/office/drawing/2015/06/chart">
            <c:ext xmlns:c16="http://schemas.microsoft.com/office/drawing/2014/chart" uri="{C3380CC4-5D6E-409C-BE32-E72D297353CC}">
              <c16:uniqueId val="{00000000-B769-43C2-AC24-D8293AA664A0}"/>
            </c:ext>
          </c:extLst>
        </c:ser>
        <c:ser>
          <c:idx val="1"/>
          <c:order val="1"/>
          <c:tx>
            <c:v>Junio</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Hoja1!$A$29:$A$33</c:f>
              <c:strCache>
                <c:ptCount val="5"/>
                <c:pt idx="0">
                  <c:v>Plan de Desarrollo al año 2025</c:v>
                </c:pt>
                <c:pt idx="1">
                  <c:v>Ejecución de Proyectos</c:v>
                </c:pt>
                <c:pt idx="2">
                  <c:v>Ejecución Presupuestal por Compromisos</c:v>
                </c:pt>
                <c:pt idx="3">
                  <c:v>Ejecución Presupuestal por Obligaciones</c:v>
                </c:pt>
                <c:pt idx="4">
                  <c:v>Plan de Desarrollo al Cuatrienio</c:v>
                </c:pt>
              </c:strCache>
            </c:strRef>
          </c:cat>
          <c:val>
            <c:numRef>
              <c:f>Hoja1!$C$29:$C$33</c:f>
              <c:numCache>
                <c:formatCode>0.0%</c:formatCode>
                <c:ptCount val="5"/>
                <c:pt idx="0">
                  <c:v>0.17</c:v>
                </c:pt>
                <c:pt idx="1">
                  <c:v>0.42009999999999997</c:v>
                </c:pt>
                <c:pt idx="2">
                  <c:v>0.28420000000000001</c:v>
                </c:pt>
                <c:pt idx="3">
                  <c:v>0.28420000000000001</c:v>
                </c:pt>
                <c:pt idx="4">
                  <c:v>0.22</c:v>
                </c:pt>
              </c:numCache>
            </c:numRef>
          </c:val>
          <c:extLst xmlns:c16r2="http://schemas.microsoft.com/office/drawing/2015/06/chart">
            <c:ext xmlns:c16="http://schemas.microsoft.com/office/drawing/2014/chart" uri="{C3380CC4-5D6E-409C-BE32-E72D297353CC}">
              <c16:uniqueId val="{00000001-B769-43C2-AC24-D8293AA664A0}"/>
            </c:ext>
          </c:extLst>
        </c:ser>
        <c:dLbls>
          <c:showLegendKey val="0"/>
          <c:showVal val="0"/>
          <c:showCatName val="0"/>
          <c:showSerName val="0"/>
          <c:showPercent val="0"/>
          <c:showBubbleSize val="0"/>
        </c:dLbls>
        <c:gapWidth val="219"/>
        <c:overlap val="-27"/>
        <c:axId val="506223872"/>
        <c:axId val="506224264"/>
      </c:barChart>
      <c:catAx>
        <c:axId val="506223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06224264"/>
        <c:crosses val="autoZero"/>
        <c:auto val="1"/>
        <c:lblAlgn val="ctr"/>
        <c:lblOffset val="100"/>
        <c:noMultiLvlLbl val="0"/>
      </c:catAx>
      <c:valAx>
        <c:axId val="50622426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062238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Comparativo Dic -Cuatrienio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tx>
            <c:strRef>
              <c:f>Hoja1!$C$2</c:f>
              <c:strCache>
                <c:ptCount val="1"/>
                <c:pt idx="0">
                  <c:v>Año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Hoja1!$B$3:$B$8</c:f>
              <c:strCache>
                <c:ptCount val="6"/>
                <c:pt idx="0">
                  <c:v>Unidos por una Vivienda para ti</c:v>
                </c:pt>
                <c:pt idx="1">
                  <c:v>Mi Casa Avanza</c:v>
                </c:pt>
                <c:pt idx="2">
                  <c:v>Mi Casa con propiedad</c:v>
                </c:pt>
                <c:pt idx="3">
                  <c:v>Mi Territorio en orden</c:v>
                </c:pt>
                <c:pt idx="4">
                  <c:v>Desarrollo Humano y Bienestar Social de las Comunidades Negras, Afrocolombianas, Raizales y Palenqueras</c:v>
                </c:pt>
                <c:pt idx="5">
                  <c:v>Territorio Propio</c:v>
                </c:pt>
              </c:strCache>
            </c:strRef>
          </c:cat>
          <c:val>
            <c:numRef>
              <c:f>Hoja1!$C$3:$C$8</c:f>
              <c:numCache>
                <c:formatCode>0.00%</c:formatCode>
                <c:ptCount val="6"/>
                <c:pt idx="0">
                  <c:v>1</c:v>
                </c:pt>
                <c:pt idx="1">
                  <c:v>1</c:v>
                </c:pt>
                <c:pt idx="2">
                  <c:v>0.56599999999999995</c:v>
                </c:pt>
                <c:pt idx="3">
                  <c:v>0.6450657894736842</c:v>
                </c:pt>
                <c:pt idx="4" formatCode="0.0%">
                  <c:v>1</c:v>
                </c:pt>
                <c:pt idx="5" formatCode="0%">
                  <c:v>1</c:v>
                </c:pt>
              </c:numCache>
            </c:numRef>
          </c:val>
          <c:extLst xmlns:c16r2="http://schemas.microsoft.com/office/drawing/2015/06/chart">
            <c:ext xmlns:c16="http://schemas.microsoft.com/office/drawing/2014/chart" uri="{C3380CC4-5D6E-409C-BE32-E72D297353CC}">
              <c16:uniqueId val="{00000000-A0D9-45AE-A52E-E57B936A52EE}"/>
            </c:ext>
          </c:extLst>
        </c:ser>
        <c:ser>
          <c:idx val="1"/>
          <c:order val="1"/>
          <c:tx>
            <c:strRef>
              <c:f>Hoja1!$D$2</c:f>
              <c:strCache>
                <c:ptCount val="1"/>
                <c:pt idx="0">
                  <c:v>Cuatrienio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Hoja1!$B$3:$B$8</c:f>
              <c:strCache>
                <c:ptCount val="6"/>
                <c:pt idx="0">
                  <c:v>Unidos por una Vivienda para ti</c:v>
                </c:pt>
                <c:pt idx="1">
                  <c:v>Mi Casa Avanza</c:v>
                </c:pt>
                <c:pt idx="2">
                  <c:v>Mi Casa con propiedad</c:v>
                </c:pt>
                <c:pt idx="3">
                  <c:v>Mi Territorio en orden</c:v>
                </c:pt>
                <c:pt idx="4">
                  <c:v>Desarrollo Humano y Bienestar Social de las Comunidades Negras, Afrocolombianas, Raizales y Palenqueras</c:v>
                </c:pt>
                <c:pt idx="5">
                  <c:v>Territorio Propio</c:v>
                </c:pt>
              </c:strCache>
            </c:strRef>
          </c:cat>
          <c:val>
            <c:numRef>
              <c:f>Hoja1!$D$3:$D$8</c:f>
              <c:numCache>
                <c:formatCode>0.00%</c:formatCode>
                <c:ptCount val="6"/>
                <c:pt idx="0">
                  <c:v>8.2600000000000007E-2</c:v>
                </c:pt>
                <c:pt idx="1">
                  <c:v>0.28556862745098038</c:v>
                </c:pt>
                <c:pt idx="2">
                  <c:v>0.309</c:v>
                </c:pt>
                <c:pt idx="3">
                  <c:v>0.59209999999999996</c:v>
                </c:pt>
                <c:pt idx="4" formatCode="0.0%">
                  <c:v>0.17499999999999999</c:v>
                </c:pt>
                <c:pt idx="5">
                  <c:v>0.19111111111111112</c:v>
                </c:pt>
              </c:numCache>
            </c:numRef>
          </c:val>
          <c:extLst xmlns:c16r2="http://schemas.microsoft.com/office/drawing/2015/06/chart">
            <c:ext xmlns:c16="http://schemas.microsoft.com/office/drawing/2014/chart" uri="{C3380CC4-5D6E-409C-BE32-E72D297353CC}">
              <c16:uniqueId val="{00000001-A0D9-45AE-A52E-E57B936A52EE}"/>
            </c:ext>
          </c:extLst>
        </c:ser>
        <c:ser>
          <c:idx val="2"/>
          <c:order val="2"/>
          <c:tx>
            <c:strRef>
              <c:f>Hoja1!$E$2</c:f>
              <c:strCache>
                <c:ptCount val="1"/>
                <c:pt idx="0">
                  <c:v>Compromisos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Hoja1!$B$3:$B$8</c:f>
              <c:strCache>
                <c:ptCount val="6"/>
                <c:pt idx="0">
                  <c:v>Unidos por una Vivienda para ti</c:v>
                </c:pt>
                <c:pt idx="1">
                  <c:v>Mi Casa Avanza</c:v>
                </c:pt>
                <c:pt idx="2">
                  <c:v>Mi Casa con propiedad</c:v>
                </c:pt>
                <c:pt idx="3">
                  <c:v>Mi Territorio en orden</c:v>
                </c:pt>
                <c:pt idx="4">
                  <c:v>Desarrollo Humano y Bienestar Social de las Comunidades Negras, Afrocolombianas, Raizales y Palenqueras</c:v>
                </c:pt>
                <c:pt idx="5">
                  <c:v>Territorio Propio</c:v>
                </c:pt>
              </c:strCache>
            </c:strRef>
          </c:cat>
          <c:val>
            <c:numRef>
              <c:f>Hoja1!$E$3:$E$8</c:f>
              <c:numCache>
                <c:formatCode>0.00%</c:formatCode>
                <c:ptCount val="6"/>
                <c:pt idx="0">
                  <c:v>0.41028580054839475</c:v>
                </c:pt>
                <c:pt idx="1">
                  <c:v>0.59596838681660147</c:v>
                </c:pt>
                <c:pt idx="2">
                  <c:v>0.95379679144385032</c:v>
                </c:pt>
                <c:pt idx="3">
                  <c:v>0.6289886346951109</c:v>
                </c:pt>
                <c:pt idx="4" formatCode="0.0%">
                  <c:v>0.27487250022201037</c:v>
                </c:pt>
                <c:pt idx="5">
                  <c:v>0.20942940327402507</c:v>
                </c:pt>
              </c:numCache>
            </c:numRef>
          </c:val>
          <c:extLst xmlns:c16r2="http://schemas.microsoft.com/office/drawing/2015/06/chart">
            <c:ext xmlns:c16="http://schemas.microsoft.com/office/drawing/2014/chart" uri="{C3380CC4-5D6E-409C-BE32-E72D297353CC}">
              <c16:uniqueId val="{00000001-DD3A-4634-888C-69A98524FF26}"/>
            </c:ext>
          </c:extLst>
        </c:ser>
        <c:dLbls>
          <c:showLegendKey val="0"/>
          <c:showVal val="0"/>
          <c:showCatName val="0"/>
          <c:showSerName val="0"/>
          <c:showPercent val="0"/>
          <c:showBubbleSize val="0"/>
        </c:dLbls>
        <c:gapWidth val="219"/>
        <c:axId val="506224656"/>
        <c:axId val="506228184"/>
      </c:barChart>
      <c:catAx>
        <c:axId val="5062246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CO"/>
          </a:p>
        </c:txPr>
        <c:crossAx val="506228184"/>
        <c:crosses val="autoZero"/>
        <c:auto val="1"/>
        <c:lblAlgn val="ctr"/>
        <c:lblOffset val="100"/>
        <c:noMultiLvlLbl val="0"/>
      </c:catAx>
      <c:valAx>
        <c:axId val="506228184"/>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CO"/>
          </a:p>
        </c:txPr>
        <c:crossAx val="50622465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Avances Corvivienda Sept 15</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Hoja1!$A$51:$A$55</c:f>
              <c:strCache>
                <c:ptCount val="5"/>
                <c:pt idx="0">
                  <c:v>Avance Plan de acción Institucional a corte sept 15</c:v>
                </c:pt>
                <c:pt idx="1">
                  <c:v>Avance Plan de Desarrollo al Cuatrienio</c:v>
                </c:pt>
                <c:pt idx="2">
                  <c:v>Ejecución Proyectos Corvivienda a sept 15</c:v>
                </c:pt>
                <c:pt idx="3">
                  <c:v>Ejecución Presupuestal Según Compromisos </c:v>
                </c:pt>
                <c:pt idx="4">
                  <c:v>Ejecución Presupuestal Según Obligaciones </c:v>
                </c:pt>
              </c:strCache>
            </c:strRef>
          </c:cat>
          <c:val>
            <c:numRef>
              <c:f>Hoja1!$B$51:$B$55</c:f>
              <c:numCache>
                <c:formatCode>0%</c:formatCode>
                <c:ptCount val="5"/>
                <c:pt idx="0">
                  <c:v>0.76</c:v>
                </c:pt>
                <c:pt idx="1">
                  <c:v>0.26</c:v>
                </c:pt>
                <c:pt idx="2" formatCode="0.00%">
                  <c:v>0.60129999999999995</c:v>
                </c:pt>
                <c:pt idx="3" formatCode="0.00%">
                  <c:v>0.50349999999999995</c:v>
                </c:pt>
                <c:pt idx="4" formatCode="0.00%">
                  <c:v>0.47899999999999998</c:v>
                </c:pt>
              </c:numCache>
            </c:numRef>
          </c:val>
          <c:extLst xmlns:c16r2="http://schemas.microsoft.com/office/drawing/2015/06/chart">
            <c:ext xmlns:c16="http://schemas.microsoft.com/office/drawing/2014/chart" uri="{C3380CC4-5D6E-409C-BE32-E72D297353CC}">
              <c16:uniqueId val="{00000000-3E55-4208-BF7E-4C5A561AA13E}"/>
            </c:ext>
          </c:extLst>
        </c:ser>
        <c:dLbls>
          <c:showLegendKey val="0"/>
          <c:showVal val="0"/>
          <c:showCatName val="0"/>
          <c:showSerName val="0"/>
          <c:showPercent val="0"/>
          <c:showBubbleSize val="0"/>
        </c:dLbls>
        <c:gapWidth val="219"/>
        <c:overlap val="-27"/>
        <c:axId val="506228968"/>
        <c:axId val="506225048"/>
      </c:barChart>
      <c:catAx>
        <c:axId val="506228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06225048"/>
        <c:crosses val="autoZero"/>
        <c:auto val="1"/>
        <c:lblAlgn val="ctr"/>
        <c:lblOffset val="100"/>
        <c:noMultiLvlLbl val="0"/>
      </c:catAx>
      <c:valAx>
        <c:axId val="5062250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062289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Resultados</a:t>
            </a:r>
            <a:r>
              <a:rPr lang="es-CO" baseline="0"/>
              <a:t> comparativos corte Junio vs Corte Sept</a:t>
            </a:r>
            <a:endParaRPr lang="es-C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Hoja1!$I$42</c:f>
              <c:strCache>
                <c:ptCount val="1"/>
                <c:pt idx="0">
                  <c:v>Avance junio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Hoja1!$H$43:$H$47</c:f>
              <c:strCache>
                <c:ptCount val="5"/>
                <c:pt idx="0">
                  <c:v>Plan de accion institucional </c:v>
                </c:pt>
                <c:pt idx="1">
                  <c:v>Ejecución de Proyectos</c:v>
                </c:pt>
                <c:pt idx="2">
                  <c:v>Ejecución Presupuestal por Compromisos</c:v>
                </c:pt>
                <c:pt idx="3">
                  <c:v>Ejecución Presupuestal por Obligaciones</c:v>
                </c:pt>
                <c:pt idx="4">
                  <c:v>Plan de Desarrollo al Cuatrienio</c:v>
                </c:pt>
              </c:strCache>
            </c:strRef>
          </c:cat>
          <c:val>
            <c:numRef>
              <c:f>Hoja1!$I$43:$I$47</c:f>
              <c:numCache>
                <c:formatCode>0.0%</c:formatCode>
                <c:ptCount val="5"/>
                <c:pt idx="0">
                  <c:v>0.17</c:v>
                </c:pt>
                <c:pt idx="1">
                  <c:v>0.42009999999999997</c:v>
                </c:pt>
                <c:pt idx="2">
                  <c:v>0.28420000000000001</c:v>
                </c:pt>
                <c:pt idx="3">
                  <c:v>0.28420000000000001</c:v>
                </c:pt>
                <c:pt idx="4">
                  <c:v>0.22</c:v>
                </c:pt>
              </c:numCache>
            </c:numRef>
          </c:val>
          <c:extLst xmlns:c16r2="http://schemas.microsoft.com/office/drawing/2015/06/chart">
            <c:ext xmlns:c16="http://schemas.microsoft.com/office/drawing/2014/chart" uri="{C3380CC4-5D6E-409C-BE32-E72D297353CC}">
              <c16:uniqueId val="{00000000-9409-41EC-AB54-745301D093D7}"/>
            </c:ext>
          </c:extLst>
        </c:ser>
        <c:ser>
          <c:idx val="1"/>
          <c:order val="1"/>
          <c:tx>
            <c:strRef>
              <c:f>Hoja1!$J$42</c:f>
              <c:strCache>
                <c:ptCount val="1"/>
                <c:pt idx="0">
                  <c:v>Avance Sept 15</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Hoja1!$H$43:$H$47</c:f>
              <c:strCache>
                <c:ptCount val="5"/>
                <c:pt idx="0">
                  <c:v>Plan de accion institucional </c:v>
                </c:pt>
                <c:pt idx="1">
                  <c:v>Ejecución de Proyectos</c:v>
                </c:pt>
                <c:pt idx="2">
                  <c:v>Ejecución Presupuestal por Compromisos</c:v>
                </c:pt>
                <c:pt idx="3">
                  <c:v>Ejecución Presupuestal por Obligaciones</c:v>
                </c:pt>
                <c:pt idx="4">
                  <c:v>Plan de Desarrollo al Cuatrienio</c:v>
                </c:pt>
              </c:strCache>
            </c:strRef>
          </c:cat>
          <c:val>
            <c:numRef>
              <c:f>Hoja1!$J$43:$J$47</c:f>
              <c:numCache>
                <c:formatCode>0.00%</c:formatCode>
                <c:ptCount val="5"/>
                <c:pt idx="0" formatCode="0%">
                  <c:v>0.76</c:v>
                </c:pt>
                <c:pt idx="1">
                  <c:v>0.60129999999999995</c:v>
                </c:pt>
                <c:pt idx="2">
                  <c:v>0.50349999999999995</c:v>
                </c:pt>
                <c:pt idx="3">
                  <c:v>0.47899999999999998</c:v>
                </c:pt>
                <c:pt idx="4">
                  <c:v>0.26</c:v>
                </c:pt>
              </c:numCache>
            </c:numRef>
          </c:val>
          <c:extLst xmlns:c16r2="http://schemas.microsoft.com/office/drawing/2015/06/chart">
            <c:ext xmlns:c16="http://schemas.microsoft.com/office/drawing/2014/chart" uri="{C3380CC4-5D6E-409C-BE32-E72D297353CC}">
              <c16:uniqueId val="{00000001-9409-41EC-AB54-745301D093D7}"/>
            </c:ext>
          </c:extLst>
        </c:ser>
        <c:dLbls>
          <c:showLegendKey val="0"/>
          <c:showVal val="0"/>
          <c:showCatName val="0"/>
          <c:showSerName val="0"/>
          <c:showPercent val="0"/>
          <c:showBubbleSize val="0"/>
        </c:dLbls>
        <c:gapWidth val="219"/>
        <c:overlap val="-27"/>
        <c:axId val="506227008"/>
        <c:axId val="506229360"/>
      </c:barChart>
      <c:catAx>
        <c:axId val="506227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06229360"/>
        <c:crosses val="autoZero"/>
        <c:auto val="1"/>
        <c:lblAlgn val="ctr"/>
        <c:lblOffset val="100"/>
        <c:noMultiLvlLbl val="0"/>
      </c:catAx>
      <c:valAx>
        <c:axId val="50622936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06227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0</xdr:col>
      <xdr:colOff>1435554</xdr:colOff>
      <xdr:row>0</xdr:row>
      <xdr:rowOff>0</xdr:rowOff>
    </xdr:from>
    <xdr:ext cx="1066346" cy="1016000"/>
    <xdr:pic>
      <xdr:nvPicPr>
        <xdr:cNvPr id="2" name="Imagen 1">
          <a:extLst>
            <a:ext uri="{FF2B5EF4-FFF2-40B4-BE49-F238E27FC236}">
              <a16:creationId xmlns=""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5554" y="0"/>
          <a:ext cx="1066346" cy="10160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141639" cy="1114425"/>
    <xdr:pic>
      <xdr:nvPicPr>
        <xdr:cNvPr id="2" name="Imagen 1">
          <a:extLst>
            <a:ext uri="{FF2B5EF4-FFF2-40B4-BE49-F238E27FC236}">
              <a16:creationId xmlns="" xmlns:a16="http://schemas.microsoft.com/office/drawing/2014/main" id="{710DD2DD-A5DD-4932-B48A-1CC5437265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141639"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552" y="0"/>
          <a:ext cx="1339010" cy="120967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4</xdr:col>
      <xdr:colOff>552450</xdr:colOff>
      <xdr:row>22</xdr:row>
      <xdr:rowOff>185737</xdr:rowOff>
    </xdr:from>
    <xdr:to>
      <xdr:col>9</xdr:col>
      <xdr:colOff>266700</xdr:colOff>
      <xdr:row>37</xdr:row>
      <xdr:rowOff>71437</xdr:rowOff>
    </xdr:to>
    <xdr:graphicFrame macro="">
      <xdr:nvGraphicFramePr>
        <xdr:cNvPr id="3" name="Gráfico 2">
          <a:extLst>
            <a:ext uri="{FF2B5EF4-FFF2-40B4-BE49-F238E27FC236}">
              <a16:creationId xmlns="" xmlns:a16="http://schemas.microsoft.com/office/drawing/2014/main" id="{5F152747-AB96-C876-CF6A-C0DBB57A6F6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247650</xdr:colOff>
      <xdr:row>2</xdr:row>
      <xdr:rowOff>190499</xdr:rowOff>
    </xdr:from>
    <xdr:to>
      <xdr:col>14</xdr:col>
      <xdr:colOff>133350</xdr:colOff>
      <xdr:row>20</xdr:row>
      <xdr:rowOff>533400</xdr:rowOff>
    </xdr:to>
    <xdr:graphicFrame macro="">
      <xdr:nvGraphicFramePr>
        <xdr:cNvPr id="4" name="Gráfico 3">
          <a:extLst>
            <a:ext uri="{FF2B5EF4-FFF2-40B4-BE49-F238E27FC236}">
              <a16:creationId xmlns="" xmlns:a16="http://schemas.microsoft.com/office/drawing/2014/main" id="{3B34F205-2AD3-5CA7-58F5-A5DB552772A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857250</xdr:colOff>
      <xdr:row>50</xdr:row>
      <xdr:rowOff>119062</xdr:rowOff>
    </xdr:from>
    <xdr:to>
      <xdr:col>6</xdr:col>
      <xdr:colOff>409575</xdr:colOff>
      <xdr:row>61</xdr:row>
      <xdr:rowOff>52387</xdr:rowOff>
    </xdr:to>
    <xdr:graphicFrame macro="">
      <xdr:nvGraphicFramePr>
        <xdr:cNvPr id="2" name="Gráfico 1">
          <a:extLst>
            <a:ext uri="{FF2B5EF4-FFF2-40B4-BE49-F238E27FC236}">
              <a16:creationId xmlns="" xmlns:a16="http://schemas.microsoft.com/office/drawing/2014/main" id="{16F617B1-E85D-B01E-03BF-52F19096F5F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0</xdr:colOff>
      <xdr:row>40</xdr:row>
      <xdr:rowOff>157162</xdr:rowOff>
    </xdr:from>
    <xdr:to>
      <xdr:col>18</xdr:col>
      <xdr:colOff>0</xdr:colOff>
      <xdr:row>46</xdr:row>
      <xdr:rowOff>614362</xdr:rowOff>
    </xdr:to>
    <xdr:graphicFrame macro="">
      <xdr:nvGraphicFramePr>
        <xdr:cNvPr id="6" name="Gráfico 5">
          <a:extLst>
            <a:ext uri="{FF2B5EF4-FFF2-40B4-BE49-F238E27FC236}">
              <a16:creationId xmlns="" xmlns:a16="http://schemas.microsoft.com/office/drawing/2014/main" id="{37559E5C-5D0F-72DE-31D5-67476713A99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7570021&amp;isFromPublicArea=True&amp;isModal=False" TargetMode="External"/><Relationship Id="rId3" Type="http://schemas.openxmlformats.org/officeDocument/2006/relationships/hyperlink" Target="https://corvivienda-my.sharepoint.com/:b:/g/personal/gestion_proyectos_corvivienda_gov_co/Ee4fyYNU5y1PrNCOe8LiC8gBq3duOosW49lzygwC38unng?e=mbOdB9" TargetMode="External"/><Relationship Id="rId7" Type="http://schemas.openxmlformats.org/officeDocument/2006/relationships/hyperlink" Target="https://corvivienda-my.sharepoint.com/:b:/g/personal/gestion_proyectos_corvivienda_gov_co/ERA8rewN2EhLoQ3KF8pj1P0B1e9r1wxUzRVvI8cp8_EiZQ?e=8WQl9f" TargetMode="External"/><Relationship Id="rId12" Type="http://schemas.openxmlformats.org/officeDocument/2006/relationships/comments" Target="../comments3.xml"/><Relationship Id="rId2" Type="http://schemas.openxmlformats.org/officeDocument/2006/relationships/hyperlink" Target="https://corvivienda-my.sharepoint.com/:b:/g/personal/gestion_proyectos_corvivienda_gov_co/EU54OQcQLyJCvsUoqDAniacBcrXgJ28YfTgEUkzRTxV_RA?e=K4PMXe" TargetMode="External"/><Relationship Id="rId1" Type="http://schemas.openxmlformats.org/officeDocument/2006/relationships/hyperlink" Target="https://corvivienda-my.sharepoint.com/:b:/g/personal/gestion_proyectos_corvivienda_gov_co/EVwHWIJ6dzxCix_YqiwPjVwB0UKAWwVXOO9cAcLkQoAyGg?e=13NFwK" TargetMode="External"/><Relationship Id="rId6" Type="http://schemas.openxmlformats.org/officeDocument/2006/relationships/hyperlink" Target="https://community.secop.gov.co/Public/Tendering/OpportunityDetail/Index?noticeUID=CO1.NTC.7570021&amp;isFromPublicArea=True&amp;isModal=False" TargetMode="External"/><Relationship Id="rId11" Type="http://schemas.openxmlformats.org/officeDocument/2006/relationships/vmlDrawing" Target="../drawings/vmlDrawing3.vml"/><Relationship Id="rId5" Type="http://schemas.openxmlformats.org/officeDocument/2006/relationships/hyperlink" Target="https://corvivienda-my.sharepoint.com/:b:/g/personal/gestion_proyectos_corvivienda_gov_co/EXQ5F585foBEmKjZaRQ9pLgBZ_FZRVGOf44CkzIsMRKcWA?e=HKRttb" TargetMode="External"/><Relationship Id="rId10" Type="http://schemas.openxmlformats.org/officeDocument/2006/relationships/drawing" Target="../drawings/drawing3.xml"/><Relationship Id="rId4" Type="http://schemas.openxmlformats.org/officeDocument/2006/relationships/hyperlink" Target="https://community.secop.gov.co/Public/Tendering/OpportunityDetail/Index?noticeUID=CO1.NTC.7570021&amp;isFromPublicArea=True&amp;isModal=False" TargetMode="External"/><Relationship Id="rId9" Type="http://schemas.openxmlformats.org/officeDocument/2006/relationships/hyperlink" Target="https://corvivienda-my.sharepoint.com/:b:/g/personal/gestion_proyectos_corvivienda_gov_co/ERA8rewN2EhLoQ3KF8pj1P0B1e9r1wxUzRVvI8cp8_EiZQ?e=8WQl9f"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87"/>
  <sheetViews>
    <sheetView zoomScaleNormal="80" workbookViewId="0">
      <selection activeCell="B14" sqref="B14:H14"/>
    </sheetView>
  </sheetViews>
  <sheetFormatPr baseColWidth="10" defaultColWidth="10.875" defaultRowHeight="15"/>
  <cols>
    <col min="1" max="1" width="34.125" style="18" customWidth="1"/>
    <col min="2" max="2" width="10.875" style="10"/>
    <col min="3" max="3" width="28.25" style="10" customWidth="1"/>
    <col min="4" max="4" width="21.25" style="10" customWidth="1"/>
    <col min="5" max="5" width="19.25" style="10" customWidth="1"/>
    <col min="6" max="6" width="27.25" style="10" customWidth="1"/>
    <col min="7" max="7" width="17.125" style="10" customWidth="1"/>
    <col min="8" max="8" width="27.25" style="10" customWidth="1"/>
    <col min="9" max="9" width="15.25" style="10" customWidth="1"/>
    <col min="10" max="10" width="17.875" style="10" customWidth="1"/>
    <col min="11" max="11" width="19.25" style="10" customWidth="1"/>
    <col min="12" max="12" width="25.25" style="10" customWidth="1"/>
    <col min="13" max="13" width="20.75" style="10" customWidth="1"/>
    <col min="14" max="15" width="10.875" style="10"/>
    <col min="16" max="16" width="16.75" style="10" customWidth="1"/>
    <col min="17" max="17" width="20.25" style="10" customWidth="1"/>
    <col min="18" max="18" width="18.75" style="10" customWidth="1"/>
    <col min="19" max="19" width="22.875" style="10" customWidth="1"/>
    <col min="20" max="20" width="22.125" style="10" customWidth="1"/>
    <col min="21" max="21" width="25.25" style="10" customWidth="1"/>
    <col min="22" max="22" width="21.125" style="10" customWidth="1"/>
    <col min="23" max="23" width="19.125" style="10" customWidth="1"/>
    <col min="24" max="24" width="17.25" style="10" customWidth="1"/>
    <col min="25" max="25" width="16.25" style="10" customWidth="1"/>
    <col min="26" max="26" width="16.125" style="10" customWidth="1"/>
    <col min="27" max="27" width="28.75" style="10" customWidth="1"/>
    <col min="28" max="28" width="19.25" style="10" customWidth="1"/>
    <col min="29" max="29" width="21.125" style="10" customWidth="1"/>
    <col min="30" max="30" width="21.875" style="10" customWidth="1"/>
    <col min="31" max="31" width="25.25" style="10" customWidth="1"/>
    <col min="32" max="32" width="22.125" style="10" customWidth="1"/>
    <col min="33" max="33" width="29.75" style="10" customWidth="1"/>
    <col min="34" max="34" width="18.75" style="10" customWidth="1"/>
    <col min="35" max="35" width="18.125" style="10" customWidth="1"/>
    <col min="36" max="36" width="22.125" style="10" customWidth="1"/>
    <col min="37" max="16384" width="10.875" style="10"/>
  </cols>
  <sheetData>
    <row r="1" spans="1:50" ht="54.75" customHeight="1">
      <c r="A1" s="380" t="s">
        <v>402</v>
      </c>
      <c r="B1" s="380"/>
      <c r="C1" s="380"/>
      <c r="D1" s="380"/>
      <c r="E1" s="380"/>
      <c r="F1" s="380"/>
      <c r="G1" s="380"/>
      <c r="H1" s="380"/>
    </row>
    <row r="2" spans="1:50" ht="33" customHeight="1">
      <c r="A2" s="363" t="s">
        <v>172</v>
      </c>
      <c r="B2" s="363"/>
      <c r="C2" s="363"/>
      <c r="D2" s="363"/>
      <c r="E2" s="363"/>
      <c r="F2" s="363"/>
      <c r="G2" s="363"/>
      <c r="H2" s="363"/>
      <c r="I2" s="11"/>
      <c r="J2" s="11"/>
      <c r="K2" s="11"/>
      <c r="L2" s="11"/>
      <c r="M2" s="11"/>
      <c r="N2" s="11"/>
      <c r="O2" s="11"/>
      <c r="P2" s="11"/>
      <c r="Q2" s="11"/>
      <c r="R2" s="11"/>
      <c r="S2" s="11"/>
      <c r="T2" s="11"/>
      <c r="U2" s="11"/>
      <c r="V2" s="11"/>
      <c r="W2" s="11"/>
      <c r="X2" s="11"/>
      <c r="Y2" s="11"/>
      <c r="Z2" s="11"/>
      <c r="AA2" s="12"/>
      <c r="AB2" s="12"/>
      <c r="AC2" s="12"/>
      <c r="AD2" s="12"/>
      <c r="AE2" s="12"/>
      <c r="AF2" s="12"/>
      <c r="AG2" s="13"/>
      <c r="AH2" s="13"/>
      <c r="AI2" s="13"/>
      <c r="AJ2" s="13"/>
      <c r="AK2" s="13"/>
      <c r="AL2" s="13"/>
      <c r="AM2" s="13"/>
      <c r="AN2" s="13"/>
      <c r="AO2" s="13"/>
      <c r="AP2" s="13"/>
      <c r="AQ2" s="11"/>
      <c r="AR2" s="11"/>
      <c r="AS2" s="11"/>
      <c r="AT2" s="11"/>
      <c r="AU2" s="11"/>
      <c r="AV2" s="11"/>
      <c r="AW2" s="11"/>
      <c r="AX2" s="11"/>
    </row>
    <row r="3" spans="1:50" ht="48" customHeight="1">
      <c r="A3" s="14" t="s">
        <v>89</v>
      </c>
      <c r="B3" s="359" t="s">
        <v>102</v>
      </c>
      <c r="C3" s="359"/>
      <c r="D3" s="359"/>
      <c r="E3" s="359"/>
      <c r="F3" s="359"/>
      <c r="G3" s="359"/>
      <c r="H3" s="359"/>
    </row>
    <row r="4" spans="1:50" ht="48" customHeight="1">
      <c r="A4" s="14" t="s">
        <v>159</v>
      </c>
      <c r="B4" s="352" t="s">
        <v>178</v>
      </c>
      <c r="C4" s="353"/>
      <c r="D4" s="353"/>
      <c r="E4" s="353"/>
      <c r="F4" s="353"/>
      <c r="G4" s="353"/>
      <c r="H4" s="354"/>
    </row>
    <row r="5" spans="1:50" ht="31.5" customHeight="1">
      <c r="A5" s="14" t="s">
        <v>177</v>
      </c>
      <c r="B5" s="359" t="s">
        <v>103</v>
      </c>
      <c r="C5" s="359"/>
      <c r="D5" s="359"/>
      <c r="E5" s="359"/>
      <c r="F5" s="359"/>
      <c r="G5" s="359"/>
      <c r="H5" s="359"/>
    </row>
    <row r="6" spans="1:50" ht="40.5" customHeight="1">
      <c r="A6" s="14" t="s">
        <v>80</v>
      </c>
      <c r="B6" s="352" t="s">
        <v>104</v>
      </c>
      <c r="C6" s="353"/>
      <c r="D6" s="353"/>
      <c r="E6" s="353"/>
      <c r="F6" s="353"/>
      <c r="G6" s="353"/>
      <c r="H6" s="354"/>
    </row>
    <row r="7" spans="1:50" ht="41.1" customHeight="1">
      <c r="A7" s="14" t="s">
        <v>95</v>
      </c>
      <c r="B7" s="359" t="s">
        <v>105</v>
      </c>
      <c r="C7" s="359"/>
      <c r="D7" s="359"/>
      <c r="E7" s="359"/>
      <c r="F7" s="359"/>
      <c r="G7" s="359"/>
      <c r="H7" s="359"/>
    </row>
    <row r="8" spans="1:50" ht="48.95" customHeight="1">
      <c r="A8" s="14" t="s">
        <v>32</v>
      </c>
      <c r="B8" s="359" t="s">
        <v>186</v>
      </c>
      <c r="C8" s="359"/>
      <c r="D8" s="359"/>
      <c r="E8" s="359"/>
      <c r="F8" s="359"/>
      <c r="G8" s="359"/>
      <c r="H8" s="359"/>
    </row>
    <row r="9" spans="1:50" ht="48.95" customHeight="1">
      <c r="A9" s="14" t="s">
        <v>187</v>
      </c>
      <c r="B9" s="352" t="s">
        <v>188</v>
      </c>
      <c r="C9" s="353"/>
      <c r="D9" s="353"/>
      <c r="E9" s="353"/>
      <c r="F9" s="353"/>
      <c r="G9" s="353"/>
      <c r="H9" s="354"/>
    </row>
    <row r="10" spans="1:50" ht="30">
      <c r="A10" s="14" t="s">
        <v>33</v>
      </c>
      <c r="B10" s="359" t="s">
        <v>106</v>
      </c>
      <c r="C10" s="359"/>
      <c r="D10" s="359"/>
      <c r="E10" s="359"/>
      <c r="F10" s="359"/>
      <c r="G10" s="359"/>
      <c r="H10" s="359"/>
    </row>
    <row r="11" spans="1:50" ht="30">
      <c r="A11" s="14" t="s">
        <v>8</v>
      </c>
      <c r="B11" s="359" t="s">
        <v>107</v>
      </c>
      <c r="C11" s="359"/>
      <c r="D11" s="359"/>
      <c r="E11" s="359"/>
      <c r="F11" s="359"/>
      <c r="G11" s="359"/>
      <c r="H11" s="359"/>
    </row>
    <row r="12" spans="1:50" ht="33.950000000000003" customHeight="1">
      <c r="A12" s="14" t="s">
        <v>81</v>
      </c>
      <c r="B12" s="359" t="s">
        <v>108</v>
      </c>
      <c r="C12" s="359"/>
      <c r="D12" s="359"/>
      <c r="E12" s="359"/>
      <c r="F12" s="359"/>
      <c r="G12" s="359"/>
      <c r="H12" s="359"/>
    </row>
    <row r="13" spans="1:50" ht="30">
      <c r="A13" s="14" t="s">
        <v>29</v>
      </c>
      <c r="B13" s="359" t="s">
        <v>109</v>
      </c>
      <c r="C13" s="359"/>
      <c r="D13" s="359"/>
      <c r="E13" s="359"/>
      <c r="F13" s="359"/>
      <c r="G13" s="359"/>
      <c r="H13" s="359"/>
    </row>
    <row r="14" spans="1:50" ht="30">
      <c r="A14" s="14" t="s">
        <v>99</v>
      </c>
      <c r="B14" s="359" t="s">
        <v>110</v>
      </c>
      <c r="C14" s="359"/>
      <c r="D14" s="359"/>
      <c r="E14" s="359"/>
      <c r="F14" s="359"/>
      <c r="G14" s="359"/>
      <c r="H14" s="359"/>
    </row>
    <row r="15" spans="1:50" ht="44.1" customHeight="1">
      <c r="A15" s="14" t="s">
        <v>96</v>
      </c>
      <c r="B15" s="359" t="s">
        <v>111</v>
      </c>
      <c r="C15" s="359"/>
      <c r="D15" s="359"/>
      <c r="E15" s="359"/>
      <c r="F15" s="359"/>
      <c r="G15" s="359"/>
      <c r="H15" s="359"/>
    </row>
    <row r="16" spans="1:50" ht="60">
      <c r="A16" s="14" t="s">
        <v>9</v>
      </c>
      <c r="B16" s="359" t="s">
        <v>112</v>
      </c>
      <c r="C16" s="359"/>
      <c r="D16" s="359"/>
      <c r="E16" s="359"/>
      <c r="F16" s="359"/>
      <c r="G16" s="359"/>
      <c r="H16" s="359"/>
    </row>
    <row r="17" spans="1:8" ht="58.5" customHeight="1">
      <c r="A17" s="14" t="s">
        <v>30</v>
      </c>
      <c r="B17" s="359" t="s">
        <v>113</v>
      </c>
      <c r="C17" s="359"/>
      <c r="D17" s="359"/>
      <c r="E17" s="359"/>
      <c r="F17" s="359"/>
      <c r="G17" s="359"/>
      <c r="H17" s="359"/>
    </row>
    <row r="18" spans="1:8" ht="30">
      <c r="A18" s="14" t="s">
        <v>82</v>
      </c>
      <c r="B18" s="359" t="s">
        <v>114</v>
      </c>
      <c r="C18" s="359"/>
      <c r="D18" s="359"/>
      <c r="E18" s="359"/>
      <c r="F18" s="359"/>
      <c r="G18" s="359"/>
      <c r="H18" s="359"/>
    </row>
    <row r="19" spans="1:8" ht="30" customHeight="1">
      <c r="A19" s="377"/>
      <c r="B19" s="378"/>
      <c r="C19" s="378"/>
      <c r="D19" s="378"/>
      <c r="E19" s="378"/>
      <c r="F19" s="378"/>
      <c r="G19" s="378"/>
      <c r="H19" s="379"/>
    </row>
    <row r="20" spans="1:8" ht="37.5" customHeight="1">
      <c r="A20" s="363" t="s">
        <v>173</v>
      </c>
      <c r="B20" s="363"/>
      <c r="C20" s="363"/>
      <c r="D20" s="363"/>
      <c r="E20" s="363"/>
      <c r="F20" s="363"/>
      <c r="G20" s="363"/>
      <c r="H20" s="363"/>
    </row>
    <row r="21" spans="1:8" ht="117" customHeight="1">
      <c r="A21" s="360" t="s">
        <v>34</v>
      </c>
      <c r="B21" s="360"/>
      <c r="C21" s="360"/>
      <c r="D21" s="360"/>
      <c r="E21" s="360"/>
      <c r="F21" s="360"/>
      <c r="G21" s="360"/>
      <c r="H21" s="360"/>
    </row>
    <row r="22" spans="1:8" ht="117" customHeight="1">
      <c r="A22" s="14" t="s">
        <v>95</v>
      </c>
      <c r="B22" s="359" t="s">
        <v>105</v>
      </c>
      <c r="C22" s="359"/>
      <c r="D22" s="359"/>
      <c r="E22" s="359"/>
      <c r="F22" s="359"/>
      <c r="G22" s="359"/>
      <c r="H22" s="359"/>
    </row>
    <row r="23" spans="1:8" ht="167.1" customHeight="1">
      <c r="A23" s="14" t="s">
        <v>83</v>
      </c>
      <c r="B23" s="360" t="s">
        <v>115</v>
      </c>
      <c r="C23" s="360"/>
      <c r="D23" s="360"/>
      <c r="E23" s="360"/>
      <c r="F23" s="360"/>
      <c r="G23" s="360"/>
      <c r="H23" s="360"/>
    </row>
    <row r="24" spans="1:8" ht="69.75" customHeight="1">
      <c r="A24" s="14" t="s">
        <v>179</v>
      </c>
      <c r="B24" s="360" t="s">
        <v>116</v>
      </c>
      <c r="C24" s="360"/>
      <c r="D24" s="360"/>
      <c r="E24" s="360"/>
      <c r="F24" s="360"/>
      <c r="G24" s="360"/>
      <c r="H24" s="360"/>
    </row>
    <row r="25" spans="1:8" ht="60" customHeight="1">
      <c r="A25" s="14" t="s">
        <v>180</v>
      </c>
      <c r="B25" s="360" t="s">
        <v>118</v>
      </c>
      <c r="C25" s="360"/>
      <c r="D25" s="360"/>
      <c r="E25" s="360"/>
      <c r="F25" s="360"/>
      <c r="G25" s="360"/>
      <c r="H25" s="360"/>
    </row>
    <row r="26" spans="1:8" ht="24.75" customHeight="1">
      <c r="A26" s="15" t="s">
        <v>85</v>
      </c>
      <c r="B26" s="361" t="s">
        <v>117</v>
      </c>
      <c r="C26" s="361"/>
      <c r="D26" s="361"/>
      <c r="E26" s="361"/>
      <c r="F26" s="361"/>
      <c r="G26" s="361"/>
      <c r="H26" s="361"/>
    </row>
    <row r="27" spans="1:8" ht="26.25" customHeight="1">
      <c r="A27" s="15" t="s">
        <v>86</v>
      </c>
      <c r="B27" s="361" t="s">
        <v>97</v>
      </c>
      <c r="C27" s="361"/>
      <c r="D27" s="361"/>
      <c r="E27" s="361"/>
      <c r="F27" s="361"/>
      <c r="G27" s="361"/>
      <c r="H27" s="361"/>
    </row>
    <row r="28" spans="1:8" ht="53.25" customHeight="1">
      <c r="A28" s="14" t="s">
        <v>160</v>
      </c>
      <c r="B28" s="360" t="s">
        <v>166</v>
      </c>
      <c r="C28" s="360"/>
      <c r="D28" s="360"/>
      <c r="E28" s="360"/>
      <c r="F28" s="360"/>
      <c r="G28" s="360"/>
      <c r="H28" s="360"/>
    </row>
    <row r="29" spans="1:8" ht="45" customHeight="1">
      <c r="A29" s="14" t="s">
        <v>162</v>
      </c>
      <c r="B29" s="355" t="s">
        <v>167</v>
      </c>
      <c r="C29" s="356"/>
      <c r="D29" s="356"/>
      <c r="E29" s="356"/>
      <c r="F29" s="356"/>
      <c r="G29" s="356"/>
      <c r="H29" s="357"/>
    </row>
    <row r="30" spans="1:8" ht="45" customHeight="1">
      <c r="A30" s="14" t="s">
        <v>161</v>
      </c>
      <c r="B30" s="355" t="s">
        <v>168</v>
      </c>
      <c r="C30" s="356"/>
      <c r="D30" s="356"/>
      <c r="E30" s="356"/>
      <c r="F30" s="356"/>
      <c r="G30" s="356"/>
      <c r="H30" s="357"/>
    </row>
    <row r="31" spans="1:8" ht="45" customHeight="1">
      <c r="A31" s="14" t="s">
        <v>152</v>
      </c>
      <c r="B31" s="355" t="s">
        <v>169</v>
      </c>
      <c r="C31" s="356"/>
      <c r="D31" s="356"/>
      <c r="E31" s="356"/>
      <c r="F31" s="356"/>
      <c r="G31" s="356"/>
      <c r="H31" s="357"/>
    </row>
    <row r="32" spans="1:8" ht="33" customHeight="1">
      <c r="A32" s="15" t="s">
        <v>181</v>
      </c>
      <c r="B32" s="360" t="s">
        <v>119</v>
      </c>
      <c r="C32" s="360"/>
      <c r="D32" s="360"/>
      <c r="E32" s="360"/>
      <c r="F32" s="360"/>
      <c r="G32" s="360"/>
      <c r="H32" s="360"/>
    </row>
    <row r="33" spans="1:8" ht="39" customHeight="1">
      <c r="A33" s="14" t="s">
        <v>87</v>
      </c>
      <c r="B33" s="361" t="s">
        <v>170</v>
      </c>
      <c r="C33" s="361"/>
      <c r="D33" s="361"/>
      <c r="E33" s="361"/>
      <c r="F33" s="361"/>
      <c r="G33" s="361"/>
      <c r="H33" s="361"/>
    </row>
    <row r="34" spans="1:8" ht="39" customHeight="1">
      <c r="A34" s="363" t="s">
        <v>212</v>
      </c>
      <c r="B34" s="363"/>
      <c r="C34" s="363"/>
      <c r="D34" s="363"/>
      <c r="E34" s="363"/>
      <c r="F34" s="363"/>
      <c r="G34" s="363"/>
      <c r="H34" s="363"/>
    </row>
    <row r="35" spans="1:8" ht="79.5" customHeight="1">
      <c r="A35" s="352" t="s">
        <v>213</v>
      </c>
      <c r="B35" s="353"/>
      <c r="C35" s="353"/>
      <c r="D35" s="353"/>
      <c r="E35" s="353"/>
      <c r="F35" s="353"/>
      <c r="G35" s="353"/>
      <c r="H35" s="354"/>
    </row>
    <row r="36" spans="1:8" ht="33" customHeight="1">
      <c r="A36" s="14" t="s">
        <v>26</v>
      </c>
      <c r="B36" s="360" t="s">
        <v>142</v>
      </c>
      <c r="C36" s="360"/>
      <c r="D36" s="360"/>
      <c r="E36" s="360"/>
      <c r="F36" s="360"/>
      <c r="G36" s="360"/>
      <c r="H36" s="360"/>
    </row>
    <row r="37" spans="1:8" ht="33" customHeight="1">
      <c r="A37" s="14" t="s">
        <v>27</v>
      </c>
      <c r="B37" s="360" t="s">
        <v>143</v>
      </c>
      <c r="C37" s="360"/>
      <c r="D37" s="360"/>
      <c r="E37" s="360"/>
      <c r="F37" s="360"/>
      <c r="G37" s="360"/>
      <c r="H37" s="360"/>
    </row>
    <row r="38" spans="1:8" ht="33" customHeight="1">
      <c r="A38" s="22"/>
      <c r="B38" s="23"/>
      <c r="C38" s="23"/>
      <c r="D38" s="23"/>
      <c r="E38" s="23"/>
      <c r="F38" s="23"/>
      <c r="G38" s="23"/>
      <c r="H38" s="24"/>
    </row>
    <row r="39" spans="1:8" ht="34.5" customHeight="1">
      <c r="A39" s="363" t="s">
        <v>174</v>
      </c>
      <c r="B39" s="363"/>
      <c r="C39" s="363"/>
      <c r="D39" s="363"/>
      <c r="E39" s="363"/>
      <c r="F39" s="363"/>
      <c r="G39" s="363"/>
      <c r="H39" s="363"/>
    </row>
    <row r="40" spans="1:8" ht="34.5" customHeight="1">
      <c r="A40" s="14" t="s">
        <v>10</v>
      </c>
      <c r="B40" s="360" t="s">
        <v>120</v>
      </c>
      <c r="C40" s="360"/>
      <c r="D40" s="360"/>
      <c r="E40" s="360"/>
      <c r="F40" s="360"/>
      <c r="G40" s="360"/>
      <c r="H40" s="360"/>
    </row>
    <row r="41" spans="1:8" ht="29.25" customHeight="1">
      <c r="A41" s="14" t="s">
        <v>11</v>
      </c>
      <c r="B41" s="360" t="s">
        <v>121</v>
      </c>
      <c r="C41" s="360"/>
      <c r="D41" s="360"/>
      <c r="E41" s="360"/>
      <c r="F41" s="360"/>
      <c r="G41" s="360"/>
      <c r="H41" s="360"/>
    </row>
    <row r="42" spans="1:8" ht="42" customHeight="1">
      <c r="A42" s="14" t="s">
        <v>144</v>
      </c>
      <c r="B42" s="360" t="s">
        <v>190</v>
      </c>
      <c r="C42" s="360"/>
      <c r="D42" s="360"/>
      <c r="E42" s="360"/>
      <c r="F42" s="360"/>
      <c r="G42" s="360"/>
      <c r="H42" s="360"/>
    </row>
    <row r="43" spans="1:8" ht="42" customHeight="1">
      <c r="A43" s="14" t="s">
        <v>192</v>
      </c>
      <c r="B43" s="355" t="s">
        <v>193</v>
      </c>
      <c r="C43" s="356"/>
      <c r="D43" s="356"/>
      <c r="E43" s="356"/>
      <c r="F43" s="356"/>
      <c r="G43" s="356"/>
      <c r="H43" s="357"/>
    </row>
    <row r="44" spans="1:8" ht="42" customHeight="1">
      <c r="A44" s="14" t="s">
        <v>145</v>
      </c>
      <c r="B44" s="355" t="s">
        <v>194</v>
      </c>
      <c r="C44" s="356"/>
      <c r="D44" s="356"/>
      <c r="E44" s="356"/>
      <c r="F44" s="356"/>
      <c r="G44" s="356"/>
      <c r="H44" s="357"/>
    </row>
    <row r="45" spans="1:8" ht="42" customHeight="1">
      <c r="A45" s="14" t="s">
        <v>195</v>
      </c>
      <c r="B45" s="355" t="s">
        <v>197</v>
      </c>
      <c r="C45" s="356"/>
      <c r="D45" s="356"/>
      <c r="E45" s="356"/>
      <c r="F45" s="356"/>
      <c r="G45" s="356"/>
      <c r="H45" s="357"/>
    </row>
    <row r="46" spans="1:8" ht="86.1" customHeight="1">
      <c r="A46" s="16" t="s">
        <v>199</v>
      </c>
      <c r="B46" s="366" t="s">
        <v>122</v>
      </c>
      <c r="C46" s="366"/>
      <c r="D46" s="366"/>
      <c r="E46" s="366"/>
      <c r="F46" s="366"/>
      <c r="G46" s="366"/>
      <c r="H46" s="366"/>
    </row>
    <row r="47" spans="1:8" ht="39.75" customHeight="1">
      <c r="A47" s="16" t="s">
        <v>206</v>
      </c>
      <c r="B47" s="374" t="s">
        <v>214</v>
      </c>
      <c r="C47" s="375"/>
      <c r="D47" s="375"/>
      <c r="E47" s="375"/>
      <c r="F47" s="375"/>
      <c r="G47" s="375"/>
      <c r="H47" s="376"/>
    </row>
    <row r="48" spans="1:8" ht="31.5" customHeight="1">
      <c r="A48" s="16" t="s">
        <v>12</v>
      </c>
      <c r="B48" s="366" t="s">
        <v>198</v>
      </c>
      <c r="C48" s="366"/>
      <c r="D48" s="366"/>
      <c r="E48" s="366"/>
      <c r="F48" s="366"/>
      <c r="G48" s="366"/>
      <c r="H48" s="366"/>
    </row>
    <row r="49" spans="1:8" ht="30">
      <c r="A49" s="16" t="s">
        <v>200</v>
      </c>
      <c r="B49" s="366" t="s">
        <v>123</v>
      </c>
      <c r="C49" s="366"/>
      <c r="D49" s="366"/>
      <c r="E49" s="366"/>
      <c r="F49" s="366"/>
      <c r="G49" s="366"/>
      <c r="H49" s="366"/>
    </row>
    <row r="50" spans="1:8" ht="43.5" customHeight="1">
      <c r="A50" s="16" t="s">
        <v>14</v>
      </c>
      <c r="B50" s="366" t="s">
        <v>124</v>
      </c>
      <c r="C50" s="366"/>
      <c r="D50" s="366"/>
      <c r="E50" s="366"/>
      <c r="F50" s="366"/>
      <c r="G50" s="366"/>
      <c r="H50" s="366"/>
    </row>
    <row r="51" spans="1:8" ht="40.5" customHeight="1">
      <c r="A51" s="16" t="s">
        <v>15</v>
      </c>
      <c r="B51" s="366" t="s">
        <v>125</v>
      </c>
      <c r="C51" s="366"/>
      <c r="D51" s="366"/>
      <c r="E51" s="366"/>
      <c r="F51" s="366"/>
      <c r="G51" s="366"/>
      <c r="H51" s="366"/>
    </row>
    <row r="52" spans="1:8" ht="75.75" customHeight="1">
      <c r="A52" s="17" t="s">
        <v>16</v>
      </c>
      <c r="B52" s="362" t="s">
        <v>126</v>
      </c>
      <c r="C52" s="362"/>
      <c r="D52" s="362"/>
      <c r="E52" s="362"/>
      <c r="F52" s="362"/>
      <c r="G52" s="362"/>
      <c r="H52" s="362"/>
    </row>
    <row r="53" spans="1:8" ht="41.25" customHeight="1">
      <c r="A53" s="17" t="s">
        <v>17</v>
      </c>
      <c r="B53" s="362" t="s">
        <v>127</v>
      </c>
      <c r="C53" s="362"/>
      <c r="D53" s="362"/>
      <c r="E53" s="362"/>
      <c r="F53" s="362"/>
      <c r="G53" s="362"/>
      <c r="H53" s="362"/>
    </row>
    <row r="54" spans="1:8" ht="47.45" customHeight="1">
      <c r="A54" s="17" t="s">
        <v>158</v>
      </c>
      <c r="B54" s="362" t="s">
        <v>128</v>
      </c>
      <c r="C54" s="362"/>
      <c r="D54" s="362"/>
      <c r="E54" s="362"/>
      <c r="F54" s="362"/>
      <c r="G54" s="362"/>
      <c r="H54" s="362"/>
    </row>
    <row r="55" spans="1:8" ht="57.6" customHeight="1">
      <c r="A55" s="17" t="s">
        <v>35</v>
      </c>
      <c r="B55" s="362" t="s">
        <v>129</v>
      </c>
      <c r="C55" s="362"/>
      <c r="D55" s="362"/>
      <c r="E55" s="362"/>
      <c r="F55" s="362"/>
      <c r="G55" s="362"/>
      <c r="H55" s="362"/>
    </row>
    <row r="56" spans="1:8" ht="31.5" customHeight="1">
      <c r="A56" s="17" t="s">
        <v>100</v>
      </c>
      <c r="B56" s="362" t="s">
        <v>130</v>
      </c>
      <c r="C56" s="362"/>
      <c r="D56" s="362"/>
      <c r="E56" s="362"/>
      <c r="F56" s="362"/>
      <c r="G56" s="362"/>
      <c r="H56" s="362"/>
    </row>
    <row r="57" spans="1:8" ht="70.5" customHeight="1">
      <c r="A57" s="17" t="s">
        <v>101</v>
      </c>
      <c r="B57" s="362" t="s">
        <v>131</v>
      </c>
      <c r="C57" s="362"/>
      <c r="D57" s="362"/>
      <c r="E57" s="362"/>
      <c r="F57" s="362"/>
      <c r="G57" s="362"/>
      <c r="H57" s="362"/>
    </row>
    <row r="58" spans="1:8" ht="33.75" customHeight="1">
      <c r="A58" s="367"/>
      <c r="B58" s="367"/>
      <c r="C58" s="367"/>
      <c r="D58" s="367"/>
      <c r="E58" s="367"/>
      <c r="F58" s="367"/>
      <c r="G58" s="367"/>
      <c r="H58" s="368"/>
    </row>
    <row r="59" spans="1:8" ht="32.25" customHeight="1">
      <c r="A59" s="358" t="s">
        <v>176</v>
      </c>
      <c r="B59" s="358"/>
      <c r="C59" s="358"/>
      <c r="D59" s="358"/>
      <c r="E59" s="358"/>
      <c r="F59" s="358"/>
      <c r="G59" s="358"/>
      <c r="H59" s="358"/>
    </row>
    <row r="60" spans="1:8" ht="34.5" customHeight="1">
      <c r="A60" s="14" t="s">
        <v>22</v>
      </c>
      <c r="B60" s="364" t="s">
        <v>137</v>
      </c>
      <c r="C60" s="364"/>
      <c r="D60" s="364"/>
      <c r="E60" s="364"/>
      <c r="F60" s="364"/>
      <c r="G60" s="364"/>
      <c r="H60" s="364"/>
    </row>
    <row r="61" spans="1:8" ht="60" customHeight="1">
      <c r="A61" s="14" t="s">
        <v>31</v>
      </c>
      <c r="B61" s="373" t="s">
        <v>138</v>
      </c>
      <c r="C61" s="373"/>
      <c r="D61" s="373"/>
      <c r="E61" s="373"/>
      <c r="F61" s="373"/>
      <c r="G61" s="373"/>
      <c r="H61" s="373"/>
    </row>
    <row r="62" spans="1:8" ht="41.25" customHeight="1">
      <c r="A62" s="14" t="s">
        <v>201</v>
      </c>
      <c r="B62" s="370" t="s">
        <v>202</v>
      </c>
      <c r="C62" s="371"/>
      <c r="D62" s="371"/>
      <c r="E62" s="371"/>
      <c r="F62" s="371"/>
      <c r="G62" s="371"/>
      <c r="H62" s="372"/>
    </row>
    <row r="63" spans="1:8" ht="42" customHeight="1">
      <c r="A63" s="14" t="s">
        <v>23</v>
      </c>
      <c r="B63" s="360" t="s">
        <v>139</v>
      </c>
      <c r="C63" s="360"/>
      <c r="D63" s="360"/>
      <c r="E63" s="360"/>
      <c r="F63" s="360"/>
      <c r="G63" s="360"/>
      <c r="H63" s="360"/>
    </row>
    <row r="64" spans="1:8" ht="31.5" customHeight="1">
      <c r="A64" s="14" t="s">
        <v>24</v>
      </c>
      <c r="B64" s="364" t="s">
        <v>140</v>
      </c>
      <c r="C64" s="364"/>
      <c r="D64" s="364"/>
      <c r="E64" s="364"/>
      <c r="F64" s="364"/>
      <c r="G64" s="364"/>
      <c r="H64" s="364"/>
    </row>
    <row r="65" spans="1:8" ht="45.75" customHeight="1">
      <c r="A65" s="14" t="s">
        <v>25</v>
      </c>
      <c r="B65" s="364" t="s">
        <v>141</v>
      </c>
      <c r="C65" s="364"/>
      <c r="D65" s="364"/>
      <c r="E65" s="364"/>
      <c r="F65" s="364"/>
      <c r="G65" s="364"/>
      <c r="H65" s="364"/>
    </row>
    <row r="66" spans="1:8" ht="30.75" customHeight="1">
      <c r="A66" s="369"/>
      <c r="B66" s="369"/>
      <c r="C66" s="369"/>
      <c r="D66" s="369"/>
      <c r="E66" s="369"/>
      <c r="F66" s="369"/>
      <c r="G66" s="369"/>
      <c r="H66" s="369"/>
    </row>
    <row r="67" spans="1:8" ht="34.5" customHeight="1">
      <c r="A67" s="358" t="s">
        <v>175</v>
      </c>
      <c r="B67" s="358"/>
      <c r="C67" s="358"/>
      <c r="D67" s="358"/>
      <c r="E67" s="358"/>
      <c r="F67" s="358"/>
      <c r="G67" s="358"/>
      <c r="H67" s="358"/>
    </row>
    <row r="68" spans="1:8" ht="39.75" customHeight="1">
      <c r="A68" s="17" t="s">
        <v>19</v>
      </c>
      <c r="B68" s="364" t="s">
        <v>132</v>
      </c>
      <c r="C68" s="364"/>
      <c r="D68" s="364"/>
      <c r="E68" s="364"/>
      <c r="F68" s="364"/>
      <c r="G68" s="364"/>
      <c r="H68" s="364"/>
    </row>
    <row r="69" spans="1:8" ht="39.75" customHeight="1">
      <c r="A69" s="17" t="s">
        <v>13</v>
      </c>
      <c r="B69" s="364" t="s">
        <v>133</v>
      </c>
      <c r="C69" s="364"/>
      <c r="D69" s="364"/>
      <c r="E69" s="364"/>
      <c r="F69" s="364"/>
      <c r="G69" s="364"/>
      <c r="H69" s="364"/>
    </row>
    <row r="70" spans="1:8" ht="42" customHeight="1">
      <c r="A70" s="17" t="s">
        <v>18</v>
      </c>
      <c r="B70" s="362" t="s">
        <v>134</v>
      </c>
      <c r="C70" s="362"/>
      <c r="D70" s="362"/>
      <c r="E70" s="362"/>
      <c r="F70" s="362"/>
      <c r="G70" s="362"/>
      <c r="H70" s="362"/>
    </row>
    <row r="71" spans="1:8" ht="33.75" customHeight="1">
      <c r="A71" s="17" t="s">
        <v>20</v>
      </c>
      <c r="B71" s="364" t="s">
        <v>135</v>
      </c>
      <c r="C71" s="364"/>
      <c r="D71" s="364"/>
      <c r="E71" s="364"/>
      <c r="F71" s="364"/>
      <c r="G71" s="364"/>
      <c r="H71" s="364"/>
    </row>
    <row r="72" spans="1:8" ht="33" customHeight="1">
      <c r="A72" s="17" t="s">
        <v>21</v>
      </c>
      <c r="B72" s="364" t="s">
        <v>136</v>
      </c>
      <c r="C72" s="364"/>
      <c r="D72" s="364"/>
      <c r="E72" s="364"/>
      <c r="F72" s="364"/>
      <c r="G72" s="364"/>
      <c r="H72" s="364"/>
    </row>
    <row r="73" spans="1:8" ht="33.75" customHeight="1">
      <c r="A73" s="365"/>
      <c r="B73" s="365"/>
      <c r="C73" s="365"/>
      <c r="D73" s="365"/>
      <c r="E73" s="365"/>
      <c r="F73" s="365"/>
      <c r="G73" s="365"/>
      <c r="H73" s="365"/>
    </row>
    <row r="74" spans="1:8" ht="54.75" customHeight="1"/>
    <row r="76" spans="1:8" ht="134.44999999999999" customHeight="1"/>
    <row r="77" spans="1:8" ht="64.5" customHeight="1"/>
    <row r="78" spans="1:8" ht="49.5" customHeight="1"/>
    <row r="87" ht="40.5" customHeight="1"/>
  </sheetData>
  <mergeCells count="72">
    <mergeCell ref="B8:H8"/>
    <mergeCell ref="A1:H1"/>
    <mergeCell ref="B5:H5"/>
    <mergeCell ref="B6:H6"/>
    <mergeCell ref="B7:H7"/>
    <mergeCell ref="A2:H2"/>
    <mergeCell ref="B3:H3"/>
    <mergeCell ref="B4:H4"/>
    <mergeCell ref="B27:H27"/>
    <mergeCell ref="A19:H19"/>
    <mergeCell ref="B16:H16"/>
    <mergeCell ref="B17:H17"/>
    <mergeCell ref="A20:H20"/>
    <mergeCell ref="B23:H23"/>
    <mergeCell ref="B24:H24"/>
    <mergeCell ref="B22:H22"/>
    <mergeCell ref="B42:H42"/>
    <mergeCell ref="B46:H46"/>
    <mergeCell ref="B50:H50"/>
    <mergeCell ref="B51:H51"/>
    <mergeCell ref="B55:H55"/>
    <mergeCell ref="B47:H47"/>
    <mergeCell ref="B69:H69"/>
    <mergeCell ref="B68:H68"/>
    <mergeCell ref="B52:H52"/>
    <mergeCell ref="B53:H53"/>
    <mergeCell ref="B54:H54"/>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28:H28"/>
    <mergeCell ref="B32:H32"/>
    <mergeCell ref="A39:H39"/>
    <mergeCell ref="B40:H40"/>
    <mergeCell ref="B41:H41"/>
    <mergeCell ref="B29:H29"/>
    <mergeCell ref="B30:H30"/>
    <mergeCell ref="B31:H31"/>
    <mergeCell ref="B33:H33"/>
    <mergeCell ref="A34:H34"/>
    <mergeCell ref="B36:H36"/>
    <mergeCell ref="B37:H37"/>
    <mergeCell ref="A35:H35"/>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48"/>
  <sheetViews>
    <sheetView tabSelected="1" topLeftCell="F7" zoomScale="80" zoomScaleNormal="80" workbookViewId="0">
      <pane xSplit="1" ySplit="1" topLeftCell="Y8" activePane="bottomRight" state="frozen"/>
      <selection activeCell="F7" sqref="F7"/>
      <selection pane="topRight" activeCell="G7" sqref="G7"/>
      <selection pane="bottomLeft" activeCell="F8" sqref="F8"/>
      <selection pane="bottomRight" activeCell="F7" sqref="A7:XFD7"/>
    </sheetView>
  </sheetViews>
  <sheetFormatPr baseColWidth="10" defaultColWidth="11.25" defaultRowHeight="18"/>
  <cols>
    <col min="1" max="1" width="26.25" style="1" customWidth="1"/>
    <col min="2" max="2" width="34.125" style="1" customWidth="1"/>
    <col min="3" max="3" width="22.25" style="1" customWidth="1"/>
    <col min="4" max="4" width="23.875" style="1" customWidth="1"/>
    <col min="5" max="5" width="23.125" style="1" customWidth="1"/>
    <col min="6" max="6" width="26.75" style="1" customWidth="1"/>
    <col min="7" max="7" width="23.75" style="1" customWidth="1"/>
    <col min="8" max="8" width="27.125" style="1" customWidth="1"/>
    <col min="9" max="9" width="27.75" style="1" customWidth="1"/>
    <col min="10" max="10" width="31.125" style="1" customWidth="1"/>
    <col min="11" max="12" width="35.125" style="3" customWidth="1"/>
    <col min="13" max="13" width="26.875" style="3" customWidth="1"/>
    <col min="14" max="14" width="64" style="3" customWidth="1"/>
    <col min="15" max="15" width="27.25" style="4" customWidth="1"/>
    <col min="16" max="16" width="28.125" style="5" customWidth="1"/>
    <col min="17" max="31" width="30.125" style="1" customWidth="1"/>
    <col min="32" max="32" width="32.125" style="1" customWidth="1"/>
    <col min="33" max="33" width="27.25" style="1" customWidth="1"/>
    <col min="34" max="34" width="0" style="1" hidden="1" customWidth="1"/>
    <col min="35" max="16384" width="11.25" style="1"/>
  </cols>
  <sheetData>
    <row r="1" spans="1:43" ht="21" customHeight="1">
      <c r="A1" s="381"/>
      <c r="B1" s="381"/>
      <c r="C1" s="382" t="s">
        <v>1</v>
      </c>
      <c r="D1" s="382"/>
      <c r="E1" s="382"/>
      <c r="F1" s="382"/>
      <c r="G1" s="382"/>
      <c r="H1" s="382"/>
      <c r="I1" s="382"/>
      <c r="J1" s="382"/>
      <c r="K1" s="382"/>
      <c r="L1" s="382"/>
      <c r="M1" s="382"/>
      <c r="N1" s="382"/>
      <c r="O1" s="382"/>
      <c r="P1" s="382"/>
      <c r="Q1" s="382"/>
      <c r="R1" s="382"/>
      <c r="S1" s="382"/>
      <c r="T1" s="382"/>
      <c r="U1" s="382"/>
      <c r="V1" s="382"/>
      <c r="W1" s="382"/>
      <c r="X1" s="382"/>
      <c r="Y1" s="382"/>
      <c r="Z1" s="382"/>
      <c r="AA1" s="382"/>
      <c r="AB1" s="382"/>
      <c r="AC1" s="382"/>
      <c r="AD1" s="382"/>
      <c r="AE1" s="382"/>
      <c r="AF1" s="46" t="s">
        <v>216</v>
      </c>
    </row>
    <row r="2" spans="1:43" ht="21" customHeight="1">
      <c r="A2" s="381"/>
      <c r="B2" s="381"/>
      <c r="C2" s="382" t="s">
        <v>2</v>
      </c>
      <c r="D2" s="382"/>
      <c r="E2" s="382"/>
      <c r="F2" s="382"/>
      <c r="G2" s="382"/>
      <c r="H2" s="382"/>
      <c r="I2" s="382"/>
      <c r="J2" s="382"/>
      <c r="K2" s="382"/>
      <c r="L2" s="382"/>
      <c r="M2" s="382"/>
      <c r="N2" s="382"/>
      <c r="O2" s="382"/>
      <c r="P2" s="382"/>
      <c r="Q2" s="382"/>
      <c r="R2" s="382"/>
      <c r="S2" s="382"/>
      <c r="T2" s="382"/>
      <c r="U2" s="382"/>
      <c r="V2" s="382"/>
      <c r="W2" s="382"/>
      <c r="X2" s="382"/>
      <c r="Y2" s="382"/>
      <c r="Z2" s="382"/>
      <c r="AA2" s="382"/>
      <c r="AB2" s="382"/>
      <c r="AC2" s="382"/>
      <c r="AD2" s="382"/>
      <c r="AE2" s="382"/>
      <c r="AF2" s="46" t="s">
        <v>3</v>
      </c>
    </row>
    <row r="3" spans="1:43" ht="21" customHeight="1">
      <c r="A3" s="381"/>
      <c r="B3" s="381"/>
      <c r="C3" s="382" t="s">
        <v>4</v>
      </c>
      <c r="D3" s="382"/>
      <c r="E3" s="382"/>
      <c r="F3" s="382"/>
      <c r="G3" s="382"/>
      <c r="H3" s="382"/>
      <c r="I3" s="382"/>
      <c r="J3" s="382"/>
      <c r="K3" s="382"/>
      <c r="L3" s="382"/>
      <c r="M3" s="382"/>
      <c r="N3" s="382"/>
      <c r="O3" s="382"/>
      <c r="P3" s="382"/>
      <c r="Q3" s="382"/>
      <c r="R3" s="382"/>
      <c r="S3" s="382"/>
      <c r="T3" s="382"/>
      <c r="U3" s="382"/>
      <c r="V3" s="382"/>
      <c r="W3" s="382"/>
      <c r="X3" s="382"/>
      <c r="Y3" s="382"/>
      <c r="Z3" s="382"/>
      <c r="AA3" s="382"/>
      <c r="AB3" s="382"/>
      <c r="AC3" s="382"/>
      <c r="AD3" s="382"/>
      <c r="AE3" s="382"/>
      <c r="AF3" s="46" t="s">
        <v>215</v>
      </c>
    </row>
    <row r="4" spans="1:43" ht="21" customHeight="1">
      <c r="A4" s="381"/>
      <c r="B4" s="381"/>
      <c r="C4" s="382" t="s">
        <v>153</v>
      </c>
      <c r="D4" s="382"/>
      <c r="E4" s="382"/>
      <c r="F4" s="382"/>
      <c r="G4" s="382"/>
      <c r="H4" s="382"/>
      <c r="I4" s="382"/>
      <c r="J4" s="382"/>
      <c r="K4" s="382"/>
      <c r="L4" s="382"/>
      <c r="M4" s="382"/>
      <c r="N4" s="382"/>
      <c r="O4" s="382"/>
      <c r="P4" s="382"/>
      <c r="Q4" s="382"/>
      <c r="R4" s="382"/>
      <c r="S4" s="382"/>
      <c r="T4" s="382"/>
      <c r="U4" s="382"/>
      <c r="V4" s="382"/>
      <c r="W4" s="382"/>
      <c r="X4" s="382"/>
      <c r="Y4" s="382"/>
      <c r="Z4" s="382"/>
      <c r="AA4" s="382"/>
      <c r="AB4" s="382"/>
      <c r="AC4" s="382"/>
      <c r="AD4" s="382"/>
      <c r="AE4" s="382"/>
      <c r="AF4" s="46" t="s">
        <v>218</v>
      </c>
    </row>
    <row r="5" spans="1:43" ht="26.25" customHeight="1">
      <c r="A5" s="390" t="s">
        <v>164</v>
      </c>
      <c r="B5" s="390"/>
      <c r="C5" s="391" t="s">
        <v>234</v>
      </c>
      <c r="D5" s="392"/>
      <c r="E5" s="392"/>
      <c r="F5" s="392"/>
      <c r="G5" s="392"/>
      <c r="H5" s="392"/>
      <c r="I5" s="392"/>
      <c r="J5" s="19"/>
      <c r="K5" s="19"/>
      <c r="L5" s="19"/>
      <c r="M5" s="19"/>
      <c r="N5" s="19"/>
      <c r="O5" s="19"/>
      <c r="P5" s="19"/>
      <c r="Q5" s="19"/>
      <c r="R5" s="19"/>
      <c r="S5" s="19"/>
      <c r="T5" s="19"/>
      <c r="U5" s="19"/>
      <c r="V5" s="19"/>
      <c r="W5" s="19"/>
      <c r="X5" s="19"/>
      <c r="Y5" s="19"/>
      <c r="Z5" s="19"/>
      <c r="AA5" s="19"/>
      <c r="AB5" s="19"/>
      <c r="AC5" s="19"/>
      <c r="AD5" s="19"/>
      <c r="AE5" s="19"/>
      <c r="AF5" s="21"/>
    </row>
    <row r="6" spans="1:43" ht="39" customHeight="1">
      <c r="A6" s="387" t="s">
        <v>154</v>
      </c>
      <c r="B6" s="388"/>
      <c r="C6" s="388"/>
      <c r="D6" s="388"/>
      <c r="E6" s="388"/>
      <c r="F6" s="388"/>
      <c r="G6" s="388"/>
      <c r="H6" s="388"/>
      <c r="I6" s="388"/>
      <c r="J6" s="388"/>
      <c r="K6" s="388"/>
      <c r="L6" s="388"/>
      <c r="M6" s="388"/>
      <c r="N6" s="388"/>
      <c r="O6" s="388"/>
      <c r="P6" s="388"/>
      <c r="Q6" s="388"/>
      <c r="R6" s="388"/>
      <c r="S6" s="388"/>
      <c r="T6" s="388"/>
      <c r="U6" s="388"/>
      <c r="V6" s="388"/>
      <c r="W6" s="388"/>
      <c r="X6" s="388"/>
      <c r="Y6" s="388"/>
      <c r="Z6" s="388"/>
      <c r="AA6" s="388"/>
      <c r="AB6" s="388"/>
      <c r="AC6" s="388"/>
      <c r="AD6" s="388"/>
      <c r="AE6" s="388"/>
      <c r="AF6" s="389"/>
    </row>
    <row r="7" spans="1:43" s="642" customFormat="1" ht="78.75" customHeight="1">
      <c r="A7" s="639" t="s">
        <v>89</v>
      </c>
      <c r="B7" s="639" t="s">
        <v>159</v>
      </c>
      <c r="C7" s="639" t="s">
        <v>151</v>
      </c>
      <c r="D7" s="639" t="s">
        <v>28</v>
      </c>
      <c r="E7" s="639" t="s">
        <v>98</v>
      </c>
      <c r="F7" s="639" t="s">
        <v>7</v>
      </c>
      <c r="G7" s="639" t="s">
        <v>187</v>
      </c>
      <c r="H7" s="639" t="s">
        <v>33</v>
      </c>
      <c r="I7" s="639" t="s">
        <v>8</v>
      </c>
      <c r="J7" s="288" t="s">
        <v>150</v>
      </c>
      <c r="K7" s="639" t="s">
        <v>94</v>
      </c>
      <c r="L7" s="639" t="s">
        <v>93</v>
      </c>
      <c r="M7" s="639" t="s">
        <v>171</v>
      </c>
      <c r="N7" s="639" t="s">
        <v>9</v>
      </c>
      <c r="O7" s="639" t="s">
        <v>30</v>
      </c>
      <c r="P7" s="640" t="s">
        <v>449</v>
      </c>
      <c r="Q7" s="639" t="s">
        <v>156</v>
      </c>
      <c r="R7" s="288" t="s">
        <v>157</v>
      </c>
      <c r="S7" s="288" t="s">
        <v>155</v>
      </c>
      <c r="T7" s="640" t="s">
        <v>450</v>
      </c>
      <c r="U7" s="288" t="s">
        <v>451</v>
      </c>
      <c r="V7" s="288" t="s">
        <v>452</v>
      </c>
      <c r="W7" s="288" t="s">
        <v>453</v>
      </c>
      <c r="X7" s="288" t="s">
        <v>454</v>
      </c>
      <c r="Y7" s="639" t="s">
        <v>426</v>
      </c>
      <c r="Z7" s="639" t="s">
        <v>427</v>
      </c>
      <c r="AA7" s="288" t="s">
        <v>455</v>
      </c>
      <c r="AB7" s="288" t="s">
        <v>523</v>
      </c>
      <c r="AC7" s="288" t="s">
        <v>456</v>
      </c>
      <c r="AD7" s="288" t="s">
        <v>457</v>
      </c>
      <c r="AE7" s="288" t="s">
        <v>458</v>
      </c>
      <c r="AF7" s="288" t="s">
        <v>459</v>
      </c>
      <c r="AG7" s="641"/>
    </row>
    <row r="8" spans="1:43" s="45" customFormat="1" ht="225">
      <c r="A8" s="40" t="s">
        <v>226</v>
      </c>
      <c r="B8" s="40" t="s">
        <v>351</v>
      </c>
      <c r="C8" s="40" t="s">
        <v>223</v>
      </c>
      <c r="D8" s="40" t="s">
        <v>222</v>
      </c>
      <c r="E8" s="40" t="s">
        <v>224</v>
      </c>
      <c r="F8" s="39" t="s">
        <v>225</v>
      </c>
      <c r="G8" s="41" t="s">
        <v>355</v>
      </c>
      <c r="H8" s="40" t="s">
        <v>235</v>
      </c>
      <c r="I8" s="40" t="s">
        <v>238</v>
      </c>
      <c r="J8" s="42" t="s">
        <v>243</v>
      </c>
      <c r="K8" s="42" t="s">
        <v>248</v>
      </c>
      <c r="L8" s="43">
        <v>1</v>
      </c>
      <c r="M8" s="40" t="s">
        <v>182</v>
      </c>
      <c r="N8" s="42" t="s">
        <v>253</v>
      </c>
      <c r="O8" s="44">
        <v>10000</v>
      </c>
      <c r="P8" s="44">
        <v>359</v>
      </c>
      <c r="Q8" s="44">
        <v>450</v>
      </c>
      <c r="R8" s="44">
        <v>3200</v>
      </c>
      <c r="S8" s="44">
        <v>3200</v>
      </c>
      <c r="T8" s="44">
        <v>359</v>
      </c>
      <c r="U8" s="58">
        <f>+Y8+Z8+AA8+AB8</f>
        <v>494</v>
      </c>
      <c r="V8" s="44"/>
      <c r="W8" s="44"/>
      <c r="X8" s="59">
        <f>(T8+U8+V8+W8)</f>
        <v>853</v>
      </c>
      <c r="Y8" s="44">
        <v>52</v>
      </c>
      <c r="Z8" s="44">
        <v>142</v>
      </c>
      <c r="AA8" s="44">
        <v>273</v>
      </c>
      <c r="AB8" s="44">
        <v>27</v>
      </c>
      <c r="AC8" s="61">
        <v>1</v>
      </c>
      <c r="AD8" s="60">
        <f>X8/O8*L8</f>
        <v>8.5300000000000001E-2</v>
      </c>
      <c r="AE8" s="61">
        <v>1</v>
      </c>
      <c r="AF8" s="60">
        <f>+X8/O8</f>
        <v>8.5300000000000001E-2</v>
      </c>
    </row>
    <row r="9" spans="1:43" ht="24" customHeight="1">
      <c r="A9" s="384"/>
      <c r="B9" s="385"/>
      <c r="C9" s="385"/>
      <c r="D9" s="385"/>
      <c r="E9" s="385"/>
      <c r="F9" s="386"/>
      <c r="G9" s="393" t="s">
        <v>403</v>
      </c>
      <c r="H9" s="394"/>
      <c r="I9" s="394"/>
      <c r="J9" s="394"/>
      <c r="K9" s="394"/>
      <c r="L9" s="394"/>
      <c r="M9" s="394"/>
      <c r="N9" s="394"/>
      <c r="O9" s="394"/>
      <c r="P9" s="394"/>
      <c r="Q9" s="394"/>
      <c r="R9" s="394"/>
      <c r="S9" s="394"/>
      <c r="T9" s="394"/>
      <c r="U9" s="394"/>
      <c r="V9" s="394"/>
      <c r="W9" s="394"/>
      <c r="X9" s="394"/>
      <c r="Y9" s="395"/>
      <c r="Z9" s="54"/>
      <c r="AA9" s="54"/>
      <c r="AB9" s="54"/>
      <c r="AC9" s="53">
        <f>+AC8</f>
        <v>1</v>
      </c>
      <c r="AD9" s="53">
        <f>+AD8</f>
        <v>8.5300000000000001E-2</v>
      </c>
      <c r="AE9" s="53">
        <f>+AE8</f>
        <v>1</v>
      </c>
      <c r="AF9" s="53">
        <f>+AF8</f>
        <v>8.5300000000000001E-2</v>
      </c>
    </row>
    <row r="10" spans="1:43" ht="225">
      <c r="A10" s="40" t="s">
        <v>226</v>
      </c>
      <c r="B10" s="40" t="s">
        <v>351</v>
      </c>
      <c r="C10" s="40" t="s">
        <v>223</v>
      </c>
      <c r="D10" s="40" t="s">
        <v>222</v>
      </c>
      <c r="E10" s="40" t="s">
        <v>227</v>
      </c>
      <c r="F10" s="40" t="s">
        <v>228</v>
      </c>
      <c r="G10" s="41" t="s">
        <v>356</v>
      </c>
      <c r="H10" s="40" t="s">
        <v>236</v>
      </c>
      <c r="I10" s="40" t="s">
        <v>239</v>
      </c>
      <c r="J10" s="42" t="s">
        <v>244</v>
      </c>
      <c r="K10" s="42" t="s">
        <v>249</v>
      </c>
      <c r="L10" s="43">
        <v>1</v>
      </c>
      <c r="M10" s="40" t="s">
        <v>182</v>
      </c>
      <c r="N10" s="42" t="s">
        <v>254</v>
      </c>
      <c r="O10" s="44">
        <v>12750</v>
      </c>
      <c r="P10" s="44">
        <v>2881</v>
      </c>
      <c r="Q10" s="44">
        <v>750</v>
      </c>
      <c r="R10" s="44">
        <v>3300</v>
      </c>
      <c r="S10" s="44">
        <v>3069</v>
      </c>
      <c r="T10" s="44">
        <v>2881</v>
      </c>
      <c r="U10" s="58">
        <f>+Y10+Z10+AA10+AB10</f>
        <v>760</v>
      </c>
      <c r="V10" s="44"/>
      <c r="W10" s="44"/>
      <c r="X10" s="59">
        <f>(T10+U10+V10+W10)</f>
        <v>3641</v>
      </c>
      <c r="Y10" s="44">
        <v>223</v>
      </c>
      <c r="Z10" s="44">
        <v>387</v>
      </c>
      <c r="AA10" s="44">
        <v>109</v>
      </c>
      <c r="AB10" s="44">
        <v>41</v>
      </c>
      <c r="AC10" s="61">
        <v>1</v>
      </c>
      <c r="AD10" s="60">
        <f>X10/O10*L10</f>
        <v>0.28556862745098038</v>
      </c>
      <c r="AE10" s="61">
        <v>1</v>
      </c>
      <c r="AF10" s="60">
        <f>+X10/O10</f>
        <v>0.28556862745098038</v>
      </c>
      <c r="AH10" s="1" t="s">
        <v>182</v>
      </c>
      <c r="AQ10" s="1" t="s">
        <v>448</v>
      </c>
    </row>
    <row r="11" spans="1:43" ht="24" customHeight="1">
      <c r="A11" s="384"/>
      <c r="B11" s="385"/>
      <c r="C11" s="385"/>
      <c r="D11" s="385"/>
      <c r="E11" s="386"/>
      <c r="F11" s="47"/>
      <c r="G11" s="393" t="s">
        <v>404</v>
      </c>
      <c r="H11" s="394"/>
      <c r="I11" s="394"/>
      <c r="J11" s="394"/>
      <c r="K11" s="394"/>
      <c r="L11" s="394"/>
      <c r="M11" s="394"/>
      <c r="N11" s="394"/>
      <c r="O11" s="394"/>
      <c r="P11" s="394"/>
      <c r="Q11" s="394"/>
      <c r="R11" s="394"/>
      <c r="S11" s="394"/>
      <c r="T11" s="394"/>
      <c r="U11" s="394"/>
      <c r="V11" s="394"/>
      <c r="W11" s="394"/>
      <c r="X11" s="394"/>
      <c r="Y11" s="395"/>
      <c r="Z11" s="54"/>
      <c r="AA11" s="54"/>
      <c r="AB11" s="54"/>
      <c r="AC11" s="53">
        <f t="shared" ref="AC11:AF11" si="0">+AC10</f>
        <v>1</v>
      </c>
      <c r="AD11" s="53">
        <f t="shared" si="0"/>
        <v>0.28556862745098038</v>
      </c>
      <c r="AE11" s="53">
        <f t="shared" si="0"/>
        <v>1</v>
      </c>
      <c r="AF11" s="53">
        <f t="shared" si="0"/>
        <v>0.28556862745098038</v>
      </c>
    </row>
    <row r="12" spans="1:43" ht="225">
      <c r="A12" s="40" t="s">
        <v>226</v>
      </c>
      <c r="B12" s="40" t="s">
        <v>351</v>
      </c>
      <c r="C12" s="40" t="s">
        <v>223</v>
      </c>
      <c r="D12" s="40" t="s">
        <v>222</v>
      </c>
      <c r="E12" s="40" t="s">
        <v>352</v>
      </c>
      <c r="F12" s="40" t="s">
        <v>230</v>
      </c>
      <c r="G12" s="41" t="s">
        <v>357</v>
      </c>
      <c r="H12" s="40" t="s">
        <v>232</v>
      </c>
      <c r="I12" s="40" t="s">
        <v>240</v>
      </c>
      <c r="J12" s="42" t="s">
        <v>245</v>
      </c>
      <c r="K12" s="42" t="s">
        <v>250</v>
      </c>
      <c r="L12" s="43">
        <v>1</v>
      </c>
      <c r="M12" s="40" t="s">
        <v>182</v>
      </c>
      <c r="N12" s="42" t="s">
        <v>255</v>
      </c>
      <c r="O12" s="44">
        <v>5000</v>
      </c>
      <c r="P12" s="44">
        <v>979</v>
      </c>
      <c r="Q12" s="44">
        <v>1000</v>
      </c>
      <c r="R12" s="44">
        <v>1000</v>
      </c>
      <c r="S12" s="44">
        <v>1350</v>
      </c>
      <c r="T12" s="44">
        <v>979</v>
      </c>
      <c r="U12" s="58">
        <f>+Y12+Z12+AA12+AB12</f>
        <v>566</v>
      </c>
      <c r="V12" s="44"/>
      <c r="W12" s="44"/>
      <c r="X12" s="59">
        <f>(T12+U12+V12+W12)</f>
        <v>1545</v>
      </c>
      <c r="Y12" s="44">
        <v>226</v>
      </c>
      <c r="Z12" s="44">
        <v>35</v>
      </c>
      <c r="AA12" s="44">
        <v>228</v>
      </c>
      <c r="AB12" s="287">
        <v>77</v>
      </c>
      <c r="AC12" s="61">
        <f>(U12/Q12)*L12</f>
        <v>0.56599999999999995</v>
      </c>
      <c r="AD12" s="60">
        <f>X12/O12*L12</f>
        <v>0.309</v>
      </c>
      <c r="AE12" s="61">
        <f>U12/Q12</f>
        <v>0.56599999999999995</v>
      </c>
      <c r="AF12" s="60">
        <f>+X12/O12</f>
        <v>0.309</v>
      </c>
      <c r="AH12" s="1" t="s">
        <v>183</v>
      </c>
    </row>
    <row r="13" spans="1:43" ht="24" customHeight="1">
      <c r="A13" s="36"/>
      <c r="B13" s="36"/>
      <c r="C13" s="36"/>
      <c r="D13" s="36"/>
      <c r="E13" s="36"/>
      <c r="F13" s="36"/>
      <c r="G13" s="393" t="s">
        <v>405</v>
      </c>
      <c r="H13" s="394"/>
      <c r="I13" s="394"/>
      <c r="J13" s="394"/>
      <c r="K13" s="394"/>
      <c r="L13" s="394"/>
      <c r="M13" s="394"/>
      <c r="N13" s="394"/>
      <c r="O13" s="394"/>
      <c r="P13" s="394"/>
      <c r="Q13" s="394"/>
      <c r="R13" s="394"/>
      <c r="S13" s="394"/>
      <c r="T13" s="394"/>
      <c r="U13" s="394"/>
      <c r="V13" s="394"/>
      <c r="W13" s="394"/>
      <c r="X13" s="394"/>
      <c r="Y13" s="395"/>
      <c r="Z13" s="54"/>
      <c r="AA13" s="54"/>
      <c r="AB13" s="54"/>
      <c r="AC13" s="53">
        <f>+AC12</f>
        <v>0.56599999999999995</v>
      </c>
      <c r="AD13" s="53">
        <f>+AD12</f>
        <v>0.309</v>
      </c>
      <c r="AE13" s="53">
        <f>+AE12</f>
        <v>0.56599999999999995</v>
      </c>
      <c r="AF13" s="53">
        <f>+AF12</f>
        <v>0.309</v>
      </c>
    </row>
    <row r="14" spans="1:43" ht="272.10000000000002" customHeight="1">
      <c r="A14" s="40" t="s">
        <v>226</v>
      </c>
      <c r="B14" s="40" t="s">
        <v>351</v>
      </c>
      <c r="C14" s="40" t="s">
        <v>223</v>
      </c>
      <c r="D14" s="40" t="s">
        <v>222</v>
      </c>
      <c r="E14" s="40" t="s">
        <v>353</v>
      </c>
      <c r="F14" s="40" t="s">
        <v>231</v>
      </c>
      <c r="G14" s="49" t="s">
        <v>358</v>
      </c>
      <c r="H14" s="40" t="s">
        <v>237</v>
      </c>
      <c r="I14" s="40" t="s">
        <v>241</v>
      </c>
      <c r="J14" s="42" t="s">
        <v>246</v>
      </c>
      <c r="K14" s="42" t="s">
        <v>251</v>
      </c>
      <c r="L14" s="43">
        <v>0.6</v>
      </c>
      <c r="M14" s="40" t="s">
        <v>182</v>
      </c>
      <c r="N14" s="42" t="s">
        <v>256</v>
      </c>
      <c r="O14" s="50">
        <v>5</v>
      </c>
      <c r="P14" s="51">
        <v>0.48</v>
      </c>
      <c r="Q14" s="51">
        <v>1.52</v>
      </c>
      <c r="R14" s="51">
        <v>1</v>
      </c>
      <c r="S14" s="51">
        <v>2</v>
      </c>
      <c r="T14" s="51">
        <v>0.48</v>
      </c>
      <c r="U14" s="58">
        <f>+Y14+Z14+AA14+AB14</f>
        <v>0.441</v>
      </c>
      <c r="V14" s="51"/>
      <c r="W14" s="51"/>
      <c r="X14" s="59">
        <f>(T14+U14+V14+W14)</f>
        <v>0.92100000000000004</v>
      </c>
      <c r="Y14" s="51">
        <v>0</v>
      </c>
      <c r="Z14" s="51">
        <v>0.24</v>
      </c>
      <c r="AA14" s="246">
        <v>6.4000000000000001E-2</v>
      </c>
      <c r="AB14" s="246">
        <v>0.13700000000000001</v>
      </c>
      <c r="AC14" s="61">
        <f>(U14/Q14)*L14</f>
        <v>0.17407894736842103</v>
      </c>
      <c r="AD14" s="60">
        <f>X14/O14*L14</f>
        <v>0.11051999999999999</v>
      </c>
      <c r="AE14" s="61">
        <f>U14/Q14</f>
        <v>0.29013157894736841</v>
      </c>
      <c r="AF14" s="60">
        <f>+X14/O14</f>
        <v>0.1842</v>
      </c>
    </row>
    <row r="15" spans="1:43" ht="225">
      <c r="A15" s="40" t="s">
        <v>226</v>
      </c>
      <c r="B15" s="40" t="s">
        <v>351</v>
      </c>
      <c r="C15" s="40" t="s">
        <v>223</v>
      </c>
      <c r="D15" s="40" t="s">
        <v>222</v>
      </c>
      <c r="E15" s="40" t="s">
        <v>354</v>
      </c>
      <c r="F15" s="40" t="s">
        <v>231</v>
      </c>
      <c r="G15" s="49" t="s">
        <v>358</v>
      </c>
      <c r="H15" s="40" t="s">
        <v>233</v>
      </c>
      <c r="I15" s="40" t="s">
        <v>242</v>
      </c>
      <c r="J15" s="42" t="s">
        <v>247</v>
      </c>
      <c r="K15" s="42" t="s">
        <v>252</v>
      </c>
      <c r="L15" s="43">
        <v>0.4</v>
      </c>
      <c r="M15" s="40" t="s">
        <v>182</v>
      </c>
      <c r="N15" s="42" t="s">
        <v>257</v>
      </c>
      <c r="O15" s="50">
        <v>1</v>
      </c>
      <c r="P15" s="50">
        <v>1</v>
      </c>
      <c r="Q15" s="50">
        <v>1</v>
      </c>
      <c r="R15" s="50">
        <v>1</v>
      </c>
      <c r="S15" s="50">
        <v>1</v>
      </c>
      <c r="T15" s="50">
        <v>1</v>
      </c>
      <c r="U15" s="58">
        <f>+Y15+Z15+AA15+AB15</f>
        <v>1</v>
      </c>
      <c r="V15" s="50"/>
      <c r="W15" s="50"/>
      <c r="X15" s="59">
        <f>(T15+U15+V15+W15)</f>
        <v>2</v>
      </c>
      <c r="Y15" s="51">
        <v>0</v>
      </c>
      <c r="Z15" s="51">
        <v>0.22</v>
      </c>
      <c r="AA15" s="51">
        <v>0.22</v>
      </c>
      <c r="AB15" s="51">
        <f>0.56</f>
        <v>0.56000000000000005</v>
      </c>
      <c r="AC15" s="61">
        <f>(U15/Q15)*L15</f>
        <v>0.4</v>
      </c>
      <c r="AD15" s="60">
        <f>X15/O15*L15</f>
        <v>0.8</v>
      </c>
      <c r="AE15" s="61">
        <f>U15/Q15</f>
        <v>1</v>
      </c>
      <c r="AF15" s="60">
        <v>1</v>
      </c>
    </row>
    <row r="16" spans="1:43" ht="24" customHeight="1">
      <c r="A16" s="36"/>
      <c r="B16" s="36"/>
      <c r="C16" s="36"/>
      <c r="D16" s="36"/>
      <c r="E16" s="36"/>
      <c r="F16" s="36"/>
      <c r="G16" s="393" t="s">
        <v>406</v>
      </c>
      <c r="H16" s="394"/>
      <c r="I16" s="394"/>
      <c r="J16" s="394"/>
      <c r="K16" s="394"/>
      <c r="L16" s="394"/>
      <c r="M16" s="394"/>
      <c r="N16" s="394"/>
      <c r="O16" s="394"/>
      <c r="P16" s="394"/>
      <c r="Q16" s="394"/>
      <c r="R16" s="394"/>
      <c r="S16" s="394"/>
      <c r="T16" s="394"/>
      <c r="U16" s="394"/>
      <c r="V16" s="394"/>
      <c r="W16" s="394"/>
      <c r="X16" s="394"/>
      <c r="Y16" s="395"/>
      <c r="Z16" s="54"/>
      <c r="AA16" s="54"/>
      <c r="AB16" s="54"/>
      <c r="AC16" s="53">
        <f>+AVERAGE(AC14:AC15)</f>
        <v>0.28703947368421051</v>
      </c>
      <c r="AD16" s="53">
        <f>+AVERAGE(AD14:AD15)</f>
        <v>0.45526</v>
      </c>
      <c r="AE16" s="53">
        <f>+AVERAGE(AE14:AE15)</f>
        <v>0.6450657894736842</v>
      </c>
      <c r="AF16" s="53">
        <f>+AVERAGE(AF14:AF15)</f>
        <v>0.59209999999999996</v>
      </c>
    </row>
    <row r="17" spans="1:32" customFormat="1" ht="225">
      <c r="A17" s="40" t="s">
        <v>366</v>
      </c>
      <c r="B17" s="40" t="s">
        <v>351</v>
      </c>
      <c r="C17" s="40" t="s">
        <v>399</v>
      </c>
      <c r="D17" s="40" t="s">
        <v>400</v>
      </c>
      <c r="E17" s="40" t="s">
        <v>364</v>
      </c>
      <c r="F17" s="40" t="s">
        <v>360</v>
      </c>
      <c r="G17" s="49" t="s">
        <v>362</v>
      </c>
      <c r="H17" s="40" t="s">
        <v>236</v>
      </c>
      <c r="I17" s="40" t="s">
        <v>239</v>
      </c>
      <c r="J17" s="42" t="s">
        <v>367</v>
      </c>
      <c r="K17" s="42" t="s">
        <v>369</v>
      </c>
      <c r="L17" s="43">
        <v>1</v>
      </c>
      <c r="M17" s="40" t="s">
        <v>182</v>
      </c>
      <c r="N17" s="42" t="s">
        <v>254</v>
      </c>
      <c r="O17" s="52">
        <v>1800</v>
      </c>
      <c r="P17" s="50"/>
      <c r="Q17" s="50">
        <v>315</v>
      </c>
      <c r="R17" s="50">
        <v>600</v>
      </c>
      <c r="S17" s="50">
        <v>600</v>
      </c>
      <c r="T17" s="50">
        <v>0</v>
      </c>
      <c r="U17" s="58">
        <f>+Y17+Z17+AA17+AB17</f>
        <v>315</v>
      </c>
      <c r="V17" s="50"/>
      <c r="W17" s="50"/>
      <c r="X17" s="59">
        <f>(T17+U17+V17+W17)</f>
        <v>315</v>
      </c>
      <c r="Y17" s="51">
        <v>0</v>
      </c>
      <c r="Z17" s="44">
        <v>275</v>
      </c>
      <c r="AA17" s="44">
        <v>40</v>
      </c>
      <c r="AB17" s="44">
        <v>0</v>
      </c>
      <c r="AC17" s="61">
        <f>(U17/Q17)*L17</f>
        <v>1</v>
      </c>
      <c r="AD17" s="60">
        <f>X17/O17*L17</f>
        <v>0.17499999999999999</v>
      </c>
      <c r="AE17" s="61">
        <f>U17/Q17</f>
        <v>1</v>
      </c>
      <c r="AF17" s="60">
        <f>+X17/O17</f>
        <v>0.17499999999999999</v>
      </c>
    </row>
    <row r="18" spans="1:32" customFormat="1" ht="24.95" customHeight="1">
      <c r="A18" s="36"/>
      <c r="B18" s="36"/>
      <c r="C18" s="36"/>
      <c r="D18" s="36"/>
      <c r="E18" s="36"/>
      <c r="F18" s="36"/>
      <c r="G18" s="396" t="s">
        <v>407</v>
      </c>
      <c r="H18" s="397"/>
      <c r="I18" s="397"/>
      <c r="J18" s="397"/>
      <c r="K18" s="397"/>
      <c r="L18" s="397"/>
      <c r="M18" s="397"/>
      <c r="N18" s="397"/>
      <c r="O18" s="397"/>
      <c r="P18" s="397"/>
      <c r="Q18" s="397"/>
      <c r="R18" s="397"/>
      <c r="S18" s="397"/>
      <c r="T18" s="397"/>
      <c r="U18" s="397"/>
      <c r="V18" s="397"/>
      <c r="W18" s="397"/>
      <c r="X18" s="397"/>
      <c r="Y18" s="398"/>
      <c r="Z18" s="55"/>
      <c r="AA18" s="55"/>
      <c r="AB18" s="55"/>
      <c r="AC18" s="53">
        <f>+AC17</f>
        <v>1</v>
      </c>
      <c r="AD18" s="53">
        <f>+AD17</f>
        <v>0.17499999999999999</v>
      </c>
      <c r="AE18" s="53">
        <f>+AE17</f>
        <v>1</v>
      </c>
      <c r="AF18" s="53">
        <f>+AF17</f>
        <v>0.17499999999999999</v>
      </c>
    </row>
    <row r="19" spans="1:32" s="70" customFormat="1" ht="199.5">
      <c r="A19" s="71" t="s">
        <v>366</v>
      </c>
      <c r="B19" s="71" t="s">
        <v>351</v>
      </c>
      <c r="C19" s="71" t="s">
        <v>399</v>
      </c>
      <c r="D19" s="71" t="s">
        <v>401</v>
      </c>
      <c r="E19" s="71" t="s">
        <v>365</v>
      </c>
      <c r="F19" s="71" t="s">
        <v>361</v>
      </c>
      <c r="G19" s="72" t="s">
        <v>363</v>
      </c>
      <c r="H19" s="71" t="s">
        <v>236</v>
      </c>
      <c r="I19" s="71" t="s">
        <v>239</v>
      </c>
      <c r="J19" s="73" t="s">
        <v>367</v>
      </c>
      <c r="K19" s="73" t="s">
        <v>368</v>
      </c>
      <c r="L19" s="74">
        <v>1</v>
      </c>
      <c r="M19" s="71" t="s">
        <v>182</v>
      </c>
      <c r="N19" s="73" t="s">
        <v>254</v>
      </c>
      <c r="O19" s="75">
        <v>450</v>
      </c>
      <c r="P19" s="75"/>
      <c r="Q19" s="75">
        <v>86</v>
      </c>
      <c r="R19" s="75">
        <v>150</v>
      </c>
      <c r="S19" s="75">
        <v>150</v>
      </c>
      <c r="T19" s="75">
        <v>0</v>
      </c>
      <c r="U19" s="66">
        <f>+Y19+Z19+AA19+AB19</f>
        <v>86</v>
      </c>
      <c r="V19" s="75"/>
      <c r="W19" s="75"/>
      <c r="X19" s="67">
        <f>(T19+U19+V19+W19)</f>
        <v>86</v>
      </c>
      <c r="Y19" s="76">
        <v>0</v>
      </c>
      <c r="Z19" s="76">
        <v>0</v>
      </c>
      <c r="AA19" s="76">
        <v>86</v>
      </c>
      <c r="AB19" s="76">
        <v>0</v>
      </c>
      <c r="AC19" s="68">
        <f>(U19/Q19)*L19</f>
        <v>1</v>
      </c>
      <c r="AD19" s="69">
        <f>X19/O19*L19</f>
        <v>0.19111111111111112</v>
      </c>
      <c r="AE19" s="68">
        <f>U19/Q19</f>
        <v>1</v>
      </c>
      <c r="AF19" s="69">
        <f>+X19/O19</f>
        <v>0.19111111111111112</v>
      </c>
    </row>
    <row r="20" spans="1:32" customFormat="1" ht="24.95" customHeight="1">
      <c r="A20" s="48"/>
      <c r="B20" s="48"/>
      <c r="C20" s="48"/>
      <c r="D20" s="48"/>
      <c r="E20" s="48"/>
      <c r="F20" s="48"/>
      <c r="G20" s="396" t="s">
        <v>428</v>
      </c>
      <c r="H20" s="397"/>
      <c r="I20" s="397"/>
      <c r="J20" s="397"/>
      <c r="K20" s="397"/>
      <c r="L20" s="397"/>
      <c r="M20" s="397"/>
      <c r="N20" s="397"/>
      <c r="O20" s="397"/>
      <c r="P20" s="397"/>
      <c r="Q20" s="397"/>
      <c r="R20" s="397"/>
      <c r="S20" s="397"/>
      <c r="T20" s="397"/>
      <c r="U20" s="397"/>
      <c r="V20" s="397"/>
      <c r="W20" s="397"/>
      <c r="X20" s="397"/>
      <c r="Y20" s="398"/>
      <c r="Z20" s="56"/>
      <c r="AA20" s="56"/>
      <c r="AB20" s="56"/>
      <c r="AC20" s="53">
        <f>+AC19</f>
        <v>1</v>
      </c>
      <c r="AD20" s="53">
        <f>+AD19</f>
        <v>0.19111111111111112</v>
      </c>
      <c r="AE20" s="53">
        <f>+AE19</f>
        <v>1</v>
      </c>
      <c r="AF20" s="53">
        <f>+AF19</f>
        <v>0.19111111111111112</v>
      </c>
    </row>
    <row r="21" spans="1:32" customFormat="1" ht="27.75">
      <c r="A21" s="383" t="s">
        <v>524</v>
      </c>
      <c r="B21" s="383"/>
      <c r="C21" s="383"/>
      <c r="D21" s="383"/>
      <c r="E21" s="383"/>
      <c r="F21" s="383"/>
      <c r="G21" s="383"/>
      <c r="H21" s="383"/>
      <c r="I21" s="383"/>
      <c r="J21" s="383"/>
      <c r="K21" s="383"/>
      <c r="L21" s="383"/>
      <c r="M21" s="383"/>
      <c r="N21" s="383"/>
      <c r="O21" s="383"/>
      <c r="P21" s="383"/>
      <c r="Q21" s="383"/>
      <c r="R21" s="383"/>
      <c r="S21" s="383"/>
      <c r="T21" s="383"/>
      <c r="U21" s="383"/>
      <c r="V21" s="383"/>
      <c r="W21" s="383"/>
      <c r="X21" s="383"/>
      <c r="Y21" s="383"/>
      <c r="Z21" s="383"/>
      <c r="AA21" s="383"/>
      <c r="AB21" s="383"/>
      <c r="AC21" s="57">
        <f>+AVERAGE(AC9,AC11,AC13,AC16,AC18,AC20)</f>
        <v>0.80883991228070184</v>
      </c>
      <c r="AD21" s="57">
        <f>+AVERAGE(AD9,AD11,AD13,AD16,AD18,AD20)</f>
        <v>0.25020662309368191</v>
      </c>
      <c r="AE21" s="57">
        <f>+AVERAGE(AE9,AE11,AE13,AE16,AE18,AE20)</f>
        <v>0.86851096491228075</v>
      </c>
      <c r="AF21" s="57">
        <f>+AVERAGE(AF9,AF11,AF13,AF16,AF18,AF20)</f>
        <v>0.27301328976034855</v>
      </c>
    </row>
    <row r="22" spans="1:32" customFormat="1" ht="14.25"/>
    <row r="23" spans="1:32" customFormat="1" ht="14.25"/>
    <row r="24" spans="1:32" customFormat="1" ht="14.25"/>
    <row r="25" spans="1:32" customFormat="1" ht="14.25"/>
    <row r="26" spans="1:32" customFormat="1" ht="14.25"/>
    <row r="27" spans="1:32" customFormat="1" ht="14.25"/>
    <row r="28" spans="1:32" customFormat="1" ht="14.25"/>
    <row r="29" spans="1:32" customFormat="1" ht="14.25"/>
    <row r="30" spans="1:32" customFormat="1" ht="14.25"/>
    <row r="31" spans="1:32" customFormat="1" ht="14.25"/>
    <row r="32" spans="1:32" customFormat="1" ht="14.25"/>
    <row r="33" customFormat="1" ht="14.25"/>
    <row r="34" customFormat="1" ht="14.25"/>
    <row r="35" customFormat="1" ht="14.25"/>
    <row r="36" customFormat="1" ht="14.25"/>
    <row r="37" customFormat="1" ht="14.25"/>
    <row r="38" customFormat="1" ht="14.25"/>
    <row r="39" customFormat="1" ht="14.25"/>
    <row r="40" customFormat="1" ht="14.25"/>
    <row r="41" customFormat="1" ht="14.25"/>
    <row r="42" customFormat="1" ht="14.25"/>
    <row r="43" customFormat="1" ht="14.25"/>
    <row r="44" customFormat="1" ht="14.25"/>
    <row r="45" customFormat="1" ht="14.25"/>
    <row r="46" customFormat="1" ht="14.25"/>
    <row r="47" customFormat="1" ht="14.25"/>
    <row r="48" customFormat="1" ht="14.25"/>
  </sheetData>
  <mergeCells count="17">
    <mergeCell ref="A21:AB21"/>
    <mergeCell ref="A9:F9"/>
    <mergeCell ref="A11:E11"/>
    <mergeCell ref="A6:AF6"/>
    <mergeCell ref="A5:B5"/>
    <mergeCell ref="C5:I5"/>
    <mergeCell ref="G13:Y13"/>
    <mergeCell ref="G16:Y16"/>
    <mergeCell ref="G18:Y18"/>
    <mergeCell ref="G20:Y20"/>
    <mergeCell ref="G9:Y9"/>
    <mergeCell ref="G11:Y11"/>
    <mergeCell ref="A1:B4"/>
    <mergeCell ref="C1:AE1"/>
    <mergeCell ref="C2:AE2"/>
    <mergeCell ref="C3:AE3"/>
    <mergeCell ref="C4:AE4"/>
  </mergeCells>
  <dataValidations count="1">
    <dataValidation type="list" allowBlank="1" showInputMessage="1" showErrorMessage="1" sqref="M49:M295 M19 M17 M14:M15 M12 M10 M8">
      <formula1>$AH$10:$AH$12</formula1>
    </dataValidation>
  </dataValidations>
  <pageMargins left="0.7" right="0.7" top="0.75" bottom="0.75" header="0.3" footer="0.3"/>
  <pageSetup paperSize="9" orientation="portrait" r:id="rId1"/>
  <ignoredErrors>
    <ignoredError sqref="G14:G15" twoDigitTextYear="1"/>
    <ignoredError sqref="AC9:AD9" 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topLeftCell="A19" zoomScaleNormal="100" workbookViewId="0">
      <selection activeCell="A8" sqref="A8"/>
    </sheetView>
  </sheetViews>
  <sheetFormatPr baseColWidth="10" defaultRowHeight="14.25"/>
  <cols>
    <col min="1" max="1" width="20.875" customWidth="1"/>
    <col min="2" max="2" width="30.75" customWidth="1"/>
    <col min="3" max="3" width="33.75" customWidth="1"/>
    <col min="4" max="4" width="32" customWidth="1"/>
    <col min="5" max="6" width="28.75" customWidth="1"/>
    <col min="7" max="7" width="33.125" bestFit="1" customWidth="1"/>
    <col min="8" max="8" width="33.125" customWidth="1"/>
    <col min="9" max="9" width="34" bestFit="1" customWidth="1"/>
    <col min="10" max="10" width="30.125" customWidth="1"/>
    <col min="11" max="11" width="23.75" customWidth="1"/>
    <col min="12" max="12" width="27.125" customWidth="1"/>
    <col min="13" max="13" width="39.125" bestFit="1" customWidth="1"/>
    <col min="14" max="14" width="54.75" bestFit="1" customWidth="1"/>
    <col min="17" max="17" width="0" hidden="1" customWidth="1"/>
  </cols>
  <sheetData>
    <row r="1" spans="1:14" s="1" customFormat="1" ht="22.5" customHeight="1">
      <c r="A1" s="407"/>
      <c r="B1" s="408"/>
      <c r="C1" s="413" t="s">
        <v>1</v>
      </c>
      <c r="D1" s="414"/>
      <c r="E1" s="414"/>
      <c r="F1" s="414"/>
      <c r="G1" s="414"/>
      <c r="H1" s="414"/>
      <c r="I1" s="414"/>
      <c r="J1" s="414"/>
      <c r="K1" s="414"/>
      <c r="L1" s="414"/>
      <c r="M1" s="415"/>
      <c r="N1" s="46" t="s">
        <v>216</v>
      </c>
    </row>
    <row r="2" spans="1:14" s="1" customFormat="1" ht="22.5" customHeight="1">
      <c r="A2" s="409"/>
      <c r="B2" s="410"/>
      <c r="C2" s="413" t="s">
        <v>2</v>
      </c>
      <c r="D2" s="414"/>
      <c r="E2" s="414"/>
      <c r="F2" s="414"/>
      <c r="G2" s="414"/>
      <c r="H2" s="414"/>
      <c r="I2" s="414"/>
      <c r="J2" s="414"/>
      <c r="K2" s="414"/>
      <c r="L2" s="414"/>
      <c r="M2" s="415"/>
      <c r="N2" s="46" t="s">
        <v>3</v>
      </c>
    </row>
    <row r="3" spans="1:14" s="1" customFormat="1" ht="22.5" customHeight="1">
      <c r="A3" s="409"/>
      <c r="B3" s="410"/>
      <c r="C3" s="413" t="s">
        <v>4</v>
      </c>
      <c r="D3" s="414"/>
      <c r="E3" s="414"/>
      <c r="F3" s="414"/>
      <c r="G3" s="414"/>
      <c r="H3" s="414"/>
      <c r="I3" s="414"/>
      <c r="J3" s="414"/>
      <c r="K3" s="414"/>
      <c r="L3" s="414"/>
      <c r="M3" s="415"/>
      <c r="N3" s="46" t="s">
        <v>215</v>
      </c>
    </row>
    <row r="4" spans="1:14" s="1" customFormat="1" ht="22.5" customHeight="1">
      <c r="A4" s="411"/>
      <c r="B4" s="412"/>
      <c r="C4" s="413" t="s">
        <v>500</v>
      </c>
      <c r="D4" s="414"/>
      <c r="E4" s="414"/>
      <c r="F4" s="414"/>
      <c r="G4" s="414"/>
      <c r="H4" s="414"/>
      <c r="I4" s="414"/>
      <c r="J4" s="414"/>
      <c r="K4" s="414"/>
      <c r="L4" s="414"/>
      <c r="M4" s="415"/>
      <c r="N4" s="46" t="s">
        <v>217</v>
      </c>
    </row>
    <row r="5" spans="1:14" s="1" customFormat="1" ht="26.25" customHeight="1">
      <c r="A5" s="416" t="s">
        <v>5</v>
      </c>
      <c r="B5" s="417"/>
      <c r="C5" s="413" t="s">
        <v>501</v>
      </c>
      <c r="D5" s="414"/>
      <c r="E5" s="414"/>
      <c r="F5" s="414"/>
      <c r="G5" s="414"/>
      <c r="H5" s="414"/>
      <c r="I5" s="414"/>
      <c r="J5" s="414"/>
      <c r="K5" s="414"/>
      <c r="L5" s="414"/>
      <c r="M5" s="414"/>
      <c r="N5" s="414"/>
    </row>
    <row r="6" spans="1:14" s="1" customFormat="1" ht="15" customHeight="1">
      <c r="A6" s="399" t="s">
        <v>149</v>
      </c>
      <c r="B6" s="399"/>
      <c r="C6" s="399"/>
      <c r="D6" s="399"/>
      <c r="E6" s="399"/>
      <c r="F6" s="399"/>
      <c r="G6" s="399"/>
      <c r="H6" s="399"/>
      <c r="I6" s="399"/>
      <c r="J6" s="399"/>
      <c r="K6" s="399"/>
      <c r="L6" s="400"/>
      <c r="M6" s="403" t="s">
        <v>91</v>
      </c>
      <c r="N6" s="404"/>
    </row>
    <row r="7" spans="1:14" s="1" customFormat="1">
      <c r="A7" s="401"/>
      <c r="B7" s="401"/>
      <c r="C7" s="401"/>
      <c r="D7" s="401"/>
      <c r="E7" s="401"/>
      <c r="F7" s="401"/>
      <c r="G7" s="401"/>
      <c r="H7" s="401"/>
      <c r="I7" s="401"/>
      <c r="J7" s="401"/>
      <c r="K7" s="401"/>
      <c r="L7" s="402"/>
      <c r="M7" s="405"/>
      <c r="N7" s="406"/>
    </row>
    <row r="8" spans="1:14" s="20" customFormat="1" ht="66.75" customHeight="1">
      <c r="A8" s="2" t="s">
        <v>95</v>
      </c>
      <c r="B8" s="2" t="s">
        <v>184</v>
      </c>
      <c r="C8" s="2" t="s">
        <v>165</v>
      </c>
      <c r="D8" s="2" t="s">
        <v>84</v>
      </c>
      <c r="E8" s="2" t="s">
        <v>85</v>
      </c>
      <c r="F8" s="2" t="s">
        <v>86</v>
      </c>
      <c r="G8" s="2" t="s">
        <v>160</v>
      </c>
      <c r="H8" s="2" t="s">
        <v>162</v>
      </c>
      <c r="I8" s="2" t="s">
        <v>161</v>
      </c>
      <c r="J8" s="2" t="s">
        <v>152</v>
      </c>
      <c r="K8" s="2" t="s">
        <v>92</v>
      </c>
      <c r="L8" s="2" t="s">
        <v>87</v>
      </c>
      <c r="M8" s="2" t="s">
        <v>26</v>
      </c>
      <c r="N8" s="2" t="s">
        <v>27</v>
      </c>
    </row>
    <row r="9" spans="1:14" ht="299.25">
      <c r="A9" s="37" t="s">
        <v>224</v>
      </c>
      <c r="B9" s="37" t="s">
        <v>333</v>
      </c>
      <c r="C9" s="37" t="s">
        <v>334</v>
      </c>
      <c r="D9" s="37" t="s">
        <v>335</v>
      </c>
      <c r="E9" s="37" t="s">
        <v>336</v>
      </c>
      <c r="F9" s="37" t="s">
        <v>337</v>
      </c>
      <c r="G9" s="37" t="s">
        <v>338</v>
      </c>
      <c r="H9" s="37" t="s">
        <v>339</v>
      </c>
      <c r="I9" s="37" t="s">
        <v>340</v>
      </c>
      <c r="J9" s="37" t="s">
        <v>341</v>
      </c>
      <c r="K9" s="37" t="s">
        <v>88</v>
      </c>
      <c r="L9" s="37" t="s">
        <v>342</v>
      </c>
      <c r="M9" s="38" t="s">
        <v>349</v>
      </c>
      <c r="N9" s="38" t="s">
        <v>350</v>
      </c>
    </row>
    <row r="10" spans="1:14" ht="142.5">
      <c r="A10" s="37" t="s">
        <v>227</v>
      </c>
      <c r="B10" s="37" t="s">
        <v>333</v>
      </c>
      <c r="C10" s="37" t="s">
        <v>334</v>
      </c>
      <c r="D10" s="37" t="s">
        <v>343</v>
      </c>
      <c r="E10" s="37" t="s">
        <v>336</v>
      </c>
      <c r="F10" s="37" t="s">
        <v>344</v>
      </c>
      <c r="G10" s="37" t="s">
        <v>345</v>
      </c>
      <c r="H10" s="37" t="s">
        <v>346</v>
      </c>
      <c r="I10" s="37" t="s">
        <v>340</v>
      </c>
      <c r="J10" s="37" t="s">
        <v>341</v>
      </c>
      <c r="K10" s="37" t="s">
        <v>88</v>
      </c>
      <c r="L10" s="37" t="s">
        <v>342</v>
      </c>
      <c r="M10" s="38" t="s">
        <v>347</v>
      </c>
      <c r="N10" s="38" t="s">
        <v>348</v>
      </c>
    </row>
  </sheetData>
  <mergeCells count="9">
    <mergeCell ref="A6:L7"/>
    <mergeCell ref="M6:N7"/>
    <mergeCell ref="A1:B4"/>
    <mergeCell ref="C1:M1"/>
    <mergeCell ref="C2:M2"/>
    <mergeCell ref="C3:M3"/>
    <mergeCell ref="C4:M4"/>
    <mergeCell ref="A5:B5"/>
    <mergeCell ref="C5:N5"/>
  </mergeCells>
  <dataValidations count="2">
    <dataValidation type="list" allowBlank="1" showInputMessage="1" showErrorMessage="1" sqref="K9:K10">
      <formula1>$T$10:$T$10</formula1>
    </dataValidation>
    <dataValidation type="list" allowBlank="1" showInputMessage="1" showErrorMessage="1" sqref="K11:K80">
      <formula1>#REF!</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M57"/>
  <sheetViews>
    <sheetView topLeftCell="B8" zoomScale="70" zoomScaleNormal="70" workbookViewId="0">
      <pane xSplit="1" ySplit="1" topLeftCell="BN51" activePane="bottomRight" state="frozen"/>
      <selection activeCell="B8" sqref="B8"/>
      <selection pane="topRight" activeCell="C8" sqref="C8"/>
      <selection pane="bottomLeft" activeCell="B9" sqref="B9"/>
      <selection pane="bottomRight" activeCell="T30" sqref="T30:T31"/>
    </sheetView>
  </sheetViews>
  <sheetFormatPr baseColWidth="10" defaultColWidth="11.375" defaultRowHeight="14.25"/>
  <cols>
    <col min="1" max="1" width="23.25" style="70" customWidth="1"/>
    <col min="2" max="3" width="23.125" style="70" customWidth="1"/>
    <col min="4" max="4" width="27.125" style="70" customWidth="1"/>
    <col min="5" max="5" width="29.75" style="70" customWidth="1"/>
    <col min="6" max="6" width="32.75" style="70" bestFit="1" customWidth="1"/>
    <col min="7" max="7" width="41.125" style="70" bestFit="1" customWidth="1"/>
    <col min="8" max="8" width="47" style="70" bestFit="1" customWidth="1"/>
    <col min="9" max="9" width="31.875" style="70" bestFit="1" customWidth="1"/>
    <col min="10" max="14" width="31.875" style="70" customWidth="1"/>
    <col min="15" max="20" width="28" style="70" customWidth="1"/>
    <col min="21" max="21" width="21.125" style="70" customWidth="1"/>
    <col min="22" max="22" width="21.75" style="70" customWidth="1"/>
    <col min="23" max="23" width="20.875" style="70" customWidth="1"/>
    <col min="24" max="24" width="28.75" style="70" customWidth="1"/>
    <col min="25" max="25" width="31.75" style="70" bestFit="1" customWidth="1"/>
    <col min="26" max="26" width="32.875" style="70" bestFit="1" customWidth="1"/>
    <col min="27" max="27" width="34" style="70" customWidth="1"/>
    <col min="28" max="28" width="61.875" style="70" customWidth="1"/>
    <col min="29" max="29" width="31.125" style="70" customWidth="1"/>
    <col min="30" max="30" width="46.125" style="70" bestFit="1" customWidth="1"/>
    <col min="31" max="31" width="46.125" style="70" customWidth="1"/>
    <col min="32" max="32" width="29.25" style="70" bestFit="1" customWidth="1"/>
    <col min="33" max="33" width="27.125" style="70" bestFit="1" customWidth="1"/>
    <col min="34" max="34" width="33.125" style="70" bestFit="1" customWidth="1"/>
    <col min="35" max="39" width="37.25" style="70" customWidth="1"/>
    <col min="40" max="40" width="22.75" style="70" customWidth="1"/>
    <col min="41" max="45" width="30.75" style="70" customWidth="1"/>
    <col min="46" max="46" width="36.625" style="70" customWidth="1"/>
    <col min="47" max="47" width="30.75" style="70" customWidth="1"/>
    <col min="48" max="48" width="37.625" style="70" customWidth="1"/>
    <col min="49" max="58" width="30.75" style="70" customWidth="1"/>
    <col min="59" max="59" width="34.125" style="70" customWidth="1"/>
    <col min="60" max="64" width="11.375" style="70"/>
    <col min="65" max="65" width="56.875" style="70" hidden="1" customWidth="1"/>
    <col min="66" max="16384" width="11.375" style="70"/>
  </cols>
  <sheetData>
    <row r="1" spans="1:65" s="64" customFormat="1" ht="23.25" customHeight="1">
      <c r="A1" s="558" t="s">
        <v>0</v>
      </c>
      <c r="B1" s="558"/>
      <c r="C1" s="565" t="s">
        <v>1</v>
      </c>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c r="AW1" s="565"/>
      <c r="AX1" s="227"/>
      <c r="AY1" s="227"/>
      <c r="AZ1" s="227"/>
      <c r="BA1" s="227"/>
      <c r="BB1" s="227"/>
      <c r="BC1" s="227"/>
      <c r="BD1" s="227"/>
      <c r="BE1" s="227"/>
      <c r="BF1" s="227"/>
      <c r="BG1" s="228"/>
    </row>
    <row r="2" spans="1:65" s="64" customFormat="1" ht="23.25" customHeight="1">
      <c r="A2" s="558"/>
      <c r="B2" s="558"/>
      <c r="C2" s="565" t="s">
        <v>2</v>
      </c>
      <c r="D2" s="565"/>
      <c r="E2" s="565"/>
      <c r="F2" s="565"/>
      <c r="G2" s="565"/>
      <c r="H2" s="565"/>
      <c r="I2" s="565"/>
      <c r="J2" s="565"/>
      <c r="K2" s="565"/>
      <c r="L2" s="565"/>
      <c r="M2" s="565"/>
      <c r="N2" s="565"/>
      <c r="O2" s="565"/>
      <c r="P2" s="565"/>
      <c r="Q2" s="565"/>
      <c r="R2" s="565"/>
      <c r="S2" s="565"/>
      <c r="T2" s="565"/>
      <c r="U2" s="565"/>
      <c r="V2" s="565"/>
      <c r="W2" s="565"/>
      <c r="X2" s="565"/>
      <c r="Y2" s="565"/>
      <c r="Z2" s="565"/>
      <c r="AA2" s="565"/>
      <c r="AB2" s="565"/>
      <c r="AC2" s="565"/>
      <c r="AD2" s="565"/>
      <c r="AE2" s="565"/>
      <c r="AF2" s="565"/>
      <c r="AG2" s="565"/>
      <c r="AH2" s="565"/>
      <c r="AI2" s="565"/>
      <c r="AJ2" s="565"/>
      <c r="AK2" s="565"/>
      <c r="AL2" s="565"/>
      <c r="AM2" s="565"/>
      <c r="AN2" s="565"/>
      <c r="AO2" s="565"/>
      <c r="AP2" s="565"/>
      <c r="AQ2" s="565"/>
      <c r="AR2" s="565"/>
      <c r="AS2" s="565"/>
      <c r="AT2" s="565"/>
      <c r="AU2" s="565"/>
      <c r="AV2" s="565"/>
      <c r="AW2" s="565"/>
      <c r="AX2" s="227"/>
      <c r="AY2" s="227"/>
      <c r="AZ2" s="227"/>
      <c r="BA2" s="227"/>
      <c r="BB2" s="227"/>
      <c r="BC2" s="227"/>
      <c r="BD2" s="227"/>
      <c r="BE2" s="227"/>
      <c r="BF2" s="227"/>
      <c r="BG2" s="228"/>
    </row>
    <row r="3" spans="1:65" s="64" customFormat="1" ht="23.25" customHeight="1">
      <c r="A3" s="558"/>
      <c r="B3" s="558"/>
      <c r="C3" s="565" t="s">
        <v>4</v>
      </c>
      <c r="D3" s="565"/>
      <c r="E3" s="565"/>
      <c r="F3" s="565"/>
      <c r="G3" s="565"/>
      <c r="H3" s="565"/>
      <c r="I3" s="565"/>
      <c r="J3" s="565"/>
      <c r="K3" s="565"/>
      <c r="L3" s="565"/>
      <c r="M3" s="565"/>
      <c r="N3" s="565"/>
      <c r="O3" s="565"/>
      <c r="P3" s="565"/>
      <c r="Q3" s="565"/>
      <c r="R3" s="565"/>
      <c r="S3" s="565"/>
      <c r="T3" s="565"/>
      <c r="U3" s="565"/>
      <c r="V3" s="565"/>
      <c r="W3" s="565"/>
      <c r="X3" s="565"/>
      <c r="Y3" s="565"/>
      <c r="Z3" s="565"/>
      <c r="AA3" s="565"/>
      <c r="AB3" s="565"/>
      <c r="AC3" s="565"/>
      <c r="AD3" s="565"/>
      <c r="AE3" s="565"/>
      <c r="AF3" s="565"/>
      <c r="AG3" s="565"/>
      <c r="AH3" s="565"/>
      <c r="AI3" s="565"/>
      <c r="AJ3" s="565"/>
      <c r="AK3" s="565"/>
      <c r="AL3" s="565"/>
      <c r="AM3" s="565"/>
      <c r="AN3" s="565"/>
      <c r="AO3" s="565"/>
      <c r="AP3" s="565"/>
      <c r="AQ3" s="565"/>
      <c r="AR3" s="565"/>
      <c r="AS3" s="565"/>
      <c r="AT3" s="565"/>
      <c r="AU3" s="565"/>
      <c r="AV3" s="565"/>
      <c r="AW3" s="565"/>
      <c r="AX3" s="227"/>
      <c r="AY3" s="227"/>
      <c r="AZ3" s="227"/>
      <c r="BA3" s="227"/>
      <c r="BB3" s="227"/>
      <c r="BC3" s="227"/>
      <c r="BD3" s="227"/>
      <c r="BE3" s="227"/>
      <c r="BF3" s="227"/>
      <c r="BG3" s="228"/>
    </row>
    <row r="4" spans="1:65" s="64" customFormat="1" ht="23.25" customHeight="1">
      <c r="A4" s="558"/>
      <c r="B4" s="558"/>
      <c r="C4" s="565" t="s">
        <v>153</v>
      </c>
      <c r="D4" s="565"/>
      <c r="E4" s="565"/>
      <c r="F4" s="565"/>
      <c r="G4" s="565"/>
      <c r="H4" s="565"/>
      <c r="I4" s="565"/>
      <c r="J4" s="565"/>
      <c r="K4" s="565"/>
      <c r="L4" s="565"/>
      <c r="M4" s="565"/>
      <c r="N4" s="565"/>
      <c r="O4" s="565"/>
      <c r="P4" s="565"/>
      <c r="Q4" s="565"/>
      <c r="R4" s="565"/>
      <c r="S4" s="565"/>
      <c r="T4" s="565"/>
      <c r="U4" s="565"/>
      <c r="V4" s="565"/>
      <c r="W4" s="565"/>
      <c r="X4" s="565"/>
      <c r="Y4" s="565"/>
      <c r="Z4" s="565"/>
      <c r="AA4" s="565"/>
      <c r="AB4" s="565"/>
      <c r="AC4" s="565"/>
      <c r="AD4" s="565"/>
      <c r="AE4" s="565"/>
      <c r="AF4" s="565"/>
      <c r="AG4" s="565"/>
      <c r="AH4" s="565"/>
      <c r="AI4" s="565"/>
      <c r="AJ4" s="565"/>
      <c r="AK4" s="565"/>
      <c r="AL4" s="565"/>
      <c r="AM4" s="565"/>
      <c r="AN4" s="565"/>
      <c r="AO4" s="565"/>
      <c r="AP4" s="565"/>
      <c r="AQ4" s="565"/>
      <c r="AR4" s="565"/>
      <c r="AS4" s="565"/>
      <c r="AT4" s="565"/>
      <c r="AU4" s="565"/>
      <c r="AV4" s="565"/>
      <c r="AW4" s="565"/>
      <c r="AX4" s="227"/>
      <c r="AY4" s="227"/>
      <c r="AZ4" s="227"/>
      <c r="BA4" s="227"/>
      <c r="BB4" s="227"/>
      <c r="BC4" s="227"/>
      <c r="BD4" s="227"/>
      <c r="BE4" s="227"/>
      <c r="BF4" s="227"/>
      <c r="BG4" s="228"/>
    </row>
    <row r="5" spans="1:65" s="64" customFormat="1" ht="26.25" customHeight="1">
      <c r="A5" s="563" t="s">
        <v>5</v>
      </c>
      <c r="B5" s="563"/>
      <c r="C5" s="566" t="s">
        <v>258</v>
      </c>
      <c r="D5" s="566"/>
      <c r="E5" s="566"/>
      <c r="F5" s="566"/>
      <c r="G5" s="566"/>
      <c r="H5" s="566"/>
      <c r="I5" s="566"/>
      <c r="J5" s="566"/>
      <c r="K5" s="566"/>
      <c r="L5" s="566"/>
      <c r="M5" s="566"/>
      <c r="N5" s="566"/>
      <c r="O5" s="566"/>
      <c r="P5" s="566"/>
      <c r="Q5" s="566"/>
      <c r="R5" s="566"/>
      <c r="S5" s="566"/>
      <c r="T5" s="566"/>
      <c r="U5" s="566"/>
      <c r="V5" s="566"/>
      <c r="W5" s="566"/>
      <c r="X5" s="566"/>
      <c r="Y5" s="566"/>
      <c r="Z5" s="566"/>
      <c r="AA5" s="566"/>
      <c r="AB5" s="566"/>
      <c r="AC5" s="566"/>
      <c r="AD5" s="566"/>
      <c r="AE5" s="566"/>
      <c r="AF5" s="566"/>
      <c r="AG5" s="566"/>
      <c r="AH5" s="566"/>
      <c r="AI5" s="566"/>
      <c r="AJ5" s="566"/>
      <c r="AK5" s="566"/>
      <c r="AL5" s="566"/>
      <c r="AM5" s="566"/>
      <c r="AN5" s="566"/>
      <c r="AO5" s="566"/>
      <c r="AP5" s="566"/>
      <c r="AQ5" s="566"/>
      <c r="AR5" s="566"/>
      <c r="AS5" s="566"/>
      <c r="AT5" s="566"/>
      <c r="AU5" s="566"/>
      <c r="AV5" s="566"/>
      <c r="AW5" s="566"/>
      <c r="AX5" s="229"/>
      <c r="AY5" s="229"/>
      <c r="AZ5" s="229"/>
      <c r="BA5" s="229"/>
      <c r="BB5" s="229"/>
      <c r="BC5" s="229"/>
      <c r="BD5" s="229"/>
      <c r="BE5" s="229"/>
      <c r="BF5" s="229"/>
      <c r="BG5" s="228"/>
    </row>
    <row r="6" spans="1:65" ht="15" customHeight="1" thickBot="1">
      <c r="A6" s="561" t="s">
        <v>163</v>
      </c>
      <c r="B6" s="561"/>
      <c r="C6" s="561"/>
      <c r="D6" s="561"/>
      <c r="E6" s="561"/>
      <c r="F6" s="561"/>
      <c r="G6" s="561"/>
      <c r="H6" s="561"/>
      <c r="I6" s="561"/>
      <c r="J6" s="561"/>
      <c r="K6" s="561"/>
      <c r="L6" s="561"/>
      <c r="M6" s="561"/>
      <c r="N6" s="561"/>
      <c r="O6" s="561"/>
      <c r="P6" s="561"/>
      <c r="Q6" s="561"/>
      <c r="R6" s="561"/>
      <c r="S6" s="561"/>
      <c r="T6" s="561"/>
      <c r="U6" s="561"/>
      <c r="V6" s="561"/>
      <c r="W6" s="561"/>
      <c r="X6" s="561"/>
      <c r="Y6" s="561"/>
      <c r="Z6" s="561"/>
      <c r="AA6" s="561"/>
      <c r="AB6" s="561"/>
      <c r="AC6" s="567" t="s">
        <v>90</v>
      </c>
      <c r="AD6" s="568"/>
      <c r="AE6" s="568"/>
      <c r="AF6" s="568"/>
      <c r="AG6" s="568"/>
      <c r="AH6" s="568"/>
      <c r="AI6" s="559" t="s">
        <v>6</v>
      </c>
      <c r="AJ6" s="559"/>
      <c r="AK6" s="559"/>
      <c r="AL6" s="559"/>
      <c r="AM6" s="559"/>
      <c r="AN6" s="559"/>
      <c r="AO6" s="559"/>
      <c r="AP6" s="559"/>
      <c r="AQ6" s="559"/>
      <c r="AR6" s="559"/>
      <c r="AS6" s="559"/>
      <c r="AT6" s="559"/>
      <c r="AU6" s="559"/>
      <c r="AV6" s="559"/>
      <c r="AW6" s="559"/>
      <c r="AX6" s="219"/>
      <c r="AY6" s="219"/>
      <c r="AZ6" s="219"/>
      <c r="BA6" s="219"/>
      <c r="BB6" s="219"/>
      <c r="BC6" s="219"/>
      <c r="BD6" s="219"/>
      <c r="BE6" s="219"/>
      <c r="BF6" s="219"/>
    </row>
    <row r="7" spans="1:65" ht="15" customHeight="1" thickBot="1">
      <c r="A7" s="562"/>
      <c r="B7" s="562"/>
      <c r="C7" s="562"/>
      <c r="D7" s="562"/>
      <c r="E7" s="562"/>
      <c r="F7" s="562"/>
      <c r="G7" s="562"/>
      <c r="H7" s="562"/>
      <c r="I7" s="562"/>
      <c r="J7" s="562"/>
      <c r="K7" s="562"/>
      <c r="L7" s="562"/>
      <c r="M7" s="562"/>
      <c r="N7" s="562"/>
      <c r="O7" s="562"/>
      <c r="P7" s="562"/>
      <c r="Q7" s="562"/>
      <c r="R7" s="562"/>
      <c r="S7" s="562"/>
      <c r="T7" s="562"/>
      <c r="U7" s="562"/>
      <c r="V7" s="562"/>
      <c r="W7" s="562"/>
      <c r="X7" s="562"/>
      <c r="Y7" s="562"/>
      <c r="Z7" s="562"/>
      <c r="AA7" s="562"/>
      <c r="AB7" s="562"/>
      <c r="AC7" s="569"/>
      <c r="AD7" s="570"/>
      <c r="AE7" s="570"/>
      <c r="AF7" s="570"/>
      <c r="AG7" s="570"/>
      <c r="AH7" s="570"/>
      <c r="AI7" s="560"/>
      <c r="AJ7" s="560"/>
      <c r="AK7" s="560"/>
      <c r="AL7" s="560"/>
      <c r="AM7" s="560"/>
      <c r="AN7" s="560"/>
      <c r="AO7" s="560"/>
      <c r="AP7" s="560"/>
      <c r="AQ7" s="560"/>
      <c r="AR7" s="560"/>
      <c r="AS7" s="560"/>
      <c r="AT7" s="560"/>
      <c r="AU7" s="560"/>
      <c r="AV7" s="560"/>
      <c r="AW7" s="560"/>
      <c r="AX7" s="219"/>
      <c r="AY7" s="219"/>
      <c r="AZ7" s="219"/>
      <c r="BA7" s="219"/>
      <c r="BB7" s="219"/>
      <c r="BC7" s="219"/>
      <c r="BD7" s="219"/>
      <c r="BE7" s="219"/>
      <c r="BF7" s="219"/>
    </row>
    <row r="8" spans="1:65" s="85" customFormat="1" ht="77.099999999999994" customHeight="1" thickBot="1">
      <c r="A8" s="77" t="s">
        <v>95</v>
      </c>
      <c r="B8" s="77" t="s">
        <v>7</v>
      </c>
      <c r="C8" s="77" t="s">
        <v>187</v>
      </c>
      <c r="D8" s="78" t="s">
        <v>408</v>
      </c>
      <c r="E8" s="78" t="s">
        <v>10</v>
      </c>
      <c r="F8" s="77" t="s">
        <v>11</v>
      </c>
      <c r="G8" s="78" t="s">
        <v>144</v>
      </c>
      <c r="H8" s="78" t="s">
        <v>191</v>
      </c>
      <c r="I8" s="78" t="s">
        <v>145</v>
      </c>
      <c r="J8" s="78" t="s">
        <v>196</v>
      </c>
      <c r="K8" s="79" t="s">
        <v>185</v>
      </c>
      <c r="L8" s="79" t="s">
        <v>206</v>
      </c>
      <c r="M8" s="79" t="s">
        <v>12</v>
      </c>
      <c r="N8" s="77" t="s">
        <v>189</v>
      </c>
      <c r="O8" s="80" t="s">
        <v>460</v>
      </c>
      <c r="P8" s="80" t="s">
        <v>461</v>
      </c>
      <c r="Q8" s="80" t="s">
        <v>462</v>
      </c>
      <c r="R8" s="80" t="s">
        <v>552</v>
      </c>
      <c r="S8" s="80" t="s">
        <v>463</v>
      </c>
      <c r="T8" s="81" t="s">
        <v>464</v>
      </c>
      <c r="U8" s="79" t="s">
        <v>146</v>
      </c>
      <c r="V8" s="79" t="s">
        <v>147</v>
      </c>
      <c r="W8" s="77" t="s">
        <v>16</v>
      </c>
      <c r="X8" s="77" t="s">
        <v>17</v>
      </c>
      <c r="Y8" s="77" t="s">
        <v>158</v>
      </c>
      <c r="Z8" s="77" t="s">
        <v>35</v>
      </c>
      <c r="AA8" s="77" t="s">
        <v>100</v>
      </c>
      <c r="AB8" s="77" t="s">
        <v>101</v>
      </c>
      <c r="AC8" s="82" t="s">
        <v>22</v>
      </c>
      <c r="AD8" s="82" t="s">
        <v>148</v>
      </c>
      <c r="AE8" s="82" t="s">
        <v>201</v>
      </c>
      <c r="AF8" s="82" t="s">
        <v>23</v>
      </c>
      <c r="AG8" s="82" t="s">
        <v>24</v>
      </c>
      <c r="AH8" s="82" t="s">
        <v>25</v>
      </c>
      <c r="AI8" s="84" t="s">
        <v>377</v>
      </c>
      <c r="AJ8" s="187" t="s">
        <v>465</v>
      </c>
      <c r="AK8" s="187" t="s">
        <v>466</v>
      </c>
      <c r="AL8" s="202" t="s">
        <v>467</v>
      </c>
      <c r="AM8" s="202" t="s">
        <v>525</v>
      </c>
      <c r="AN8" s="290" t="s">
        <v>18</v>
      </c>
      <c r="AO8" s="63" t="s">
        <v>20</v>
      </c>
      <c r="AP8" s="63" t="s">
        <v>468</v>
      </c>
      <c r="AQ8" s="62" t="s">
        <v>469</v>
      </c>
      <c r="AR8" s="63" t="s">
        <v>470</v>
      </c>
      <c r="AS8" s="63" t="s">
        <v>471</v>
      </c>
      <c r="AT8" s="211" t="s">
        <v>472</v>
      </c>
      <c r="AU8" s="211" t="s">
        <v>473</v>
      </c>
      <c r="AV8" s="211" t="s">
        <v>474</v>
      </c>
      <c r="AW8" s="211" t="s">
        <v>475</v>
      </c>
      <c r="AX8" s="63" t="s">
        <v>476</v>
      </c>
      <c r="AY8" s="63" t="s">
        <v>477</v>
      </c>
      <c r="AZ8" s="63" t="s">
        <v>478</v>
      </c>
      <c r="BA8" s="63" t="s">
        <v>479</v>
      </c>
      <c r="BB8" s="63" t="s">
        <v>530</v>
      </c>
      <c r="BC8" s="63" t="s">
        <v>535</v>
      </c>
      <c r="BD8" s="63" t="s">
        <v>531</v>
      </c>
      <c r="BE8" s="63" t="s">
        <v>536</v>
      </c>
      <c r="BF8" s="220" t="s">
        <v>480</v>
      </c>
      <c r="BG8" s="83" t="s">
        <v>413</v>
      </c>
    </row>
    <row r="9" spans="1:65" s="97" customFormat="1" ht="63" customHeight="1" thickBot="1">
      <c r="A9" s="86" t="s">
        <v>224</v>
      </c>
      <c r="B9" s="87" t="s">
        <v>225</v>
      </c>
      <c r="C9" s="88">
        <v>36893</v>
      </c>
      <c r="D9" s="89" t="s">
        <v>409</v>
      </c>
      <c r="E9" s="89" t="s">
        <v>259</v>
      </c>
      <c r="F9" s="90">
        <v>2024130010012</v>
      </c>
      <c r="G9" s="89" t="s">
        <v>263</v>
      </c>
      <c r="H9" s="89" t="s">
        <v>267</v>
      </c>
      <c r="I9" s="89" t="s">
        <v>268</v>
      </c>
      <c r="J9" s="482">
        <v>1</v>
      </c>
      <c r="K9" s="528" t="s">
        <v>277</v>
      </c>
      <c r="L9" s="491" t="s">
        <v>207</v>
      </c>
      <c r="M9" s="528" t="s">
        <v>434</v>
      </c>
      <c r="N9" s="564">
        <v>12</v>
      </c>
      <c r="O9" s="521">
        <v>13</v>
      </c>
      <c r="P9" s="523">
        <v>6</v>
      </c>
      <c r="Q9" s="523">
        <v>0</v>
      </c>
      <c r="R9" s="522">
        <v>12</v>
      </c>
      <c r="S9" s="523">
        <f>SUM(O9:R10)</f>
        <v>31</v>
      </c>
      <c r="T9" s="592">
        <v>1</v>
      </c>
      <c r="U9" s="484">
        <v>45743</v>
      </c>
      <c r="V9" s="484">
        <v>46022</v>
      </c>
      <c r="W9" s="486">
        <f>+_xlfn.DAYS(V9,U9)</f>
        <v>279</v>
      </c>
      <c r="X9" s="591">
        <f>3241*4.5</f>
        <v>14584.5</v>
      </c>
      <c r="Y9" s="490" t="s">
        <v>280</v>
      </c>
      <c r="Z9" s="491" t="s">
        <v>430</v>
      </c>
      <c r="AA9" s="95" t="s">
        <v>282</v>
      </c>
      <c r="AB9" s="95" t="s">
        <v>287</v>
      </c>
      <c r="AC9" s="491" t="s">
        <v>292</v>
      </c>
      <c r="AD9" s="490" t="s">
        <v>412</v>
      </c>
      <c r="AE9" s="604">
        <v>543283414</v>
      </c>
      <c r="AF9" s="491" t="s">
        <v>76</v>
      </c>
      <c r="AG9" s="491" t="s">
        <v>53</v>
      </c>
      <c r="AH9" s="608">
        <v>45717</v>
      </c>
      <c r="AI9" s="601">
        <v>0</v>
      </c>
      <c r="AJ9" s="601">
        <v>5432834145</v>
      </c>
      <c r="AK9" s="453">
        <v>13241584616.110001</v>
      </c>
      <c r="AL9" s="471">
        <v>13241584616.110001</v>
      </c>
      <c r="AM9" s="291">
        <v>5432834144.75</v>
      </c>
      <c r="AN9" s="292" t="s">
        <v>526</v>
      </c>
      <c r="AO9" s="616" t="s">
        <v>294</v>
      </c>
      <c r="AP9" s="453">
        <v>0</v>
      </c>
      <c r="AQ9" s="424">
        <v>0</v>
      </c>
      <c r="AR9" s="453"/>
      <c r="AS9" s="424"/>
      <c r="AT9" s="458">
        <v>1512256989</v>
      </c>
      <c r="AU9" s="459">
        <f>+AT9/AK9</f>
        <v>0.11420513728849002</v>
      </c>
      <c r="AV9" s="458">
        <v>1512256989</v>
      </c>
      <c r="AW9" s="432">
        <f>+AV9/AK9</f>
        <v>0.11420513728849002</v>
      </c>
      <c r="AX9" s="468">
        <v>5432834144.75</v>
      </c>
      <c r="AY9" s="432">
        <f>+AX9/AL9</f>
        <v>0.41028580054839475</v>
      </c>
      <c r="AZ9" s="468">
        <v>4938909947.3400002</v>
      </c>
      <c r="BA9" s="432">
        <f>+AZ9/AL9</f>
        <v>0.37298481190319283</v>
      </c>
      <c r="BB9" s="468">
        <v>5432834144.75</v>
      </c>
      <c r="BC9" s="432">
        <f>+BB9/AM9</f>
        <v>1</v>
      </c>
      <c r="BD9" s="468">
        <v>5432834144.75</v>
      </c>
      <c r="BE9" s="432">
        <f>+BD9/AM9</f>
        <v>1</v>
      </c>
      <c r="BF9" s="212"/>
      <c r="BG9" s="516" t="s">
        <v>443</v>
      </c>
      <c r="BM9" s="97" t="s">
        <v>207</v>
      </c>
    </row>
    <row r="10" spans="1:65" s="97" customFormat="1" ht="41.1" customHeight="1" thickBot="1">
      <c r="A10" s="86" t="s">
        <v>224</v>
      </c>
      <c r="B10" s="87" t="s">
        <v>225</v>
      </c>
      <c r="C10" s="88">
        <v>36893</v>
      </c>
      <c r="D10" s="89" t="s">
        <v>409</v>
      </c>
      <c r="E10" s="89" t="s">
        <v>259</v>
      </c>
      <c r="F10" s="90">
        <v>2024130010012</v>
      </c>
      <c r="G10" s="89" t="s">
        <v>263</v>
      </c>
      <c r="H10" s="89" t="s">
        <v>267</v>
      </c>
      <c r="I10" s="89" t="s">
        <v>268</v>
      </c>
      <c r="J10" s="483"/>
      <c r="K10" s="529"/>
      <c r="L10" s="492"/>
      <c r="M10" s="529"/>
      <c r="N10" s="526"/>
      <c r="O10" s="526"/>
      <c r="P10" s="521"/>
      <c r="Q10" s="521"/>
      <c r="R10" s="522"/>
      <c r="S10" s="521"/>
      <c r="T10" s="488"/>
      <c r="U10" s="485"/>
      <c r="V10" s="485"/>
      <c r="W10" s="487"/>
      <c r="X10" s="553"/>
      <c r="Y10" s="418"/>
      <c r="Z10" s="492"/>
      <c r="AA10" s="104" t="s">
        <v>283</v>
      </c>
      <c r="AB10" s="104" t="s">
        <v>288</v>
      </c>
      <c r="AC10" s="492"/>
      <c r="AD10" s="418"/>
      <c r="AE10" s="605"/>
      <c r="AF10" s="492"/>
      <c r="AG10" s="492"/>
      <c r="AH10" s="609"/>
      <c r="AI10" s="602"/>
      <c r="AJ10" s="602"/>
      <c r="AK10" s="454"/>
      <c r="AL10" s="472"/>
      <c r="AM10" s="291">
        <v>7000000000</v>
      </c>
      <c r="AN10" s="292" t="s">
        <v>527</v>
      </c>
      <c r="AO10" s="617"/>
      <c r="AP10" s="454"/>
      <c r="AQ10" s="424"/>
      <c r="AR10" s="454"/>
      <c r="AS10" s="424"/>
      <c r="AT10" s="458"/>
      <c r="AU10" s="459"/>
      <c r="AV10" s="458"/>
      <c r="AW10" s="432"/>
      <c r="AX10" s="469"/>
      <c r="AY10" s="432"/>
      <c r="AZ10" s="469"/>
      <c r="BA10" s="432"/>
      <c r="BB10" s="469"/>
      <c r="BC10" s="432"/>
      <c r="BD10" s="469"/>
      <c r="BE10" s="432"/>
      <c r="BF10" s="212"/>
      <c r="BG10" s="485"/>
    </row>
    <row r="11" spans="1:65" s="97" customFormat="1" ht="54.95" customHeight="1" thickBot="1">
      <c r="A11" s="86" t="s">
        <v>224</v>
      </c>
      <c r="B11" s="87" t="s">
        <v>225</v>
      </c>
      <c r="C11" s="88">
        <v>36893</v>
      </c>
      <c r="D11" s="89" t="s">
        <v>409</v>
      </c>
      <c r="E11" s="89" t="s">
        <v>259</v>
      </c>
      <c r="F11" s="90">
        <v>2024130010012</v>
      </c>
      <c r="G11" s="89" t="s">
        <v>263</v>
      </c>
      <c r="H11" s="89" t="s">
        <v>267</v>
      </c>
      <c r="I11" s="89" t="s">
        <v>268</v>
      </c>
      <c r="J11" s="483"/>
      <c r="K11" s="530" t="s">
        <v>278</v>
      </c>
      <c r="L11" s="496"/>
      <c r="M11" s="530" t="s">
        <v>435</v>
      </c>
      <c r="N11" s="526">
        <v>1</v>
      </c>
      <c r="O11" s="526">
        <v>0</v>
      </c>
      <c r="P11" s="520">
        <v>0</v>
      </c>
      <c r="Q11" s="520">
        <v>1</v>
      </c>
      <c r="R11" s="522">
        <v>0</v>
      </c>
      <c r="S11" s="523">
        <f>SUM(O11:R12)</f>
        <v>1</v>
      </c>
      <c r="T11" s="592">
        <f t="shared" ref="T11" si="0">+S11/N11</f>
        <v>1</v>
      </c>
      <c r="U11" s="484">
        <v>45839</v>
      </c>
      <c r="V11" s="484">
        <v>46022</v>
      </c>
      <c r="W11" s="486">
        <f>+_xlfn.DAYS(V11,U11)</f>
        <v>183</v>
      </c>
      <c r="X11" s="553"/>
      <c r="Y11" s="418"/>
      <c r="Z11" s="492"/>
      <c r="AA11" s="597" t="s">
        <v>284</v>
      </c>
      <c r="AB11" s="485" t="s">
        <v>289</v>
      </c>
      <c r="AC11" s="538"/>
      <c r="AD11" s="502"/>
      <c r="AE11" s="606"/>
      <c r="AF11" s="538"/>
      <c r="AG11" s="538"/>
      <c r="AH11" s="587"/>
      <c r="AI11" s="602"/>
      <c r="AJ11" s="602"/>
      <c r="AK11" s="454"/>
      <c r="AL11" s="472"/>
      <c r="AM11" s="291">
        <v>808750471.36000001</v>
      </c>
      <c r="AN11" s="292" t="s">
        <v>528</v>
      </c>
      <c r="AO11" s="617"/>
      <c r="AP11" s="454"/>
      <c r="AQ11" s="424"/>
      <c r="AR11" s="454"/>
      <c r="AS11" s="424"/>
      <c r="AT11" s="458"/>
      <c r="AU11" s="459"/>
      <c r="AV11" s="458"/>
      <c r="AW11" s="432"/>
      <c r="AX11" s="469"/>
      <c r="AY11" s="432"/>
      <c r="AZ11" s="469"/>
      <c r="BA11" s="432"/>
      <c r="BB11" s="469"/>
      <c r="BC11" s="432"/>
      <c r="BD11" s="469"/>
      <c r="BE11" s="432"/>
      <c r="BF11" s="212"/>
      <c r="BG11" s="485"/>
    </row>
    <row r="12" spans="1:65" s="97" customFormat="1" ht="45" customHeight="1" thickBot="1">
      <c r="A12" s="86" t="s">
        <v>224</v>
      </c>
      <c r="B12" s="87" t="s">
        <v>225</v>
      </c>
      <c r="C12" s="88">
        <v>36893</v>
      </c>
      <c r="D12" s="89" t="s">
        <v>409</v>
      </c>
      <c r="E12" s="89" t="s">
        <v>259</v>
      </c>
      <c r="F12" s="90">
        <v>2024130010012</v>
      </c>
      <c r="G12" s="89" t="s">
        <v>263</v>
      </c>
      <c r="H12" s="89" t="s">
        <v>267</v>
      </c>
      <c r="I12" s="89" t="s">
        <v>268</v>
      </c>
      <c r="J12" s="483"/>
      <c r="K12" s="529"/>
      <c r="L12" s="496"/>
      <c r="M12" s="529"/>
      <c r="N12" s="526"/>
      <c r="O12" s="526"/>
      <c r="P12" s="521"/>
      <c r="Q12" s="521"/>
      <c r="R12" s="522"/>
      <c r="S12" s="521"/>
      <c r="T12" s="488"/>
      <c r="U12" s="485"/>
      <c r="V12" s="485"/>
      <c r="W12" s="487"/>
      <c r="X12" s="553"/>
      <c r="Y12" s="418"/>
      <c r="Z12" s="492"/>
      <c r="AA12" s="597"/>
      <c r="AB12" s="485"/>
      <c r="AC12" s="497" t="s">
        <v>292</v>
      </c>
      <c r="AD12" s="504" t="s">
        <v>378</v>
      </c>
      <c r="AE12" s="436">
        <v>54328342</v>
      </c>
      <c r="AF12" s="588" t="s">
        <v>64</v>
      </c>
      <c r="AG12" s="497" t="s">
        <v>53</v>
      </c>
      <c r="AH12" s="586">
        <v>45809</v>
      </c>
      <c r="AI12" s="602"/>
      <c r="AJ12" s="602"/>
      <c r="AK12" s="454"/>
      <c r="AL12" s="472"/>
      <c r="AM12" s="291">
        <v>286357767.51999998</v>
      </c>
      <c r="AN12" s="292" t="s">
        <v>529</v>
      </c>
      <c r="AO12" s="617"/>
      <c r="AP12" s="454"/>
      <c r="AQ12" s="424"/>
      <c r="AR12" s="454"/>
      <c r="AS12" s="424"/>
      <c r="AT12" s="458"/>
      <c r="AU12" s="459"/>
      <c r="AV12" s="458"/>
      <c r="AW12" s="432"/>
      <c r="AX12" s="469"/>
      <c r="AY12" s="432"/>
      <c r="AZ12" s="469"/>
      <c r="BA12" s="432"/>
      <c r="BB12" s="469"/>
      <c r="BC12" s="432"/>
      <c r="BD12" s="469"/>
      <c r="BE12" s="432"/>
      <c r="BF12" s="212"/>
      <c r="BG12" s="485" t="s">
        <v>414</v>
      </c>
    </row>
    <row r="13" spans="1:65" s="97" customFormat="1" ht="89.1" customHeight="1" thickBot="1">
      <c r="A13" s="86" t="s">
        <v>224</v>
      </c>
      <c r="B13" s="87" t="s">
        <v>225</v>
      </c>
      <c r="C13" s="88">
        <v>36893</v>
      </c>
      <c r="D13" s="89" t="s">
        <v>409</v>
      </c>
      <c r="E13" s="89" t="s">
        <v>259</v>
      </c>
      <c r="F13" s="90">
        <v>2024130010012</v>
      </c>
      <c r="G13" s="89" t="s">
        <v>263</v>
      </c>
      <c r="H13" s="89" t="s">
        <v>267</v>
      </c>
      <c r="I13" s="89" t="s">
        <v>268</v>
      </c>
      <c r="J13" s="483"/>
      <c r="K13" s="530" t="s">
        <v>279</v>
      </c>
      <c r="L13" s="492" t="s">
        <v>207</v>
      </c>
      <c r="M13" s="530" t="s">
        <v>437</v>
      </c>
      <c r="N13" s="520">
        <v>3241</v>
      </c>
      <c r="O13" s="526">
        <v>52</v>
      </c>
      <c r="P13" s="520">
        <v>142</v>
      </c>
      <c r="Q13" s="520">
        <v>273</v>
      </c>
      <c r="R13" s="524">
        <f>25+11</f>
        <v>36</v>
      </c>
      <c r="S13" s="523">
        <f>SUM(O13:R14)</f>
        <v>503</v>
      </c>
      <c r="T13" s="592">
        <f t="shared" ref="T13" si="1">+S13/N13</f>
        <v>0.15519901265041655</v>
      </c>
      <c r="U13" s="484">
        <v>45717</v>
      </c>
      <c r="V13" s="484">
        <v>46022</v>
      </c>
      <c r="W13" s="486">
        <f>+_xlfn.DAYS(V13,U13)</f>
        <v>305</v>
      </c>
      <c r="X13" s="553"/>
      <c r="Y13" s="418"/>
      <c r="Z13" s="492"/>
      <c r="AA13" s="597" t="s">
        <v>285</v>
      </c>
      <c r="AB13" s="485" t="s">
        <v>290</v>
      </c>
      <c r="AC13" s="538"/>
      <c r="AD13" s="502"/>
      <c r="AE13" s="436"/>
      <c r="AF13" s="589"/>
      <c r="AG13" s="492"/>
      <c r="AH13" s="587"/>
      <c r="AI13" s="602"/>
      <c r="AJ13" s="602"/>
      <c r="AK13" s="454"/>
      <c r="AL13" s="472"/>
      <c r="AM13" s="293"/>
      <c r="AN13" s="171"/>
      <c r="AO13" s="617"/>
      <c r="AP13" s="454"/>
      <c r="AQ13" s="424"/>
      <c r="AR13" s="454"/>
      <c r="AS13" s="424"/>
      <c r="AT13" s="458"/>
      <c r="AU13" s="459"/>
      <c r="AV13" s="458"/>
      <c r="AW13" s="432"/>
      <c r="AX13" s="469"/>
      <c r="AY13" s="432"/>
      <c r="AZ13" s="469"/>
      <c r="BA13" s="432"/>
      <c r="BB13" s="469"/>
      <c r="BC13" s="432"/>
      <c r="BD13" s="469"/>
      <c r="BE13" s="432"/>
      <c r="BF13" s="212"/>
      <c r="BG13" s="485"/>
    </row>
    <row r="14" spans="1:65" s="97" customFormat="1" ht="131.1" customHeight="1" thickBot="1">
      <c r="A14" s="86" t="s">
        <v>224</v>
      </c>
      <c r="B14" s="87" t="s">
        <v>225</v>
      </c>
      <c r="C14" s="88">
        <v>36893</v>
      </c>
      <c r="D14" s="89" t="s">
        <v>409</v>
      </c>
      <c r="E14" s="89" t="s">
        <v>259</v>
      </c>
      <c r="F14" s="90">
        <v>2024130010012</v>
      </c>
      <c r="G14" s="89" t="s">
        <v>263</v>
      </c>
      <c r="H14" s="89" t="s">
        <v>267</v>
      </c>
      <c r="I14" s="89" t="s">
        <v>268</v>
      </c>
      <c r="J14" s="483"/>
      <c r="K14" s="529"/>
      <c r="L14" s="492"/>
      <c r="M14" s="529"/>
      <c r="N14" s="521"/>
      <c r="O14" s="526"/>
      <c r="P14" s="521"/>
      <c r="Q14" s="521"/>
      <c r="R14" s="525"/>
      <c r="S14" s="521"/>
      <c r="T14" s="488"/>
      <c r="U14" s="485"/>
      <c r="V14" s="485"/>
      <c r="W14" s="487"/>
      <c r="X14" s="553"/>
      <c r="Y14" s="418"/>
      <c r="Z14" s="492"/>
      <c r="AA14" s="597"/>
      <c r="AB14" s="485"/>
      <c r="AC14" s="109" t="s">
        <v>292</v>
      </c>
      <c r="AD14" s="185" t="s">
        <v>431</v>
      </c>
      <c r="AE14" s="327">
        <v>6731262331</v>
      </c>
      <c r="AF14" s="183" t="s">
        <v>56</v>
      </c>
      <c r="AG14" s="186" t="s">
        <v>53</v>
      </c>
      <c r="AH14" s="286">
        <v>45839</v>
      </c>
      <c r="AI14" s="602"/>
      <c r="AJ14" s="602"/>
      <c r="AK14" s="454"/>
      <c r="AL14" s="472"/>
      <c r="AM14" s="293"/>
      <c r="AN14" s="171"/>
      <c r="AO14" s="617"/>
      <c r="AP14" s="454"/>
      <c r="AQ14" s="424"/>
      <c r="AR14" s="454"/>
      <c r="AS14" s="424"/>
      <c r="AT14" s="458"/>
      <c r="AU14" s="459"/>
      <c r="AV14" s="458"/>
      <c r="AW14" s="432"/>
      <c r="AX14" s="469"/>
      <c r="AY14" s="432"/>
      <c r="AZ14" s="469"/>
      <c r="BA14" s="432"/>
      <c r="BB14" s="469"/>
      <c r="BC14" s="432"/>
      <c r="BD14" s="469"/>
      <c r="BE14" s="432"/>
      <c r="BF14" s="212"/>
      <c r="BG14" s="504" t="s">
        <v>414</v>
      </c>
    </row>
    <row r="15" spans="1:65" s="97" customFormat="1" ht="114.95" customHeight="1" thickBot="1">
      <c r="A15" s="86" t="s">
        <v>224</v>
      </c>
      <c r="B15" s="87" t="s">
        <v>225</v>
      </c>
      <c r="C15" s="88">
        <v>36893</v>
      </c>
      <c r="D15" s="89" t="s">
        <v>409</v>
      </c>
      <c r="E15" s="89" t="s">
        <v>259</v>
      </c>
      <c r="F15" s="90">
        <v>2024130010012</v>
      </c>
      <c r="G15" s="89" t="s">
        <v>263</v>
      </c>
      <c r="H15" s="89" t="s">
        <v>267</v>
      </c>
      <c r="I15" s="89" t="s">
        <v>268</v>
      </c>
      <c r="J15" s="483"/>
      <c r="K15" s="65" t="s">
        <v>376</v>
      </c>
      <c r="L15" s="112"/>
      <c r="M15" s="65" t="s">
        <v>436</v>
      </c>
      <c r="N15" s="100">
        <v>2</v>
      </c>
      <c r="O15" s="100">
        <v>0</v>
      </c>
      <c r="P15" s="100">
        <v>0</v>
      </c>
      <c r="Q15" s="100">
        <v>0</v>
      </c>
      <c r="R15" s="280">
        <v>0</v>
      </c>
      <c r="S15" s="92">
        <f>SUM(O15:R15)</f>
        <v>0</v>
      </c>
      <c r="T15" s="113">
        <f>+S15/N15</f>
        <v>0</v>
      </c>
      <c r="U15" s="93">
        <v>45839</v>
      </c>
      <c r="V15" s="93">
        <v>45961</v>
      </c>
      <c r="W15" s="94">
        <f>+_xlfn.DAYS(V15,U15)</f>
        <v>122</v>
      </c>
      <c r="X15" s="553"/>
      <c r="Y15" s="418"/>
      <c r="Z15" s="492"/>
      <c r="AA15" s="597" t="s">
        <v>286</v>
      </c>
      <c r="AB15" s="599" t="s">
        <v>291</v>
      </c>
      <c r="AC15" s="619" t="s">
        <v>292</v>
      </c>
      <c r="AD15" s="490" t="s">
        <v>431</v>
      </c>
      <c r="AE15" s="621">
        <v>268737669</v>
      </c>
      <c r="AF15" s="504" t="s">
        <v>539</v>
      </c>
      <c r="AG15" s="429" t="s">
        <v>53</v>
      </c>
      <c r="AH15" s="622">
        <v>45839</v>
      </c>
      <c r="AI15" s="602"/>
      <c r="AJ15" s="602"/>
      <c r="AK15" s="454"/>
      <c r="AL15" s="472"/>
      <c r="AM15" s="293"/>
      <c r="AN15" s="171"/>
      <c r="AO15" s="617"/>
      <c r="AP15" s="454"/>
      <c r="AQ15" s="424"/>
      <c r="AR15" s="454"/>
      <c r="AS15" s="424"/>
      <c r="AT15" s="458"/>
      <c r="AU15" s="459"/>
      <c r="AV15" s="458"/>
      <c r="AW15" s="432"/>
      <c r="AX15" s="469"/>
      <c r="AY15" s="432"/>
      <c r="AZ15" s="469"/>
      <c r="BA15" s="432"/>
      <c r="BB15" s="469"/>
      <c r="BC15" s="432"/>
      <c r="BD15" s="469"/>
      <c r="BE15" s="432"/>
      <c r="BF15" s="212"/>
      <c r="BG15" s="418"/>
    </row>
    <row r="16" spans="1:65" s="97" customFormat="1" ht="114.95" customHeight="1" thickBot="1">
      <c r="A16" s="86" t="s">
        <v>224</v>
      </c>
      <c r="B16" s="87" t="s">
        <v>225</v>
      </c>
      <c r="C16" s="88">
        <v>36893</v>
      </c>
      <c r="D16" s="89" t="s">
        <v>409</v>
      </c>
      <c r="E16" s="89" t="s">
        <v>259</v>
      </c>
      <c r="F16" s="90">
        <v>2024130010012</v>
      </c>
      <c r="G16" s="89" t="s">
        <v>263</v>
      </c>
      <c r="H16" s="89" t="s">
        <v>267</v>
      </c>
      <c r="I16" s="89" t="s">
        <v>268</v>
      </c>
      <c r="J16" s="537"/>
      <c r="K16" s="115" t="s">
        <v>429</v>
      </c>
      <c r="L16" s="116"/>
      <c r="M16" s="115" t="s">
        <v>438</v>
      </c>
      <c r="N16" s="117">
        <v>2</v>
      </c>
      <c r="O16" s="117">
        <v>0</v>
      </c>
      <c r="P16" s="118">
        <v>0</v>
      </c>
      <c r="Q16" s="118">
        <v>0</v>
      </c>
      <c r="R16" s="281">
        <v>1</v>
      </c>
      <c r="S16" s="92">
        <f>SUM(O16:R17)</f>
        <v>1</v>
      </c>
      <c r="T16" s="113">
        <f>+S16/N16</f>
        <v>0.5</v>
      </c>
      <c r="U16" s="119">
        <v>45870</v>
      </c>
      <c r="V16" s="119">
        <v>45991</v>
      </c>
      <c r="W16" s="120">
        <f>+_xlfn.DAYS(V16,U16)</f>
        <v>121</v>
      </c>
      <c r="X16" s="554"/>
      <c r="Y16" s="419"/>
      <c r="Z16" s="493"/>
      <c r="AA16" s="598"/>
      <c r="AB16" s="600"/>
      <c r="AC16" s="620"/>
      <c r="AD16" s="419"/>
      <c r="AE16" s="621"/>
      <c r="AF16" s="419"/>
      <c r="AG16" s="421"/>
      <c r="AH16" s="623"/>
      <c r="AI16" s="603"/>
      <c r="AJ16" s="603"/>
      <c r="AK16" s="455"/>
      <c r="AL16" s="473"/>
      <c r="AM16" s="293"/>
      <c r="AN16" s="171"/>
      <c r="AO16" s="618"/>
      <c r="AP16" s="455"/>
      <c r="AQ16" s="424"/>
      <c r="AR16" s="455"/>
      <c r="AS16" s="424"/>
      <c r="AT16" s="458"/>
      <c r="AU16" s="459"/>
      <c r="AV16" s="458"/>
      <c r="AW16" s="432"/>
      <c r="AX16" s="470"/>
      <c r="AY16" s="432"/>
      <c r="AZ16" s="470"/>
      <c r="BA16" s="432"/>
      <c r="BB16" s="470"/>
      <c r="BC16" s="432"/>
      <c r="BD16" s="470"/>
      <c r="BE16" s="432"/>
      <c r="BF16" s="212"/>
      <c r="BG16" s="419"/>
    </row>
    <row r="17" spans="1:65" s="97" customFormat="1" ht="30.95" customHeight="1" thickBot="1">
      <c r="A17" s="531" t="s">
        <v>415</v>
      </c>
      <c r="B17" s="532"/>
      <c r="C17" s="532"/>
      <c r="D17" s="532"/>
      <c r="E17" s="532"/>
      <c r="F17" s="532"/>
      <c r="G17" s="532"/>
      <c r="H17" s="532"/>
      <c r="I17" s="532"/>
      <c r="J17" s="532"/>
      <c r="K17" s="532"/>
      <c r="L17" s="532"/>
      <c r="M17" s="532"/>
      <c r="N17" s="532"/>
      <c r="O17" s="124"/>
      <c r="P17" s="125"/>
      <c r="Q17" s="126"/>
      <c r="R17" s="126"/>
      <c r="S17" s="342"/>
      <c r="T17" s="127">
        <f>+AVERAGE(T9:T16)</f>
        <v>0.53103980253008332</v>
      </c>
      <c r="U17" s="128"/>
      <c r="V17" s="129"/>
      <c r="W17" s="99"/>
      <c r="X17" s="102"/>
      <c r="Y17" s="103"/>
      <c r="Z17" s="99"/>
      <c r="AA17" s="130"/>
      <c r="AB17" s="131"/>
      <c r="AC17" s="99"/>
      <c r="AD17" s="132"/>
      <c r="AE17" s="133"/>
      <c r="AF17" s="105"/>
      <c r="AG17" s="99"/>
      <c r="AH17" s="103"/>
      <c r="AI17" s="134">
        <f>+AI9</f>
        <v>0</v>
      </c>
      <c r="AJ17" s="134">
        <f>+AJ9</f>
        <v>5432834145</v>
      </c>
      <c r="AK17" s="134">
        <f>+AK9</f>
        <v>13241584616.110001</v>
      </c>
      <c r="AL17" s="134">
        <f>+AL9</f>
        <v>13241584616.110001</v>
      </c>
      <c r="AM17" s="134">
        <f>SUM(AM9:AM16)</f>
        <v>13527942383.630001</v>
      </c>
      <c r="AN17" s="103"/>
      <c r="AO17" s="135"/>
      <c r="AP17" s="204">
        <f>SUM(AP9)</f>
        <v>0</v>
      </c>
      <c r="AQ17" s="205">
        <f>+AQ9</f>
        <v>0</v>
      </c>
      <c r="AR17" s="204">
        <f>SUM(AR9)</f>
        <v>0</v>
      </c>
      <c r="AS17" s="205">
        <f>+AS9</f>
        <v>0</v>
      </c>
      <c r="AT17" s="204">
        <f>SUM(AT9)</f>
        <v>1512256989</v>
      </c>
      <c r="AU17" s="213">
        <f>+AU9</f>
        <v>0.11420513728849002</v>
      </c>
      <c r="AV17" s="204">
        <f>SUM(AV9)</f>
        <v>1512256989</v>
      </c>
      <c r="AW17" s="213">
        <f>+AW9</f>
        <v>0.11420513728849002</v>
      </c>
      <c r="AX17" s="204">
        <f>SUM(AX9)</f>
        <v>5432834144.75</v>
      </c>
      <c r="AY17" s="213">
        <f>+AY9</f>
        <v>0.41028580054839475</v>
      </c>
      <c r="AZ17" s="204">
        <f>SUM(AZ9)</f>
        <v>4938909947.3400002</v>
      </c>
      <c r="BA17" s="213">
        <f>+BA9</f>
        <v>0.37298481190319283</v>
      </c>
      <c r="BB17" s="204">
        <f t="shared" ref="BB17" si="2">SUM(BB9)</f>
        <v>5432834144.75</v>
      </c>
      <c r="BC17" s="213">
        <f>+BB17/AM17</f>
        <v>0.40160092279253101</v>
      </c>
      <c r="BD17" s="204">
        <f t="shared" ref="BD17" si="3">SUM(BD9)</f>
        <v>5432834144.75</v>
      </c>
      <c r="BE17" s="213">
        <f>+BD17/AM17</f>
        <v>0.40160092279253101</v>
      </c>
      <c r="BF17" s="222"/>
    </row>
    <row r="18" spans="1:65" ht="62.1" customHeight="1" thickBot="1">
      <c r="A18" s="192" t="s">
        <v>227</v>
      </c>
      <c r="B18" s="193" t="s">
        <v>228</v>
      </c>
      <c r="C18" s="194">
        <v>37258</v>
      </c>
      <c r="D18" s="188" t="s">
        <v>410</v>
      </c>
      <c r="E18" s="188" t="s">
        <v>260</v>
      </c>
      <c r="F18" s="190">
        <v>2024130010013</v>
      </c>
      <c r="G18" s="188" t="s">
        <v>264</v>
      </c>
      <c r="H18" s="533" t="s">
        <v>270</v>
      </c>
      <c r="I18" s="533" t="s">
        <v>269</v>
      </c>
      <c r="J18" s="571">
        <v>1</v>
      </c>
      <c r="K18" s="528" t="s">
        <v>295</v>
      </c>
      <c r="L18" s="491" t="s">
        <v>207</v>
      </c>
      <c r="M18" s="490" t="s">
        <v>296</v>
      </c>
      <c r="N18" s="523">
        <v>3500</v>
      </c>
      <c r="O18" s="523">
        <v>223</v>
      </c>
      <c r="P18" s="527">
        <v>387</v>
      </c>
      <c r="Q18" s="527">
        <v>109</v>
      </c>
      <c r="R18" s="524">
        <v>41</v>
      </c>
      <c r="S18" s="526">
        <f>SUM(O18:R19)</f>
        <v>760</v>
      </c>
      <c r="T18" s="488">
        <f>+S18/N18</f>
        <v>0.21714285714285714</v>
      </c>
      <c r="U18" s="612">
        <v>45689</v>
      </c>
      <c r="V18" s="612">
        <v>46022</v>
      </c>
      <c r="W18" s="490">
        <f>+_xlfn.DAYS(V18,U18)</f>
        <v>333</v>
      </c>
      <c r="X18" s="505">
        <f>3500*3.5</f>
        <v>12250</v>
      </c>
      <c r="Y18" s="501" t="s">
        <v>297</v>
      </c>
      <c r="Z18" s="495" t="s">
        <v>430</v>
      </c>
      <c r="AA18" s="140" t="s">
        <v>298</v>
      </c>
      <c r="AB18" s="140" t="s">
        <v>303</v>
      </c>
      <c r="AC18" s="491" t="s">
        <v>292</v>
      </c>
      <c r="AD18" s="585" t="s">
        <v>382</v>
      </c>
      <c r="AE18" s="328">
        <v>1577749664</v>
      </c>
      <c r="AF18" s="329" t="s">
        <v>62</v>
      </c>
      <c r="AG18" s="330" t="s">
        <v>53</v>
      </c>
      <c r="AH18" s="329" t="s">
        <v>540</v>
      </c>
      <c r="AI18" s="508">
        <v>18900000</v>
      </c>
      <c r="AJ18" s="508">
        <v>7888748318.25</v>
      </c>
      <c r="AK18" s="460">
        <v>7888748318.25</v>
      </c>
      <c r="AL18" s="437">
        <v>22551046102.93</v>
      </c>
      <c r="AM18" s="299">
        <v>5275683183.5799999</v>
      </c>
      <c r="AN18" s="289" t="s">
        <v>529</v>
      </c>
      <c r="AO18" s="422" t="s">
        <v>308</v>
      </c>
      <c r="AP18" s="460">
        <v>0</v>
      </c>
      <c r="AQ18" s="482">
        <v>0</v>
      </c>
      <c r="AR18" s="460">
        <v>0</v>
      </c>
      <c r="AS18" s="482">
        <v>0</v>
      </c>
      <c r="AT18" s="436">
        <v>9518577680.5799999</v>
      </c>
      <c r="AU18" s="480">
        <f>+AT18/AK26</f>
        <v>0.42487668587448374</v>
      </c>
      <c r="AV18" s="436">
        <v>9518577680.5799999</v>
      </c>
      <c r="AW18" s="433">
        <f>+AV18/AK26</f>
        <v>0.42487668587448374</v>
      </c>
      <c r="AX18" s="436">
        <v>13439710566.99</v>
      </c>
      <c r="AY18" s="433">
        <f>+AX18/AL18</f>
        <v>0.59596838681660147</v>
      </c>
      <c r="AZ18" s="436">
        <v>13439710566.99</v>
      </c>
      <c r="BA18" s="433">
        <f>+AZ18/AL18</f>
        <v>0.59596838681660147</v>
      </c>
      <c r="BB18" s="301"/>
      <c r="BC18" s="302"/>
      <c r="BD18" s="301"/>
      <c r="BE18" s="302">
        <f>+BD18/AM18</f>
        <v>0</v>
      </c>
      <c r="BF18" s="212"/>
      <c r="BG18" s="501" t="s">
        <v>414</v>
      </c>
      <c r="BM18" s="70" t="s">
        <v>203</v>
      </c>
    </row>
    <row r="19" spans="1:65" ht="42" customHeight="1" thickBot="1">
      <c r="A19" s="192" t="s">
        <v>227</v>
      </c>
      <c r="B19" s="193" t="s">
        <v>228</v>
      </c>
      <c r="C19" s="194">
        <v>37258</v>
      </c>
      <c r="D19" s="188" t="s">
        <v>410</v>
      </c>
      <c r="E19" s="188" t="s">
        <v>260</v>
      </c>
      <c r="F19" s="190">
        <v>2024130010013</v>
      </c>
      <c r="G19" s="188" t="s">
        <v>264</v>
      </c>
      <c r="H19" s="534"/>
      <c r="I19" s="534"/>
      <c r="J19" s="540"/>
      <c r="K19" s="529"/>
      <c r="L19" s="538"/>
      <c r="M19" s="502"/>
      <c r="N19" s="521"/>
      <c r="O19" s="521"/>
      <c r="P19" s="527"/>
      <c r="Q19" s="527"/>
      <c r="R19" s="525"/>
      <c r="S19" s="526"/>
      <c r="T19" s="489"/>
      <c r="U19" s="502"/>
      <c r="V19" s="502"/>
      <c r="W19" s="502"/>
      <c r="X19" s="506"/>
      <c r="Y19" s="485"/>
      <c r="Z19" s="496"/>
      <c r="AA19" s="515" t="s">
        <v>299</v>
      </c>
      <c r="AB19" s="515" t="s">
        <v>304</v>
      </c>
      <c r="AC19" s="538"/>
      <c r="AD19" s="585"/>
      <c r="AE19" s="328">
        <v>914025683</v>
      </c>
      <c r="AF19" s="329" t="s">
        <v>62</v>
      </c>
      <c r="AG19" s="330" t="s">
        <v>53</v>
      </c>
      <c r="AH19" s="329" t="s">
        <v>541</v>
      </c>
      <c r="AI19" s="509"/>
      <c r="AJ19" s="509"/>
      <c r="AK19" s="461"/>
      <c r="AL19" s="474"/>
      <c r="AM19" s="299">
        <v>7829848318.25</v>
      </c>
      <c r="AN19" s="289" t="s">
        <v>526</v>
      </c>
      <c r="AO19" s="420"/>
      <c r="AP19" s="461"/>
      <c r="AQ19" s="483"/>
      <c r="AR19" s="461"/>
      <c r="AS19" s="483"/>
      <c r="AT19" s="436"/>
      <c r="AU19" s="513"/>
      <c r="AV19" s="436"/>
      <c r="AW19" s="511"/>
      <c r="AX19" s="436"/>
      <c r="AY19" s="511"/>
      <c r="AZ19" s="436"/>
      <c r="BA19" s="511"/>
      <c r="BB19" s="299">
        <v>7829848318.25</v>
      </c>
      <c r="BC19" s="303"/>
      <c r="BD19" s="299">
        <v>7829848318.25</v>
      </c>
      <c r="BE19" s="303"/>
      <c r="BF19" s="212"/>
      <c r="BG19" s="485"/>
    </row>
    <row r="20" spans="1:65" ht="120.75" thickBot="1">
      <c r="A20" s="192" t="s">
        <v>227</v>
      </c>
      <c r="B20" s="193" t="s">
        <v>228</v>
      </c>
      <c r="C20" s="194">
        <v>37258</v>
      </c>
      <c r="D20" s="188" t="s">
        <v>410</v>
      </c>
      <c r="E20" s="188" t="s">
        <v>260</v>
      </c>
      <c r="F20" s="190">
        <v>2024130010013</v>
      </c>
      <c r="G20" s="188" t="s">
        <v>264</v>
      </c>
      <c r="H20" s="534"/>
      <c r="I20" s="534"/>
      <c r="J20" s="540"/>
      <c r="K20" s="530" t="s">
        <v>379</v>
      </c>
      <c r="L20" s="497"/>
      <c r="M20" s="504" t="s">
        <v>439</v>
      </c>
      <c r="N20" s="526">
        <v>2</v>
      </c>
      <c r="O20" s="520">
        <v>1</v>
      </c>
      <c r="P20" s="526">
        <v>0</v>
      </c>
      <c r="Q20" s="526">
        <v>1</v>
      </c>
      <c r="R20" s="524">
        <v>0</v>
      </c>
      <c r="S20" s="527">
        <f>SUM(O20:R21)</f>
        <v>2</v>
      </c>
      <c r="T20" s="488">
        <f t="shared" ref="T20" si="4">+S20/N20</f>
        <v>1</v>
      </c>
      <c r="U20" s="503">
        <v>45717</v>
      </c>
      <c r="V20" s="503">
        <v>45991</v>
      </c>
      <c r="W20" s="418">
        <f>+_xlfn.DAYS(V20,U20)</f>
        <v>274</v>
      </c>
      <c r="X20" s="506"/>
      <c r="Y20" s="485"/>
      <c r="Z20" s="496"/>
      <c r="AA20" s="515"/>
      <c r="AB20" s="515"/>
      <c r="AC20" s="285" t="s">
        <v>292</v>
      </c>
      <c r="AD20" s="329" t="s">
        <v>432</v>
      </c>
      <c r="AE20" s="328">
        <v>788874832</v>
      </c>
      <c r="AF20" s="111" t="s">
        <v>76</v>
      </c>
      <c r="AG20" s="109" t="s">
        <v>53</v>
      </c>
      <c r="AH20" s="329" t="s">
        <v>542</v>
      </c>
      <c r="AI20" s="509"/>
      <c r="AJ20" s="509"/>
      <c r="AK20" s="461"/>
      <c r="AL20" s="474"/>
      <c r="AM20" s="299">
        <v>18900000</v>
      </c>
      <c r="AN20" s="289" t="s">
        <v>532</v>
      </c>
      <c r="AO20" s="420"/>
      <c r="AP20" s="461"/>
      <c r="AQ20" s="483"/>
      <c r="AR20" s="461"/>
      <c r="AS20" s="483"/>
      <c r="AT20" s="436"/>
      <c r="AU20" s="513"/>
      <c r="AV20" s="436"/>
      <c r="AW20" s="511"/>
      <c r="AX20" s="436"/>
      <c r="AY20" s="511"/>
      <c r="AZ20" s="436"/>
      <c r="BA20" s="511"/>
      <c r="BB20" s="301"/>
      <c r="BC20" s="303"/>
      <c r="BD20" s="301"/>
      <c r="BE20" s="303"/>
      <c r="BF20" s="212"/>
      <c r="BG20" s="144" t="s">
        <v>444</v>
      </c>
      <c r="BK20" s="144"/>
    </row>
    <row r="21" spans="1:65" ht="120.75" thickBot="1">
      <c r="A21" s="192" t="s">
        <v>227</v>
      </c>
      <c r="B21" s="193" t="s">
        <v>228</v>
      </c>
      <c r="C21" s="194">
        <v>37258</v>
      </c>
      <c r="D21" s="188" t="s">
        <v>410</v>
      </c>
      <c r="E21" s="188" t="s">
        <v>260</v>
      </c>
      <c r="F21" s="190">
        <v>2024130010013</v>
      </c>
      <c r="G21" s="188" t="s">
        <v>264</v>
      </c>
      <c r="H21" s="534"/>
      <c r="I21" s="534"/>
      <c r="J21" s="540"/>
      <c r="K21" s="529"/>
      <c r="L21" s="538"/>
      <c r="M21" s="502"/>
      <c r="N21" s="526"/>
      <c r="O21" s="521"/>
      <c r="P21" s="526"/>
      <c r="Q21" s="526"/>
      <c r="R21" s="525"/>
      <c r="S21" s="527"/>
      <c r="T21" s="489"/>
      <c r="U21" s="502"/>
      <c r="V21" s="502"/>
      <c r="W21" s="502"/>
      <c r="X21" s="506"/>
      <c r="Y21" s="485"/>
      <c r="Z21" s="496"/>
      <c r="AA21" s="515" t="s">
        <v>300</v>
      </c>
      <c r="AB21" s="515" t="s">
        <v>305</v>
      </c>
      <c r="AC21" s="334" t="s">
        <v>292</v>
      </c>
      <c r="AD21" s="184" t="s">
        <v>378</v>
      </c>
      <c r="AE21" s="284">
        <v>157774966</v>
      </c>
      <c r="AF21" s="335" t="s">
        <v>64</v>
      </c>
      <c r="AG21" s="307" t="s">
        <v>53</v>
      </c>
      <c r="AH21" s="336" t="s">
        <v>542</v>
      </c>
      <c r="AI21" s="509"/>
      <c r="AJ21" s="509"/>
      <c r="AK21" s="461"/>
      <c r="AL21" s="474"/>
      <c r="AM21" s="299">
        <v>9140256833.5799999</v>
      </c>
      <c r="AN21" s="289" t="s">
        <v>529</v>
      </c>
      <c r="AO21" s="420"/>
      <c r="AP21" s="461"/>
      <c r="AQ21" s="483"/>
      <c r="AR21" s="461"/>
      <c r="AS21" s="483"/>
      <c r="AT21" s="436"/>
      <c r="AU21" s="513"/>
      <c r="AV21" s="436"/>
      <c r="AW21" s="511"/>
      <c r="AX21" s="436"/>
      <c r="AY21" s="511"/>
      <c r="AZ21" s="436"/>
      <c r="BA21" s="511"/>
      <c r="BB21" s="299">
        <v>9140256833.5799999</v>
      </c>
      <c r="BC21" s="303"/>
      <c r="BD21" s="299">
        <v>9140256833.5799999</v>
      </c>
      <c r="BE21" s="303"/>
      <c r="BF21" s="212"/>
      <c r="BG21" s="144" t="s">
        <v>445</v>
      </c>
    </row>
    <row r="22" spans="1:65" ht="126" customHeight="1" thickBot="1">
      <c r="A22" s="192" t="s">
        <v>227</v>
      </c>
      <c r="B22" s="193" t="s">
        <v>228</v>
      </c>
      <c r="C22" s="194">
        <v>37258</v>
      </c>
      <c r="D22" s="188" t="s">
        <v>410</v>
      </c>
      <c r="E22" s="188" t="s">
        <v>260</v>
      </c>
      <c r="F22" s="190">
        <v>2024130010013</v>
      </c>
      <c r="G22" s="188" t="s">
        <v>264</v>
      </c>
      <c r="H22" s="534"/>
      <c r="I22" s="534"/>
      <c r="J22" s="540"/>
      <c r="K22" s="530" t="s">
        <v>380</v>
      </c>
      <c r="L22" s="497"/>
      <c r="M22" s="504" t="s">
        <v>440</v>
      </c>
      <c r="N22" s="520">
        <v>1</v>
      </c>
      <c r="O22" s="520">
        <v>0</v>
      </c>
      <c r="P22" s="526">
        <v>0</v>
      </c>
      <c r="Q22" s="526">
        <v>0</v>
      </c>
      <c r="R22" s="522">
        <v>1</v>
      </c>
      <c r="S22" s="526">
        <f>SUM(O22:R23)</f>
        <v>1</v>
      </c>
      <c r="T22" s="488">
        <f t="shared" ref="T22" si="5">+S22/N22</f>
        <v>1</v>
      </c>
      <c r="U22" s="503">
        <v>45809</v>
      </c>
      <c r="V22" s="503">
        <v>45991</v>
      </c>
      <c r="W22" s="418">
        <f>+_xlfn.DAYS(V22,U22)</f>
        <v>182</v>
      </c>
      <c r="X22" s="506"/>
      <c r="Y22" s="485"/>
      <c r="Z22" s="496"/>
      <c r="AA22" s="515"/>
      <c r="AB22" s="515"/>
      <c r="AC22" s="330" t="s">
        <v>292</v>
      </c>
      <c r="AD22" s="331" t="s">
        <v>383</v>
      </c>
      <c r="AE22" s="337">
        <v>923324899</v>
      </c>
      <c r="AF22" s="329" t="s">
        <v>54</v>
      </c>
      <c r="AG22" s="330" t="s">
        <v>53</v>
      </c>
      <c r="AH22" s="329" t="s">
        <v>540</v>
      </c>
      <c r="AI22" s="510"/>
      <c r="AJ22" s="510"/>
      <c r="AK22" s="462"/>
      <c r="AL22" s="474"/>
      <c r="AM22" s="300"/>
      <c r="AN22" s="298"/>
      <c r="AO22" s="420"/>
      <c r="AP22" s="462"/>
      <c r="AQ22" s="483"/>
      <c r="AR22" s="462"/>
      <c r="AS22" s="483"/>
      <c r="AT22" s="436"/>
      <c r="AU22" s="513"/>
      <c r="AV22" s="436"/>
      <c r="AW22" s="511"/>
      <c r="AX22" s="436"/>
      <c r="AY22" s="511"/>
      <c r="AZ22" s="436"/>
      <c r="BA22" s="511"/>
      <c r="BB22" s="301"/>
      <c r="BC22" s="303"/>
      <c r="BD22" s="301"/>
      <c r="BE22" s="303"/>
      <c r="BF22" s="212"/>
      <c r="BG22" s="144" t="s">
        <v>425</v>
      </c>
    </row>
    <row r="23" spans="1:65" ht="111" customHeight="1" thickBot="1">
      <c r="A23" s="192" t="s">
        <v>227</v>
      </c>
      <c r="B23" s="193" t="s">
        <v>228</v>
      </c>
      <c r="C23" s="194">
        <v>37258</v>
      </c>
      <c r="D23" s="188" t="s">
        <v>410</v>
      </c>
      <c r="E23" s="188" t="s">
        <v>260</v>
      </c>
      <c r="F23" s="190">
        <v>2024130010013</v>
      </c>
      <c r="G23" s="188" t="s">
        <v>264</v>
      </c>
      <c r="H23" s="534"/>
      <c r="I23" s="534"/>
      <c r="J23" s="540"/>
      <c r="K23" s="529"/>
      <c r="L23" s="538"/>
      <c r="M23" s="502"/>
      <c r="N23" s="521"/>
      <c r="O23" s="521"/>
      <c r="P23" s="526"/>
      <c r="Q23" s="526"/>
      <c r="R23" s="522"/>
      <c r="S23" s="526"/>
      <c r="T23" s="489"/>
      <c r="U23" s="502"/>
      <c r="V23" s="502"/>
      <c r="W23" s="502"/>
      <c r="X23" s="506"/>
      <c r="Y23" s="485"/>
      <c r="Z23" s="496"/>
      <c r="AA23" s="515" t="s">
        <v>301</v>
      </c>
      <c r="AB23" s="515" t="s">
        <v>306</v>
      </c>
      <c r="AC23" s="330" t="s">
        <v>292</v>
      </c>
      <c r="AD23" s="338" t="s">
        <v>543</v>
      </c>
      <c r="AE23" s="337">
        <v>1249349010</v>
      </c>
      <c r="AF23" s="329" t="s">
        <v>56</v>
      </c>
      <c r="AG23" s="330" t="s">
        <v>53</v>
      </c>
      <c r="AH23" s="329" t="s">
        <v>544</v>
      </c>
      <c r="AI23" s="508">
        <v>0</v>
      </c>
      <c r="AJ23" s="508">
        <v>9140256833.5799999</v>
      </c>
      <c r="AK23" s="460">
        <v>14514405342.65</v>
      </c>
      <c r="AL23" s="474"/>
      <c r="AM23" s="295"/>
      <c r="AN23" s="504" t="s">
        <v>384</v>
      </c>
      <c r="AO23" s="420"/>
      <c r="AP23" s="460">
        <v>0</v>
      </c>
      <c r="AQ23" s="424">
        <v>0</v>
      </c>
      <c r="AR23" s="460">
        <v>0</v>
      </c>
      <c r="AS23" s="424">
        <v>0</v>
      </c>
      <c r="AT23" s="436"/>
      <c r="AU23" s="513"/>
      <c r="AV23" s="436"/>
      <c r="AW23" s="511"/>
      <c r="AX23" s="436"/>
      <c r="AY23" s="511"/>
      <c r="AZ23" s="436"/>
      <c r="BA23" s="511"/>
      <c r="BB23" s="301"/>
      <c r="BC23" s="303"/>
      <c r="BD23" s="301"/>
      <c r="BE23" s="303"/>
      <c r="BF23" s="212"/>
      <c r="BG23" s="145" t="s">
        <v>414</v>
      </c>
      <c r="BM23" s="70" t="s">
        <v>211</v>
      </c>
    </row>
    <row r="24" spans="1:65" ht="157.5" thickBot="1">
      <c r="A24" s="192" t="s">
        <v>227</v>
      </c>
      <c r="B24" s="193" t="s">
        <v>228</v>
      </c>
      <c r="C24" s="194">
        <v>37258</v>
      </c>
      <c r="D24" s="188" t="s">
        <v>410</v>
      </c>
      <c r="E24" s="188" t="s">
        <v>260</v>
      </c>
      <c r="F24" s="190">
        <v>2024130010013</v>
      </c>
      <c r="G24" s="188" t="s">
        <v>264</v>
      </c>
      <c r="H24" s="534"/>
      <c r="I24" s="534"/>
      <c r="J24" s="540"/>
      <c r="K24" s="534" t="s">
        <v>381</v>
      </c>
      <c r="L24" s="492" t="s">
        <v>207</v>
      </c>
      <c r="M24" s="504" t="s">
        <v>434</v>
      </c>
      <c r="N24" s="527">
        <v>33</v>
      </c>
      <c r="O24" s="520">
        <v>37</v>
      </c>
      <c r="P24" s="520">
        <v>51</v>
      </c>
      <c r="Q24" s="520">
        <v>2</v>
      </c>
      <c r="R24" s="520">
        <v>53</v>
      </c>
      <c r="S24" s="520">
        <f>SUM(O24:R25)</f>
        <v>143</v>
      </c>
      <c r="T24" s="488">
        <v>1</v>
      </c>
      <c r="U24" s="503">
        <v>45717</v>
      </c>
      <c r="V24" s="503">
        <v>46022</v>
      </c>
      <c r="W24" s="504">
        <f>+_xlfn.DAYS(V24,U24)</f>
        <v>305</v>
      </c>
      <c r="X24" s="506"/>
      <c r="Y24" s="485"/>
      <c r="Z24" s="496"/>
      <c r="AA24" s="515"/>
      <c r="AB24" s="515"/>
      <c r="AC24" s="330" t="s">
        <v>292</v>
      </c>
      <c r="AD24" s="338" t="s">
        <v>553</v>
      </c>
      <c r="AE24" s="337" t="s">
        <v>554</v>
      </c>
      <c r="AF24" s="329" t="s">
        <v>555</v>
      </c>
      <c r="AG24" s="330" t="s">
        <v>53</v>
      </c>
      <c r="AH24" s="329" t="s">
        <v>556</v>
      </c>
      <c r="AI24" s="509"/>
      <c r="AJ24" s="509"/>
      <c r="AK24" s="461"/>
      <c r="AL24" s="474"/>
      <c r="AM24" s="300"/>
      <c r="AN24" s="418"/>
      <c r="AO24" s="420"/>
      <c r="AP24" s="461"/>
      <c r="AQ24" s="424"/>
      <c r="AR24" s="461"/>
      <c r="AS24" s="424"/>
      <c r="AT24" s="436"/>
      <c r="AU24" s="513"/>
      <c r="AV24" s="436"/>
      <c r="AW24" s="511"/>
      <c r="AX24" s="436"/>
      <c r="AY24" s="511"/>
      <c r="AZ24" s="436"/>
      <c r="BA24" s="511"/>
      <c r="BB24" s="301"/>
      <c r="BC24" s="303"/>
      <c r="BD24" s="301"/>
      <c r="BE24" s="303"/>
      <c r="BF24" s="212"/>
      <c r="BG24" s="101" t="s">
        <v>414</v>
      </c>
      <c r="BM24" s="70" t="s">
        <v>204</v>
      </c>
    </row>
    <row r="25" spans="1:65" ht="72.95" customHeight="1" thickBot="1">
      <c r="A25" s="192" t="s">
        <v>227</v>
      </c>
      <c r="B25" s="193" t="s">
        <v>228</v>
      </c>
      <c r="C25" s="194">
        <v>37258</v>
      </c>
      <c r="D25" s="188" t="s">
        <v>410</v>
      </c>
      <c r="E25" s="188" t="s">
        <v>260</v>
      </c>
      <c r="F25" s="190">
        <v>2024130010013</v>
      </c>
      <c r="G25" s="188" t="s">
        <v>264</v>
      </c>
      <c r="H25" s="535"/>
      <c r="I25" s="535"/>
      <c r="J25" s="572"/>
      <c r="K25" s="535"/>
      <c r="L25" s="538"/>
      <c r="M25" s="419"/>
      <c r="N25" s="536"/>
      <c r="O25" s="536"/>
      <c r="P25" s="536"/>
      <c r="Q25" s="536"/>
      <c r="R25" s="536"/>
      <c r="S25" s="536"/>
      <c r="T25" s="489"/>
      <c r="U25" s="419"/>
      <c r="V25" s="419"/>
      <c r="W25" s="419"/>
      <c r="X25" s="507"/>
      <c r="Y25" s="575"/>
      <c r="Z25" s="498"/>
      <c r="AA25" s="146" t="s">
        <v>302</v>
      </c>
      <c r="AB25" s="146" t="s">
        <v>307</v>
      </c>
      <c r="AC25" s="330" t="s">
        <v>292</v>
      </c>
      <c r="AD25" s="331" t="s">
        <v>545</v>
      </c>
      <c r="AE25" s="337">
        <v>7389007002</v>
      </c>
      <c r="AF25" s="329" t="s">
        <v>56</v>
      </c>
      <c r="AG25" s="330" t="s">
        <v>53</v>
      </c>
      <c r="AH25" s="329" t="s">
        <v>546</v>
      </c>
      <c r="AI25" s="510"/>
      <c r="AJ25" s="510"/>
      <c r="AK25" s="462"/>
      <c r="AL25" s="475"/>
      <c r="AM25" s="296"/>
      <c r="AN25" s="419"/>
      <c r="AO25" s="421"/>
      <c r="AP25" s="462"/>
      <c r="AQ25" s="424"/>
      <c r="AR25" s="462"/>
      <c r="AS25" s="424"/>
      <c r="AT25" s="436"/>
      <c r="AU25" s="514"/>
      <c r="AV25" s="436"/>
      <c r="AW25" s="512"/>
      <c r="AX25" s="436"/>
      <c r="AY25" s="512"/>
      <c r="AZ25" s="436"/>
      <c r="BA25" s="512"/>
      <c r="BB25" s="301"/>
      <c r="BC25" s="304"/>
      <c r="BD25" s="301"/>
      <c r="BE25" s="304"/>
      <c r="BF25" s="212"/>
      <c r="BG25" s="123" t="s">
        <v>414</v>
      </c>
      <c r="BM25" s="70" t="s">
        <v>205</v>
      </c>
    </row>
    <row r="26" spans="1:65" ht="30.95" customHeight="1" thickBot="1">
      <c r="A26" s="531" t="s">
        <v>416</v>
      </c>
      <c r="B26" s="532"/>
      <c r="C26" s="532"/>
      <c r="D26" s="532"/>
      <c r="E26" s="532"/>
      <c r="F26" s="532"/>
      <c r="G26" s="532"/>
      <c r="H26" s="532"/>
      <c r="I26" s="532"/>
      <c r="J26" s="532"/>
      <c r="K26" s="532"/>
      <c r="L26" s="532"/>
      <c r="M26" s="532"/>
      <c r="N26" s="532"/>
      <c r="O26" s="137"/>
      <c r="P26" s="137"/>
      <c r="Q26" s="137"/>
      <c r="R26" s="137"/>
      <c r="S26" s="137"/>
      <c r="T26" s="147">
        <f>AVERAGE(T18:T25)</f>
        <v>0.80428571428571427</v>
      </c>
      <c r="U26" s="103"/>
      <c r="V26" s="103"/>
      <c r="W26" s="99"/>
      <c r="X26" s="102"/>
      <c r="Y26" s="103"/>
      <c r="Z26" s="99"/>
      <c r="AA26" s="132"/>
      <c r="AB26" s="132"/>
      <c r="AC26" s="330" t="s">
        <v>292</v>
      </c>
      <c r="AD26" s="331" t="s">
        <v>547</v>
      </c>
      <c r="AE26" s="337">
        <v>517230490</v>
      </c>
      <c r="AF26" s="329" t="s">
        <v>60</v>
      </c>
      <c r="AG26" s="330" t="s">
        <v>53</v>
      </c>
      <c r="AH26" s="329" t="s">
        <v>546</v>
      </c>
      <c r="AI26" s="134">
        <f>SUM(AI18:AI25)</f>
        <v>18900000</v>
      </c>
      <c r="AJ26" s="134">
        <f>SUM(AJ18:AJ25)</f>
        <v>17029005151.83</v>
      </c>
      <c r="AK26" s="134">
        <f>SUM(AK18:AK25)</f>
        <v>22403153660.900002</v>
      </c>
      <c r="AL26" s="134">
        <f>SUM(AL18:AL25)</f>
        <v>22551046102.93</v>
      </c>
      <c r="AM26" s="134">
        <f>SUM(AM18:AM25)</f>
        <v>22264688335.41</v>
      </c>
      <c r="AN26" s="103"/>
      <c r="AO26" s="135"/>
      <c r="AP26" s="134">
        <f>SUM(AP18:AP25)</f>
        <v>0</v>
      </c>
      <c r="AQ26" s="206">
        <f>+AQ23</f>
        <v>0</v>
      </c>
      <c r="AR26" s="134">
        <f>SUM(AR18:AR25)</f>
        <v>0</v>
      </c>
      <c r="AS26" s="206">
        <f>+AS23</f>
        <v>0</v>
      </c>
      <c r="AT26" s="134">
        <f>SUM(AT18:AT25)</f>
        <v>9518577680.5799999</v>
      </c>
      <c r="AU26" s="214">
        <f>+AU18</f>
        <v>0.42487668587448374</v>
      </c>
      <c r="AV26" s="134">
        <f>SUM(AV18:AV25)</f>
        <v>9518577680.5799999</v>
      </c>
      <c r="AW26" s="214">
        <f>+AW18</f>
        <v>0.42487668587448374</v>
      </c>
      <c r="AX26" s="134">
        <f>SUM(AX18:AX25)</f>
        <v>13439710566.99</v>
      </c>
      <c r="AY26" s="214">
        <f>+AY18</f>
        <v>0.59596838681660147</v>
      </c>
      <c r="AZ26" s="134">
        <f>SUM(AZ18:AZ25)</f>
        <v>13439710566.99</v>
      </c>
      <c r="BA26" s="214">
        <f>+BA18</f>
        <v>0.59596838681660147</v>
      </c>
      <c r="BB26" s="134">
        <f t="shared" ref="BB26" si="6">SUM(BB18:BB25)</f>
        <v>16970105151.83</v>
      </c>
      <c r="BC26" s="214">
        <f>+BB26/AM26</f>
        <v>0.76219819007484435</v>
      </c>
      <c r="BD26" s="134">
        <f t="shared" ref="BD26" si="7">SUM(BD18:BD25)</f>
        <v>16970105151.83</v>
      </c>
      <c r="BE26" s="214">
        <f>+BD26/AM26</f>
        <v>0.76219819007484435</v>
      </c>
      <c r="BF26" s="223"/>
    </row>
    <row r="27" spans="1:65" ht="75" customHeight="1" thickBot="1">
      <c r="A27" s="192" t="s">
        <v>229</v>
      </c>
      <c r="B27" s="193" t="s">
        <v>230</v>
      </c>
      <c r="C27" s="194">
        <v>37623</v>
      </c>
      <c r="D27" s="188" t="s">
        <v>411</v>
      </c>
      <c r="E27" s="188" t="s">
        <v>261</v>
      </c>
      <c r="F27" s="190">
        <v>2024130010014</v>
      </c>
      <c r="G27" s="188" t="s">
        <v>265</v>
      </c>
      <c r="H27" s="188" t="s">
        <v>271</v>
      </c>
      <c r="I27" s="188" t="s">
        <v>272</v>
      </c>
      <c r="J27" s="482">
        <v>1</v>
      </c>
      <c r="K27" s="136" t="s">
        <v>309</v>
      </c>
      <c r="L27" s="148"/>
      <c r="M27" s="139" t="s">
        <v>441</v>
      </c>
      <c r="N27" s="136">
        <v>3</v>
      </c>
      <c r="O27" s="136">
        <v>3</v>
      </c>
      <c r="P27" s="136">
        <v>2</v>
      </c>
      <c r="Q27" s="136">
        <v>2</v>
      </c>
      <c r="R27" s="136">
        <v>0</v>
      </c>
      <c r="S27" s="136">
        <f>SUM(O27:R27)</f>
        <v>7</v>
      </c>
      <c r="T27" s="149">
        <v>1</v>
      </c>
      <c r="U27" s="150">
        <v>45689</v>
      </c>
      <c r="V27" s="150">
        <v>45962</v>
      </c>
      <c r="W27" s="139">
        <f>+_xlfn.DAYS(V27,U27)</f>
        <v>273</v>
      </c>
      <c r="X27" s="505">
        <f>1671*3</f>
        <v>5013</v>
      </c>
      <c r="Y27" s="501" t="s">
        <v>310</v>
      </c>
      <c r="Z27" s="495" t="s">
        <v>387</v>
      </c>
      <c r="AA27" s="140" t="s">
        <v>298</v>
      </c>
      <c r="AB27" s="140" t="s">
        <v>287</v>
      </c>
      <c r="AC27" s="139" t="s">
        <v>292</v>
      </c>
      <c r="AD27" s="490" t="s">
        <v>388</v>
      </c>
      <c r="AE27" s="447">
        <v>1135680000</v>
      </c>
      <c r="AF27" s="490" t="s">
        <v>76</v>
      </c>
      <c r="AG27" s="491" t="s">
        <v>53</v>
      </c>
      <c r="AH27" s="607" t="s">
        <v>540</v>
      </c>
      <c r="AI27" s="464">
        <v>1456000000</v>
      </c>
      <c r="AJ27" s="464">
        <v>1456000000</v>
      </c>
      <c r="AK27" s="464">
        <v>1456000000</v>
      </c>
      <c r="AL27" s="464">
        <v>1496000000</v>
      </c>
      <c r="AM27" s="309">
        <v>1456000000</v>
      </c>
      <c r="AN27" s="151" t="s">
        <v>293</v>
      </c>
      <c r="AO27" s="427" t="s">
        <v>317</v>
      </c>
      <c r="AP27" s="427">
        <v>0</v>
      </c>
      <c r="AQ27" s="423">
        <v>0</v>
      </c>
      <c r="AR27" s="427">
        <v>0</v>
      </c>
      <c r="AS27" s="423">
        <v>0</v>
      </c>
      <c r="AT27" s="438">
        <v>800000000</v>
      </c>
      <c r="AU27" s="479">
        <f>+AT27/AK27</f>
        <v>0.5494505494505495</v>
      </c>
      <c r="AV27" s="438">
        <v>800000000</v>
      </c>
      <c r="AW27" s="431">
        <f>+AV27/AK27</f>
        <v>0.5494505494505495</v>
      </c>
      <c r="AX27" s="451">
        <v>1426880000</v>
      </c>
      <c r="AY27" s="431">
        <f>+AX27/AL27</f>
        <v>0.95379679144385032</v>
      </c>
      <c r="AZ27" s="451">
        <v>800000000</v>
      </c>
      <c r="BA27" s="431">
        <f>+AZ27/AL27</f>
        <v>0.53475935828877008</v>
      </c>
      <c r="BB27" s="309">
        <v>1456000000</v>
      </c>
      <c r="BC27" s="315"/>
      <c r="BD27" s="309">
        <v>1456000000</v>
      </c>
      <c r="BE27" s="315"/>
      <c r="BF27" s="212"/>
      <c r="BG27" s="152" t="s">
        <v>446</v>
      </c>
      <c r="BM27" s="70" t="s">
        <v>208</v>
      </c>
    </row>
    <row r="28" spans="1:65" ht="98.1" customHeight="1" thickBot="1">
      <c r="A28" s="192" t="s">
        <v>229</v>
      </c>
      <c r="B28" s="193" t="s">
        <v>230</v>
      </c>
      <c r="C28" s="194">
        <v>37623</v>
      </c>
      <c r="D28" s="188" t="s">
        <v>411</v>
      </c>
      <c r="E28" s="188" t="s">
        <v>261</v>
      </c>
      <c r="F28" s="190">
        <v>2024130010014</v>
      </c>
      <c r="G28" s="188" t="s">
        <v>265</v>
      </c>
      <c r="H28" s="188" t="s">
        <v>271</v>
      </c>
      <c r="I28" s="188" t="s">
        <v>272</v>
      </c>
      <c r="J28" s="483"/>
      <c r="K28" s="530" t="s">
        <v>385</v>
      </c>
      <c r="L28" s="497"/>
      <c r="M28" s="504" t="s">
        <v>439</v>
      </c>
      <c r="N28" s="504">
        <v>2</v>
      </c>
      <c r="O28" s="504">
        <v>1</v>
      </c>
      <c r="P28" s="504">
        <v>0</v>
      </c>
      <c r="Q28" s="504">
        <v>1</v>
      </c>
      <c r="R28" s="504">
        <v>0</v>
      </c>
      <c r="S28" s="504">
        <f>SUM(O28:R29)</f>
        <v>2</v>
      </c>
      <c r="T28" s="489">
        <f>+S28/N28</f>
        <v>1</v>
      </c>
      <c r="U28" s="580">
        <v>45839</v>
      </c>
      <c r="V28" s="503">
        <v>46022</v>
      </c>
      <c r="W28" s="504">
        <f>+_xlfn.DAYS(V28,U28)</f>
        <v>183</v>
      </c>
      <c r="X28" s="496"/>
      <c r="Y28" s="496"/>
      <c r="Z28" s="496"/>
      <c r="AA28" s="104" t="s">
        <v>311</v>
      </c>
      <c r="AB28" s="104" t="s">
        <v>314</v>
      </c>
      <c r="AC28" s="106" t="s">
        <v>292</v>
      </c>
      <c r="AD28" s="418"/>
      <c r="AE28" s="442"/>
      <c r="AF28" s="418"/>
      <c r="AG28" s="492"/>
      <c r="AH28" s="607"/>
      <c r="AI28" s="465"/>
      <c r="AJ28" s="465"/>
      <c r="AK28" s="465"/>
      <c r="AL28" s="465"/>
      <c r="AM28" s="297">
        <v>40000000</v>
      </c>
      <c r="AN28" s="289" t="s">
        <v>526</v>
      </c>
      <c r="AO28" s="428"/>
      <c r="AP28" s="428"/>
      <c r="AQ28" s="424"/>
      <c r="AR28" s="428"/>
      <c r="AS28" s="424"/>
      <c r="AT28" s="439"/>
      <c r="AU28" s="459"/>
      <c r="AV28" s="439"/>
      <c r="AW28" s="432"/>
      <c r="AX28" s="452"/>
      <c r="AY28" s="432"/>
      <c r="AZ28" s="451"/>
      <c r="BA28" s="432"/>
      <c r="BB28" s="297">
        <v>40000000</v>
      </c>
      <c r="BC28" s="316"/>
      <c r="BD28" s="297">
        <v>40000000</v>
      </c>
      <c r="BE28" s="316"/>
      <c r="BF28" s="212"/>
      <c r="BG28" s="517" t="s">
        <v>425</v>
      </c>
      <c r="BM28" s="70" t="s">
        <v>209</v>
      </c>
    </row>
    <row r="29" spans="1:65" ht="84" customHeight="1" thickBot="1">
      <c r="A29" s="192" t="s">
        <v>229</v>
      </c>
      <c r="B29" s="193" t="s">
        <v>230</v>
      </c>
      <c r="C29" s="194">
        <v>37623</v>
      </c>
      <c r="D29" s="188" t="s">
        <v>411</v>
      </c>
      <c r="E29" s="188" t="s">
        <v>261</v>
      </c>
      <c r="F29" s="190">
        <v>2024130010014</v>
      </c>
      <c r="G29" s="188" t="s">
        <v>265</v>
      </c>
      <c r="H29" s="188" t="s">
        <v>271</v>
      </c>
      <c r="I29" s="188" t="s">
        <v>272</v>
      </c>
      <c r="J29" s="483"/>
      <c r="K29" s="529"/>
      <c r="L29" s="538"/>
      <c r="M29" s="502"/>
      <c r="N29" s="502"/>
      <c r="O29" s="502"/>
      <c r="P29" s="502"/>
      <c r="Q29" s="502"/>
      <c r="R29" s="502"/>
      <c r="S29" s="502"/>
      <c r="T29" s="489"/>
      <c r="U29" s="538"/>
      <c r="V29" s="538"/>
      <c r="W29" s="502"/>
      <c r="X29" s="496"/>
      <c r="Y29" s="496"/>
      <c r="Z29" s="496"/>
      <c r="AA29" s="499" t="s">
        <v>312</v>
      </c>
      <c r="AB29" s="499" t="s">
        <v>315</v>
      </c>
      <c r="AC29" s="497" t="s">
        <v>292</v>
      </c>
      <c r="AD29" s="585" t="s">
        <v>383</v>
      </c>
      <c r="AE29" s="615">
        <v>43680000</v>
      </c>
      <c r="AF29" s="607" t="s">
        <v>54</v>
      </c>
      <c r="AG29" s="596" t="s">
        <v>53</v>
      </c>
      <c r="AH29" s="607" t="s">
        <v>540</v>
      </c>
      <c r="AI29" s="465"/>
      <c r="AJ29" s="465"/>
      <c r="AK29" s="465"/>
      <c r="AL29" s="465"/>
      <c r="AM29" s="305"/>
      <c r="AN29" s="112"/>
      <c r="AO29" s="428"/>
      <c r="AP29" s="428"/>
      <c r="AQ29" s="424"/>
      <c r="AR29" s="428"/>
      <c r="AS29" s="424"/>
      <c r="AT29" s="439"/>
      <c r="AU29" s="459"/>
      <c r="AV29" s="439"/>
      <c r="AW29" s="432"/>
      <c r="AX29" s="452"/>
      <c r="AY29" s="432"/>
      <c r="AZ29" s="451"/>
      <c r="BA29" s="432"/>
      <c r="BB29" s="300"/>
      <c r="BC29" s="316"/>
      <c r="BD29" s="300"/>
      <c r="BE29" s="316"/>
      <c r="BF29" s="212"/>
      <c r="BG29" s="518"/>
    </row>
    <row r="30" spans="1:65" ht="69.95" customHeight="1" thickBot="1">
      <c r="A30" s="192" t="s">
        <v>229</v>
      </c>
      <c r="B30" s="193" t="s">
        <v>230</v>
      </c>
      <c r="C30" s="194">
        <v>37623</v>
      </c>
      <c r="D30" s="188" t="s">
        <v>411</v>
      </c>
      <c r="E30" s="188" t="s">
        <v>261</v>
      </c>
      <c r="F30" s="190">
        <v>2024130010014</v>
      </c>
      <c r="G30" s="188" t="s">
        <v>265</v>
      </c>
      <c r="H30" s="188" t="s">
        <v>271</v>
      </c>
      <c r="I30" s="188" t="s">
        <v>272</v>
      </c>
      <c r="J30" s="483"/>
      <c r="K30" s="196" t="s">
        <v>386</v>
      </c>
      <c r="L30" s="112" t="s">
        <v>207</v>
      </c>
      <c r="M30" s="324" t="s">
        <v>434</v>
      </c>
      <c r="N30" s="326">
        <v>30</v>
      </c>
      <c r="O30" s="326">
        <v>0</v>
      </c>
      <c r="P30" s="326">
        <v>45</v>
      </c>
      <c r="Q30" s="326">
        <v>7</v>
      </c>
      <c r="R30" s="326">
        <v>10</v>
      </c>
      <c r="S30" s="326">
        <f>SUM(O30:R30)</f>
        <v>62</v>
      </c>
      <c r="T30" s="488">
        <v>1</v>
      </c>
      <c r="U30" s="580">
        <v>45748</v>
      </c>
      <c r="V30" s="503">
        <v>46022</v>
      </c>
      <c r="W30" s="504">
        <f>+_xlfn.DAYS(V30,U30)</f>
        <v>274</v>
      </c>
      <c r="X30" s="497"/>
      <c r="Y30" s="497"/>
      <c r="Z30" s="497"/>
      <c r="AA30" s="500"/>
      <c r="AB30" s="500"/>
      <c r="AC30" s="538"/>
      <c r="AD30" s="585"/>
      <c r="AE30" s="615"/>
      <c r="AF30" s="607"/>
      <c r="AG30" s="596"/>
      <c r="AH30" s="607"/>
      <c r="AI30" s="466"/>
      <c r="AJ30" s="466"/>
      <c r="AK30" s="466"/>
      <c r="AL30" s="466"/>
      <c r="AM30" s="305"/>
      <c r="AN30" s="307"/>
      <c r="AO30" s="429"/>
      <c r="AP30" s="429"/>
      <c r="AQ30" s="425"/>
      <c r="AR30" s="429"/>
      <c r="AS30" s="425"/>
      <c r="AT30" s="440"/>
      <c r="AU30" s="480"/>
      <c r="AV30" s="440"/>
      <c r="AW30" s="433"/>
      <c r="AX30" s="452"/>
      <c r="AY30" s="433"/>
      <c r="AZ30" s="451"/>
      <c r="BA30" s="433"/>
      <c r="BB30" s="300"/>
      <c r="BC30" s="302"/>
      <c r="BD30" s="300"/>
      <c r="BE30" s="302"/>
      <c r="BF30" s="212"/>
      <c r="BG30" s="519"/>
    </row>
    <row r="31" spans="1:65" ht="141" customHeight="1" thickBot="1">
      <c r="A31" s="192" t="s">
        <v>229</v>
      </c>
      <c r="B31" s="193" t="s">
        <v>230</v>
      </c>
      <c r="C31" s="194">
        <v>37623</v>
      </c>
      <c r="D31" s="188" t="s">
        <v>411</v>
      </c>
      <c r="E31" s="188" t="s">
        <v>261</v>
      </c>
      <c r="F31" s="190">
        <v>2024130010014</v>
      </c>
      <c r="G31" s="188" t="s">
        <v>265</v>
      </c>
      <c r="H31" s="188" t="s">
        <v>271</v>
      </c>
      <c r="I31" s="188" t="s">
        <v>272</v>
      </c>
      <c r="J31" s="537"/>
      <c r="K31" s="189" t="s">
        <v>550</v>
      </c>
      <c r="L31" s="112"/>
      <c r="M31" s="324" t="s">
        <v>551</v>
      </c>
      <c r="N31" s="326">
        <v>1</v>
      </c>
      <c r="O31" s="326">
        <v>0</v>
      </c>
      <c r="P31" s="326">
        <v>0</v>
      </c>
      <c r="Q31" s="326">
        <v>1</v>
      </c>
      <c r="R31" s="326">
        <v>0</v>
      </c>
      <c r="S31" s="326">
        <f>SUM(O31:R31)</f>
        <v>1</v>
      </c>
      <c r="T31" s="579"/>
      <c r="U31" s="493"/>
      <c r="V31" s="493"/>
      <c r="W31" s="419"/>
      <c r="X31" s="498"/>
      <c r="Y31" s="498"/>
      <c r="Z31" s="498"/>
      <c r="AA31" s="146" t="s">
        <v>313</v>
      </c>
      <c r="AB31" s="146" t="s">
        <v>316</v>
      </c>
      <c r="AC31" s="339" t="s">
        <v>292</v>
      </c>
      <c r="AD31" s="338" t="s">
        <v>433</v>
      </c>
      <c r="AE31" s="340">
        <v>218400000</v>
      </c>
      <c r="AF31" s="329" t="s">
        <v>74</v>
      </c>
      <c r="AG31" s="330" t="s">
        <v>53</v>
      </c>
      <c r="AH31" s="329" t="s">
        <v>544</v>
      </c>
      <c r="AI31" s="467"/>
      <c r="AJ31" s="467"/>
      <c r="AK31" s="467"/>
      <c r="AL31" s="467"/>
      <c r="AM31" s="306"/>
      <c r="AN31" s="308"/>
      <c r="AO31" s="430"/>
      <c r="AP31" s="430"/>
      <c r="AQ31" s="426"/>
      <c r="AR31" s="430"/>
      <c r="AS31" s="426"/>
      <c r="AT31" s="441"/>
      <c r="AU31" s="481"/>
      <c r="AV31" s="441"/>
      <c r="AW31" s="434"/>
      <c r="AX31" s="494"/>
      <c r="AY31" s="433"/>
      <c r="AZ31" s="463"/>
      <c r="BA31" s="434"/>
      <c r="BB31" s="294"/>
      <c r="BC31" s="317"/>
      <c r="BD31" s="294"/>
      <c r="BE31" s="317"/>
      <c r="BF31" s="212"/>
      <c r="BG31" s="123" t="s">
        <v>414</v>
      </c>
      <c r="BM31" s="70" t="s">
        <v>210</v>
      </c>
    </row>
    <row r="32" spans="1:65" ht="32.1" customHeight="1" thickBot="1">
      <c r="A32" s="531" t="s">
        <v>417</v>
      </c>
      <c r="B32" s="532"/>
      <c r="C32" s="532"/>
      <c r="D32" s="532"/>
      <c r="E32" s="532"/>
      <c r="F32" s="532"/>
      <c r="G32" s="532"/>
      <c r="H32" s="532"/>
      <c r="I32" s="532"/>
      <c r="J32" s="532"/>
      <c r="K32" s="544"/>
      <c r="L32" s="544"/>
      <c r="M32" s="544"/>
      <c r="N32" s="544"/>
      <c r="O32" s="325"/>
      <c r="P32" s="325"/>
      <c r="Q32" s="325"/>
      <c r="R32" s="325"/>
      <c r="S32" s="325"/>
      <c r="T32" s="147">
        <f>AVERAGE(T27:T31)</f>
        <v>1</v>
      </c>
      <c r="U32" s="154"/>
      <c r="V32" s="154"/>
      <c r="W32" s="154"/>
      <c r="X32" s="154"/>
      <c r="Y32" s="99"/>
      <c r="Z32" s="99"/>
      <c r="AA32" s="132"/>
      <c r="AB32" s="132"/>
      <c r="AC32" s="99"/>
      <c r="AD32" s="155"/>
      <c r="AE32" s="156"/>
      <c r="AF32" s="103"/>
      <c r="AG32" s="99"/>
      <c r="AH32" s="103"/>
      <c r="AI32" s="134">
        <f>+AI27</f>
        <v>1456000000</v>
      </c>
      <c r="AJ32" s="134">
        <f>+AJ27</f>
        <v>1456000000</v>
      </c>
      <c r="AK32" s="134">
        <f>+AK27</f>
        <v>1456000000</v>
      </c>
      <c r="AL32" s="134">
        <f>+AL27</f>
        <v>1496000000</v>
      </c>
      <c r="AM32" s="312">
        <f>SUM(AM27:AM31)</f>
        <v>1496000000</v>
      </c>
      <c r="AN32" s="310"/>
      <c r="AO32" s="105"/>
      <c r="AP32" s="134">
        <f>+AP27</f>
        <v>0</v>
      </c>
      <c r="AQ32" s="208">
        <f>+AQ27</f>
        <v>0</v>
      </c>
      <c r="AR32" s="134">
        <f>+AR27</f>
        <v>0</v>
      </c>
      <c r="AS32" s="208">
        <f>+AS27</f>
        <v>0</v>
      </c>
      <c r="AT32" s="134">
        <f t="shared" ref="AT32:BA32" si="8">+AT27</f>
        <v>800000000</v>
      </c>
      <c r="AU32" s="215">
        <f t="shared" si="8"/>
        <v>0.5494505494505495</v>
      </c>
      <c r="AV32" s="134">
        <f t="shared" si="8"/>
        <v>800000000</v>
      </c>
      <c r="AW32" s="215">
        <f t="shared" si="8"/>
        <v>0.5494505494505495</v>
      </c>
      <c r="AX32" s="248">
        <f t="shared" si="8"/>
        <v>1426880000</v>
      </c>
      <c r="AY32" s="249">
        <f t="shared" si="8"/>
        <v>0.95379679144385032</v>
      </c>
      <c r="AZ32" s="250">
        <f t="shared" si="8"/>
        <v>800000000</v>
      </c>
      <c r="BA32" s="247">
        <f t="shared" si="8"/>
        <v>0.53475935828877008</v>
      </c>
      <c r="BB32" s="250">
        <f>SUM(BB27:BB31)</f>
        <v>1496000000</v>
      </c>
      <c r="BC32" s="311">
        <f>+BB32/AM32</f>
        <v>1</v>
      </c>
      <c r="BD32" s="250">
        <f>SUM(BD27:BD31)</f>
        <v>1496000000</v>
      </c>
      <c r="BE32" s="247">
        <f>+BD32/AM32</f>
        <v>1</v>
      </c>
      <c r="BF32" s="224"/>
    </row>
    <row r="33" spans="1:59" ht="108" customHeight="1" thickBot="1">
      <c r="A33" s="191" t="s">
        <v>229</v>
      </c>
      <c r="B33" s="193" t="s">
        <v>231</v>
      </c>
      <c r="C33" s="88">
        <v>37988</v>
      </c>
      <c r="D33" s="89" t="s">
        <v>359</v>
      </c>
      <c r="E33" s="188" t="s">
        <v>262</v>
      </c>
      <c r="F33" s="190">
        <v>2024130010017</v>
      </c>
      <c r="G33" s="188" t="s">
        <v>266</v>
      </c>
      <c r="H33" s="89" t="s">
        <v>273</v>
      </c>
      <c r="I33" s="89" t="s">
        <v>275</v>
      </c>
      <c r="J33" s="482">
        <v>0.5</v>
      </c>
      <c r="K33" s="136" t="s">
        <v>389</v>
      </c>
      <c r="L33" s="91"/>
      <c r="M33" s="138" t="s">
        <v>442</v>
      </c>
      <c r="N33" s="110">
        <v>1</v>
      </c>
      <c r="O33" s="103">
        <v>0</v>
      </c>
      <c r="P33" s="103">
        <v>0</v>
      </c>
      <c r="Q33" s="103">
        <v>1</v>
      </c>
      <c r="R33" s="103">
        <v>0</v>
      </c>
      <c r="S33" s="103">
        <f>SUM(O33:R33)</f>
        <v>1</v>
      </c>
      <c r="T33" s="149">
        <v>0</v>
      </c>
      <c r="U33" s="93">
        <v>45870</v>
      </c>
      <c r="V33" s="93">
        <v>46022</v>
      </c>
      <c r="W33" s="139">
        <f>+_xlfn.DAYS(V33,U33)</f>
        <v>152</v>
      </c>
      <c r="X33" s="553">
        <v>1059626</v>
      </c>
      <c r="Y33" s="490" t="s">
        <v>319</v>
      </c>
      <c r="Z33" s="495" t="s">
        <v>281</v>
      </c>
      <c r="AA33" s="140" t="s">
        <v>320</v>
      </c>
      <c r="AB33" s="157" t="s">
        <v>326</v>
      </c>
      <c r="AC33" s="330" t="s">
        <v>292</v>
      </c>
      <c r="AD33" s="338" t="s">
        <v>392</v>
      </c>
      <c r="AE33" s="340">
        <v>321454546</v>
      </c>
      <c r="AF33" s="329" t="s">
        <v>64</v>
      </c>
      <c r="AG33" s="330" t="s">
        <v>53</v>
      </c>
      <c r="AH33" s="329" t="s">
        <v>542</v>
      </c>
      <c r="AI33" s="435">
        <v>1181818182</v>
      </c>
      <c r="AJ33" s="435">
        <v>1181818182</v>
      </c>
      <c r="AK33" s="435">
        <v>3828918182</v>
      </c>
      <c r="AL33" s="435">
        <v>1878918182</v>
      </c>
      <c r="AM33" s="314">
        <v>1181818182</v>
      </c>
      <c r="AN33" s="171" t="s">
        <v>534</v>
      </c>
      <c r="AO33" s="427" t="s">
        <v>332</v>
      </c>
      <c r="AP33" s="435">
        <v>0</v>
      </c>
      <c r="AQ33" s="423">
        <v>0</v>
      </c>
      <c r="AR33" s="435">
        <v>0</v>
      </c>
      <c r="AS33" s="423">
        <v>0</v>
      </c>
      <c r="AT33" s="435">
        <v>1181818182</v>
      </c>
      <c r="AU33" s="423">
        <f>+AT33/AK33</f>
        <v>0.30865589856576359</v>
      </c>
      <c r="AV33" s="435">
        <v>1181818182</v>
      </c>
      <c r="AW33" s="476">
        <f>+AV33/AK33</f>
        <v>0.30865589856576359</v>
      </c>
      <c r="AX33" s="435">
        <v>1181818182</v>
      </c>
      <c r="AY33" s="476">
        <f>+AX33/AL33</f>
        <v>0.6289886346951109</v>
      </c>
      <c r="AZ33" s="435">
        <v>1181818182</v>
      </c>
      <c r="BA33" s="476">
        <f>+AZ33/AL33</f>
        <v>0.6289886346951109</v>
      </c>
      <c r="BB33" s="300">
        <v>1181818182</v>
      </c>
      <c r="BC33" s="160"/>
      <c r="BD33" s="300">
        <v>1181818182</v>
      </c>
      <c r="BE33" s="160"/>
      <c r="BF33" s="160"/>
      <c r="BG33" s="138" t="s">
        <v>414</v>
      </c>
    </row>
    <row r="34" spans="1:59" ht="126" customHeight="1" thickBot="1">
      <c r="A34" s="191" t="s">
        <v>229</v>
      </c>
      <c r="B34" s="193" t="s">
        <v>231</v>
      </c>
      <c r="C34" s="88">
        <v>37988</v>
      </c>
      <c r="D34" s="89" t="s">
        <v>359</v>
      </c>
      <c r="E34" s="188" t="s">
        <v>262</v>
      </c>
      <c r="F34" s="190">
        <v>2024130010017</v>
      </c>
      <c r="G34" s="188" t="s">
        <v>266</v>
      </c>
      <c r="H34" s="89" t="s">
        <v>273</v>
      </c>
      <c r="I34" s="89" t="s">
        <v>275</v>
      </c>
      <c r="J34" s="483"/>
      <c r="K34" s="530" t="s">
        <v>390</v>
      </c>
      <c r="L34" s="159"/>
      <c r="M34" s="504" t="s">
        <v>439</v>
      </c>
      <c r="N34" s="504">
        <v>2</v>
      </c>
      <c r="O34" s="485">
        <v>1</v>
      </c>
      <c r="P34" s="485">
        <v>0</v>
      </c>
      <c r="Q34" s="485">
        <v>0</v>
      </c>
      <c r="R34" s="485">
        <v>0</v>
      </c>
      <c r="S34" s="485">
        <f>SUM(O34:R35)</f>
        <v>1</v>
      </c>
      <c r="T34" s="489">
        <f>+S34/N34</f>
        <v>0.5</v>
      </c>
      <c r="U34" s="613">
        <v>45717</v>
      </c>
      <c r="V34" s="613">
        <v>46022</v>
      </c>
      <c r="W34" s="504">
        <f>+_xlfn.DAYS(V34,U34)</f>
        <v>305</v>
      </c>
      <c r="X34" s="553"/>
      <c r="Y34" s="418"/>
      <c r="Z34" s="496"/>
      <c r="AA34" s="499" t="s">
        <v>321</v>
      </c>
      <c r="AB34" s="582" t="s">
        <v>327</v>
      </c>
      <c r="AC34" s="497" t="s">
        <v>292</v>
      </c>
      <c r="AD34" s="504" t="s">
        <v>393</v>
      </c>
      <c r="AE34" s="142">
        <v>663000000.10000002</v>
      </c>
      <c r="AF34" s="106" t="s">
        <v>76</v>
      </c>
      <c r="AG34" s="106" t="s">
        <v>53</v>
      </c>
      <c r="AH34" s="143">
        <v>45717</v>
      </c>
      <c r="AI34" s="436"/>
      <c r="AJ34" s="436"/>
      <c r="AK34" s="436"/>
      <c r="AL34" s="436"/>
      <c r="AM34" s="299">
        <v>547330123</v>
      </c>
      <c r="AN34" s="292" t="s">
        <v>533</v>
      </c>
      <c r="AO34" s="428"/>
      <c r="AP34" s="436"/>
      <c r="AQ34" s="424"/>
      <c r="AR34" s="436"/>
      <c r="AS34" s="424"/>
      <c r="AT34" s="436"/>
      <c r="AU34" s="424"/>
      <c r="AV34" s="436"/>
      <c r="AW34" s="477"/>
      <c r="AX34" s="436"/>
      <c r="AY34" s="477"/>
      <c r="AZ34" s="436"/>
      <c r="BA34" s="477"/>
      <c r="BB34" s="305"/>
      <c r="BC34" s="160"/>
      <c r="BD34" s="305"/>
      <c r="BE34" s="160"/>
      <c r="BF34" s="160"/>
      <c r="BG34" s="96" t="s">
        <v>447</v>
      </c>
    </row>
    <row r="35" spans="1:59" ht="156.94999999999999" customHeight="1" thickBot="1">
      <c r="A35" s="191" t="s">
        <v>229</v>
      </c>
      <c r="B35" s="193" t="s">
        <v>231</v>
      </c>
      <c r="C35" s="88">
        <v>37988</v>
      </c>
      <c r="D35" s="89" t="s">
        <v>359</v>
      </c>
      <c r="E35" s="188" t="s">
        <v>262</v>
      </c>
      <c r="F35" s="190">
        <v>2024130010017</v>
      </c>
      <c r="G35" s="188" t="s">
        <v>266</v>
      </c>
      <c r="H35" s="89" t="s">
        <v>273</v>
      </c>
      <c r="I35" s="89" t="s">
        <v>275</v>
      </c>
      <c r="J35" s="483"/>
      <c r="K35" s="529"/>
      <c r="L35" s="159"/>
      <c r="M35" s="502"/>
      <c r="N35" s="502"/>
      <c r="O35" s="485"/>
      <c r="P35" s="485"/>
      <c r="Q35" s="485"/>
      <c r="R35" s="485"/>
      <c r="S35" s="485"/>
      <c r="T35" s="489"/>
      <c r="U35" s="485"/>
      <c r="V35" s="485"/>
      <c r="W35" s="502"/>
      <c r="X35" s="553"/>
      <c r="Y35" s="418"/>
      <c r="Z35" s="496"/>
      <c r="AA35" s="581"/>
      <c r="AB35" s="583"/>
      <c r="AC35" s="538"/>
      <c r="AD35" s="502"/>
      <c r="AE35" s="340">
        <v>647100000</v>
      </c>
      <c r="AF35" s="330" t="s">
        <v>76</v>
      </c>
      <c r="AG35" s="330" t="s">
        <v>53</v>
      </c>
      <c r="AH35" s="329" t="s">
        <v>544</v>
      </c>
      <c r="AI35" s="436"/>
      <c r="AJ35" s="436"/>
      <c r="AK35" s="436"/>
      <c r="AL35" s="436"/>
      <c r="AM35" s="299">
        <v>149769877</v>
      </c>
      <c r="AN35" s="292" t="s">
        <v>529</v>
      </c>
      <c r="AO35" s="428"/>
      <c r="AP35" s="436"/>
      <c r="AQ35" s="424"/>
      <c r="AR35" s="436"/>
      <c r="AS35" s="424"/>
      <c r="AT35" s="436"/>
      <c r="AU35" s="424"/>
      <c r="AV35" s="436"/>
      <c r="AW35" s="477"/>
      <c r="AX35" s="436"/>
      <c r="AY35" s="477"/>
      <c r="AZ35" s="436"/>
      <c r="BA35" s="477"/>
      <c r="BB35" s="305"/>
      <c r="BC35" s="160"/>
      <c r="BD35" s="305"/>
      <c r="BE35" s="160"/>
      <c r="BF35" s="160"/>
      <c r="BG35" s="144" t="s">
        <v>425</v>
      </c>
    </row>
    <row r="36" spans="1:59" ht="140.1" customHeight="1" thickBot="1">
      <c r="A36" s="191" t="s">
        <v>229</v>
      </c>
      <c r="B36" s="193" t="s">
        <v>231</v>
      </c>
      <c r="C36" s="88">
        <v>37988</v>
      </c>
      <c r="D36" s="89" t="s">
        <v>359</v>
      </c>
      <c r="E36" s="188" t="s">
        <v>262</v>
      </c>
      <c r="F36" s="190">
        <v>2024130010017</v>
      </c>
      <c r="G36" s="188" t="s">
        <v>266</v>
      </c>
      <c r="H36" s="89" t="s">
        <v>273</v>
      </c>
      <c r="I36" s="89" t="s">
        <v>275</v>
      </c>
      <c r="J36" s="539"/>
      <c r="K36" s="65" t="s">
        <v>391</v>
      </c>
      <c r="L36" s="108" t="s">
        <v>207</v>
      </c>
      <c r="M36" s="110" t="s">
        <v>434</v>
      </c>
      <c r="N36" s="101">
        <v>19</v>
      </c>
      <c r="O36" s="110">
        <v>6</v>
      </c>
      <c r="P36" s="110">
        <v>11</v>
      </c>
      <c r="Q36" s="110">
        <v>6</v>
      </c>
      <c r="R36" s="110">
        <v>56</v>
      </c>
      <c r="S36" s="110">
        <f>SUM(O36:R36)</f>
        <v>79</v>
      </c>
      <c r="T36" s="161">
        <v>1</v>
      </c>
      <c r="U36" s="143">
        <v>45717</v>
      </c>
      <c r="V36" s="143">
        <v>46022</v>
      </c>
      <c r="W36" s="108">
        <f>+_xlfn.DAYS(V36,U36)</f>
        <v>305</v>
      </c>
      <c r="X36" s="590"/>
      <c r="Y36" s="502"/>
      <c r="Z36" s="496"/>
      <c r="AA36" s="500"/>
      <c r="AB36" s="584"/>
      <c r="AC36" s="106" t="s">
        <v>292</v>
      </c>
      <c r="AD36" s="338" t="s">
        <v>383</v>
      </c>
      <c r="AE36" s="160">
        <v>10045454.66</v>
      </c>
      <c r="AF36" s="106" t="s">
        <v>54</v>
      </c>
      <c r="AG36" s="106" t="s">
        <v>53</v>
      </c>
      <c r="AH36" s="329" t="s">
        <v>540</v>
      </c>
      <c r="AI36" s="436"/>
      <c r="AJ36" s="436"/>
      <c r="AK36" s="436"/>
      <c r="AL36" s="436"/>
      <c r="AM36" s="301"/>
      <c r="AN36" s="171"/>
      <c r="AO36" s="428"/>
      <c r="AP36" s="436"/>
      <c r="AQ36" s="424"/>
      <c r="AR36" s="436"/>
      <c r="AS36" s="424"/>
      <c r="AT36" s="436"/>
      <c r="AU36" s="424"/>
      <c r="AV36" s="436"/>
      <c r="AW36" s="477"/>
      <c r="AX36" s="436"/>
      <c r="AY36" s="477"/>
      <c r="AZ36" s="436"/>
      <c r="BA36" s="477"/>
      <c r="BB36" s="305"/>
      <c r="BC36" s="160"/>
      <c r="BD36" s="305"/>
      <c r="BE36" s="160"/>
      <c r="BF36" s="160"/>
      <c r="BG36" s="110" t="s">
        <v>414</v>
      </c>
    </row>
    <row r="37" spans="1:59" ht="150.94999999999999" customHeight="1" thickBot="1">
      <c r="A37" s="191" t="s">
        <v>229</v>
      </c>
      <c r="B37" s="193" t="s">
        <v>231</v>
      </c>
      <c r="C37" s="195">
        <v>37988</v>
      </c>
      <c r="D37" s="189" t="s">
        <v>252</v>
      </c>
      <c r="E37" s="188" t="s">
        <v>262</v>
      </c>
      <c r="F37" s="190">
        <v>2024130010017</v>
      </c>
      <c r="G37" s="188" t="s">
        <v>266</v>
      </c>
      <c r="H37" s="196" t="s">
        <v>274</v>
      </c>
      <c r="I37" s="189" t="s">
        <v>276</v>
      </c>
      <c r="J37" s="540">
        <v>0.5</v>
      </c>
      <c r="K37" s="530" t="s">
        <v>318</v>
      </c>
      <c r="L37" s="497" t="s">
        <v>207</v>
      </c>
      <c r="M37" s="485" t="s">
        <v>434</v>
      </c>
      <c r="N37" s="504">
        <v>3</v>
      </c>
      <c r="O37" s="504">
        <v>2</v>
      </c>
      <c r="P37" s="504">
        <v>1</v>
      </c>
      <c r="Q37" s="504">
        <v>2</v>
      </c>
      <c r="R37" s="504">
        <v>6</v>
      </c>
      <c r="S37" s="504">
        <f>SUM(O37:R40)</f>
        <v>11</v>
      </c>
      <c r="T37" s="576">
        <v>1</v>
      </c>
      <c r="U37" s="503">
        <v>45717</v>
      </c>
      <c r="V37" s="503">
        <v>46022</v>
      </c>
      <c r="W37" s="497">
        <f>+_xlfn.DAYS(V37,U37)</f>
        <v>305</v>
      </c>
      <c r="X37" s="506">
        <v>1059626</v>
      </c>
      <c r="Y37" s="485" t="s">
        <v>310</v>
      </c>
      <c r="Z37" s="496"/>
      <c r="AA37" s="104" t="s">
        <v>322</v>
      </c>
      <c r="AB37" s="162" t="s">
        <v>328</v>
      </c>
      <c r="AC37" s="106" t="s">
        <v>292</v>
      </c>
      <c r="AD37" s="338" t="s">
        <v>378</v>
      </c>
      <c r="AE37" s="341">
        <v>10045454.66</v>
      </c>
      <c r="AF37" s="332" t="s">
        <v>54</v>
      </c>
      <c r="AG37" s="332" t="s">
        <v>53</v>
      </c>
      <c r="AH37" s="333" t="s">
        <v>540</v>
      </c>
      <c r="AI37" s="436"/>
      <c r="AJ37" s="436"/>
      <c r="AK37" s="436"/>
      <c r="AL37" s="436"/>
      <c r="AM37" s="301"/>
      <c r="AN37" s="171"/>
      <c r="AO37" s="428"/>
      <c r="AP37" s="436"/>
      <c r="AQ37" s="424"/>
      <c r="AR37" s="436"/>
      <c r="AS37" s="424"/>
      <c r="AT37" s="436"/>
      <c r="AU37" s="424"/>
      <c r="AV37" s="436"/>
      <c r="AW37" s="477"/>
      <c r="AX37" s="436"/>
      <c r="AY37" s="477"/>
      <c r="AZ37" s="436"/>
      <c r="BA37" s="477"/>
      <c r="BB37" s="305"/>
      <c r="BC37" s="160"/>
      <c r="BD37" s="305"/>
      <c r="BE37" s="160"/>
      <c r="BF37" s="160"/>
      <c r="BG37" s="144" t="s">
        <v>447</v>
      </c>
    </row>
    <row r="38" spans="1:59" ht="60" customHeight="1" thickBot="1">
      <c r="A38" s="191" t="s">
        <v>229</v>
      </c>
      <c r="B38" s="193" t="s">
        <v>231</v>
      </c>
      <c r="C38" s="195">
        <v>37988</v>
      </c>
      <c r="D38" s="189" t="s">
        <v>252</v>
      </c>
      <c r="E38" s="188" t="s">
        <v>262</v>
      </c>
      <c r="F38" s="190">
        <v>2024130010017</v>
      </c>
      <c r="G38" s="188" t="s">
        <v>266</v>
      </c>
      <c r="H38" s="196" t="s">
        <v>274</v>
      </c>
      <c r="I38" s="189" t="s">
        <v>276</v>
      </c>
      <c r="J38" s="540"/>
      <c r="K38" s="542"/>
      <c r="L38" s="492"/>
      <c r="M38" s="485"/>
      <c r="N38" s="418"/>
      <c r="O38" s="418"/>
      <c r="P38" s="418"/>
      <c r="Q38" s="418"/>
      <c r="R38" s="418"/>
      <c r="S38" s="418"/>
      <c r="T38" s="577"/>
      <c r="U38" s="573"/>
      <c r="V38" s="573"/>
      <c r="W38" s="492"/>
      <c r="X38" s="506"/>
      <c r="Y38" s="485"/>
      <c r="Z38" s="496"/>
      <c r="AA38" s="104" t="s">
        <v>323</v>
      </c>
      <c r="AB38" s="162" t="s">
        <v>329</v>
      </c>
      <c r="AC38" s="497" t="s">
        <v>292</v>
      </c>
      <c r="AD38" s="504" t="s">
        <v>394</v>
      </c>
      <c r="AE38" s="323">
        <v>141818181.84</v>
      </c>
      <c r="AF38" s="332" t="s">
        <v>76</v>
      </c>
      <c r="AG38" s="332" t="s">
        <v>53</v>
      </c>
      <c r="AH38" s="333" t="s">
        <v>540</v>
      </c>
      <c r="AI38" s="436"/>
      <c r="AJ38" s="436"/>
      <c r="AK38" s="436"/>
      <c r="AL38" s="436"/>
      <c r="AM38" s="301"/>
      <c r="AN38" s="171"/>
      <c r="AO38" s="428"/>
      <c r="AP38" s="436"/>
      <c r="AQ38" s="424"/>
      <c r="AR38" s="436"/>
      <c r="AS38" s="424"/>
      <c r="AT38" s="436"/>
      <c r="AU38" s="424"/>
      <c r="AV38" s="436"/>
      <c r="AW38" s="477"/>
      <c r="AX38" s="436"/>
      <c r="AY38" s="477"/>
      <c r="AZ38" s="436"/>
      <c r="BA38" s="477"/>
      <c r="BB38" s="305"/>
      <c r="BC38" s="160"/>
      <c r="BD38" s="305"/>
      <c r="BE38" s="160"/>
      <c r="BF38" s="160"/>
      <c r="BG38" s="504" t="s">
        <v>414</v>
      </c>
    </row>
    <row r="39" spans="1:59" ht="51.95" customHeight="1" thickBot="1">
      <c r="A39" s="191" t="s">
        <v>229</v>
      </c>
      <c r="B39" s="193" t="s">
        <v>231</v>
      </c>
      <c r="C39" s="195">
        <v>37988</v>
      </c>
      <c r="D39" s="189" t="s">
        <v>252</v>
      </c>
      <c r="E39" s="188" t="s">
        <v>262</v>
      </c>
      <c r="F39" s="190">
        <v>2024130010017</v>
      </c>
      <c r="G39" s="188" t="s">
        <v>266</v>
      </c>
      <c r="H39" s="196" t="s">
        <v>274</v>
      </c>
      <c r="I39" s="189" t="s">
        <v>276</v>
      </c>
      <c r="J39" s="540"/>
      <c r="K39" s="542"/>
      <c r="L39" s="492"/>
      <c r="M39" s="485"/>
      <c r="N39" s="418"/>
      <c r="O39" s="418"/>
      <c r="P39" s="418"/>
      <c r="Q39" s="418"/>
      <c r="R39" s="418"/>
      <c r="S39" s="418"/>
      <c r="T39" s="577"/>
      <c r="U39" s="573"/>
      <c r="V39" s="573"/>
      <c r="W39" s="492"/>
      <c r="X39" s="506"/>
      <c r="Y39" s="485"/>
      <c r="Z39" s="496"/>
      <c r="AA39" s="104" t="s">
        <v>324</v>
      </c>
      <c r="AB39" s="162" t="s">
        <v>330</v>
      </c>
      <c r="AC39" s="492"/>
      <c r="AD39" s="502"/>
      <c r="AE39" s="322">
        <v>35454545.299999997</v>
      </c>
      <c r="AF39" s="332" t="s">
        <v>76</v>
      </c>
      <c r="AG39" s="332" t="s">
        <v>53</v>
      </c>
      <c r="AH39" s="333" t="s">
        <v>544</v>
      </c>
      <c r="AI39" s="436"/>
      <c r="AJ39" s="436"/>
      <c r="AK39" s="436"/>
      <c r="AL39" s="436"/>
      <c r="AM39" s="301"/>
      <c r="AN39" s="171"/>
      <c r="AO39" s="428"/>
      <c r="AP39" s="436"/>
      <c r="AQ39" s="424"/>
      <c r="AR39" s="436"/>
      <c r="AS39" s="424"/>
      <c r="AT39" s="436"/>
      <c r="AU39" s="424"/>
      <c r="AV39" s="436"/>
      <c r="AW39" s="477"/>
      <c r="AX39" s="436"/>
      <c r="AY39" s="477"/>
      <c r="AZ39" s="436"/>
      <c r="BA39" s="477"/>
      <c r="BB39" s="305"/>
      <c r="BC39" s="160"/>
      <c r="BD39" s="305"/>
      <c r="BE39" s="160"/>
      <c r="BF39" s="160"/>
      <c r="BG39" s="418"/>
    </row>
    <row r="40" spans="1:59" ht="90.75" customHeight="1" thickBot="1">
      <c r="A40" s="191" t="s">
        <v>229</v>
      </c>
      <c r="B40" s="193" t="s">
        <v>231</v>
      </c>
      <c r="C40" s="195">
        <v>37988</v>
      </c>
      <c r="D40" s="189" t="s">
        <v>252</v>
      </c>
      <c r="E40" s="188" t="s">
        <v>262</v>
      </c>
      <c r="F40" s="190">
        <v>2024130010017</v>
      </c>
      <c r="G40" s="188" t="s">
        <v>266</v>
      </c>
      <c r="H40" s="196" t="s">
        <v>274</v>
      </c>
      <c r="I40" s="189" t="s">
        <v>276</v>
      </c>
      <c r="J40" s="541"/>
      <c r="K40" s="543"/>
      <c r="L40" s="493"/>
      <c r="M40" s="504"/>
      <c r="N40" s="419"/>
      <c r="O40" s="419"/>
      <c r="P40" s="419"/>
      <c r="Q40" s="419"/>
      <c r="R40" s="419"/>
      <c r="S40" s="419"/>
      <c r="T40" s="578"/>
      <c r="U40" s="574"/>
      <c r="V40" s="574"/>
      <c r="W40" s="493"/>
      <c r="X40" s="614"/>
      <c r="Y40" s="504"/>
      <c r="Z40" s="497"/>
      <c r="AA40" s="162" t="s">
        <v>325</v>
      </c>
      <c r="AB40" s="162" t="s">
        <v>331</v>
      </c>
      <c r="AC40" s="493"/>
      <c r="AD40" s="155" t="s">
        <v>548</v>
      </c>
      <c r="AE40" s="322">
        <v>50000000</v>
      </c>
      <c r="AF40" s="332" t="s">
        <v>76</v>
      </c>
      <c r="AG40" s="332" t="s">
        <v>53</v>
      </c>
      <c r="AH40" s="333" t="s">
        <v>544</v>
      </c>
      <c r="AI40" s="437"/>
      <c r="AJ40" s="437"/>
      <c r="AK40" s="437"/>
      <c r="AL40" s="437"/>
      <c r="AM40" s="301"/>
      <c r="AN40" s="171"/>
      <c r="AO40" s="429"/>
      <c r="AP40" s="437"/>
      <c r="AQ40" s="425"/>
      <c r="AR40" s="437"/>
      <c r="AS40" s="425"/>
      <c r="AT40" s="437"/>
      <c r="AU40" s="425"/>
      <c r="AV40" s="437"/>
      <c r="AW40" s="478"/>
      <c r="AX40" s="437"/>
      <c r="AY40" s="478"/>
      <c r="AZ40" s="437"/>
      <c r="BA40" s="478"/>
      <c r="BB40" s="305"/>
      <c r="BC40" s="160"/>
      <c r="BD40" s="305"/>
      <c r="BE40" s="160"/>
      <c r="BF40" s="160"/>
      <c r="BG40" s="418"/>
    </row>
    <row r="41" spans="1:59" ht="32.1" customHeight="1" thickBot="1">
      <c r="A41" s="531" t="s">
        <v>418</v>
      </c>
      <c r="B41" s="532"/>
      <c r="C41" s="532"/>
      <c r="D41" s="532"/>
      <c r="E41" s="532"/>
      <c r="F41" s="532"/>
      <c r="G41" s="532"/>
      <c r="H41" s="532"/>
      <c r="I41" s="532"/>
      <c r="J41" s="532"/>
      <c r="K41" s="532"/>
      <c r="L41" s="532"/>
      <c r="M41" s="532"/>
      <c r="N41" s="532"/>
      <c r="O41" s="131"/>
      <c r="P41" s="163"/>
      <c r="Q41" s="163"/>
      <c r="R41" s="163"/>
      <c r="S41" s="163"/>
      <c r="T41" s="164">
        <f>AVERAGE(T33:T40)</f>
        <v>0.625</v>
      </c>
      <c r="U41" s="131"/>
      <c r="V41" s="131"/>
      <c r="W41" s="154"/>
      <c r="X41" s="165"/>
      <c r="Y41" s="131"/>
      <c r="Z41" s="154"/>
      <c r="AA41" s="166"/>
      <c r="AB41" s="166"/>
      <c r="AC41" s="154"/>
      <c r="AD41" s="130"/>
      <c r="AE41" s="167"/>
      <c r="AF41" s="154"/>
      <c r="AG41" s="154"/>
      <c r="AH41" s="154"/>
      <c r="AI41" s="168">
        <f>+AI33</f>
        <v>1181818182</v>
      </c>
      <c r="AJ41" s="168">
        <f>+AJ33</f>
        <v>1181818182</v>
      </c>
      <c r="AK41" s="168">
        <f>+AK33</f>
        <v>3828918182</v>
      </c>
      <c r="AL41" s="168">
        <f>+AL33</f>
        <v>1878918182</v>
      </c>
      <c r="AM41" s="313">
        <f>SUM(AM33:AM40)</f>
        <v>1878918182</v>
      </c>
      <c r="AN41" s="279"/>
      <c r="AO41" s="131"/>
      <c r="AP41" s="168">
        <f>+AP33</f>
        <v>0</v>
      </c>
      <c r="AQ41" s="209">
        <v>0</v>
      </c>
      <c r="AR41" s="168">
        <f>+AR33</f>
        <v>0</v>
      </c>
      <c r="AS41" s="209">
        <v>0</v>
      </c>
      <c r="AT41" s="168">
        <f t="shared" ref="AT41" si="9">+AT33</f>
        <v>1181818182</v>
      </c>
      <c r="AU41" s="216">
        <f>+AU33</f>
        <v>0.30865589856576359</v>
      </c>
      <c r="AV41" s="168">
        <f t="shared" ref="AV41:AZ41" si="10">+AV33</f>
        <v>1181818182</v>
      </c>
      <c r="AW41" s="221">
        <f>+AW33</f>
        <v>0.30865589856576359</v>
      </c>
      <c r="AX41" s="168">
        <f t="shared" si="10"/>
        <v>1181818182</v>
      </c>
      <c r="AY41" s="221">
        <f>+AY33</f>
        <v>0.6289886346951109</v>
      </c>
      <c r="AZ41" s="168">
        <f t="shared" si="10"/>
        <v>1181818182</v>
      </c>
      <c r="BA41" s="221">
        <f>+BA33</f>
        <v>0.6289886346951109</v>
      </c>
      <c r="BB41" s="294">
        <f>SUM(BB33:BB40)</f>
        <v>1181818182</v>
      </c>
      <c r="BC41" s="223">
        <f>+BB41/AM41</f>
        <v>0.6289886346951109</v>
      </c>
      <c r="BD41" s="294">
        <f>SUM(BD33:BD40)</f>
        <v>1181818182</v>
      </c>
      <c r="BE41" s="223">
        <f>+BD41/AM41</f>
        <v>0.6289886346951109</v>
      </c>
      <c r="BF41" s="223"/>
    </row>
    <row r="42" spans="1:59" ht="66" customHeight="1" thickBot="1">
      <c r="A42" s="86" t="s">
        <v>364</v>
      </c>
      <c r="B42" s="87" t="s">
        <v>360</v>
      </c>
      <c r="C42" s="198" t="s">
        <v>362</v>
      </c>
      <c r="D42" s="89" t="s">
        <v>369</v>
      </c>
      <c r="E42" s="183" t="s">
        <v>370</v>
      </c>
      <c r="F42" s="199">
        <v>202400000005196</v>
      </c>
      <c r="G42" s="183" t="s">
        <v>372</v>
      </c>
      <c r="H42" s="183" t="s">
        <v>375</v>
      </c>
      <c r="I42" s="490" t="s">
        <v>269</v>
      </c>
      <c r="J42" s="482">
        <v>1</v>
      </c>
      <c r="K42" s="490" t="s">
        <v>395</v>
      </c>
      <c r="L42" s="550"/>
      <c r="M42" s="490" t="s">
        <v>296</v>
      </c>
      <c r="N42" s="418">
        <v>315</v>
      </c>
      <c r="O42" s="418">
        <v>0</v>
      </c>
      <c r="P42" s="418">
        <v>275</v>
      </c>
      <c r="Q42" s="418">
        <v>40</v>
      </c>
      <c r="R42" s="418">
        <v>0</v>
      </c>
      <c r="S42" s="418">
        <f>SUM(O42:R46)</f>
        <v>315</v>
      </c>
      <c r="T42" s="555">
        <f>+S42/N42</f>
        <v>1</v>
      </c>
      <c r="U42" s="573">
        <v>45809</v>
      </c>
      <c r="V42" s="573">
        <v>46022</v>
      </c>
      <c r="W42" s="491">
        <f>+_xlfn.DAYS(V42,U42)</f>
        <v>213</v>
      </c>
      <c r="X42" s="553">
        <f>600*4.5</f>
        <v>2700</v>
      </c>
      <c r="Y42" s="418" t="s">
        <v>297</v>
      </c>
      <c r="Z42" s="492" t="s">
        <v>430</v>
      </c>
      <c r="AA42" s="170" t="s">
        <v>298</v>
      </c>
      <c r="AB42" s="153" t="s">
        <v>303</v>
      </c>
      <c r="AC42" s="492" t="s">
        <v>292</v>
      </c>
      <c r="AD42" s="557" t="s">
        <v>420</v>
      </c>
      <c r="AE42" s="595">
        <v>2677176450</v>
      </c>
      <c r="AF42" s="596" t="s">
        <v>56</v>
      </c>
      <c r="AG42" s="596" t="s">
        <v>53</v>
      </c>
      <c r="AH42" s="607" t="s">
        <v>549</v>
      </c>
      <c r="AI42" s="442">
        <v>1181090909</v>
      </c>
      <c r="AJ42" s="442">
        <v>1181090909</v>
      </c>
      <c r="AK42" s="442">
        <v>2681090909</v>
      </c>
      <c r="AL42" s="442">
        <v>2864578811.5</v>
      </c>
      <c r="AM42" s="309">
        <v>1683487902.5</v>
      </c>
      <c r="AN42" s="318" t="s">
        <v>529</v>
      </c>
      <c r="AO42" s="420" t="s">
        <v>397</v>
      </c>
      <c r="AP42" s="442">
        <v>0</v>
      </c>
      <c r="AQ42" s="448">
        <v>0</v>
      </c>
      <c r="AR42" s="442">
        <v>0</v>
      </c>
      <c r="AS42" s="448">
        <v>0</v>
      </c>
      <c r="AT42" s="442">
        <v>0</v>
      </c>
      <c r="AU42" s="448">
        <v>0</v>
      </c>
      <c r="AV42" s="442">
        <v>0</v>
      </c>
      <c r="AW42" s="444">
        <v>0</v>
      </c>
      <c r="AX42" s="456">
        <v>787393940</v>
      </c>
      <c r="AY42" s="444">
        <f>+AX42/AL42</f>
        <v>0.27487250022201037</v>
      </c>
      <c r="AZ42" s="456">
        <v>787393940</v>
      </c>
      <c r="BA42" s="444">
        <f>+AZ42/AL42</f>
        <v>0.27487250022201037</v>
      </c>
      <c r="BB42" s="451">
        <v>1181090909</v>
      </c>
      <c r="BC42" s="444"/>
      <c r="BD42" s="451">
        <v>1181090909</v>
      </c>
      <c r="BE42" s="444"/>
      <c r="BF42" s="207"/>
      <c r="BG42" s="490" t="s">
        <v>414</v>
      </c>
    </row>
    <row r="43" spans="1:59" ht="104.1" customHeight="1" thickBot="1">
      <c r="A43" s="86" t="s">
        <v>364</v>
      </c>
      <c r="B43" s="87" t="s">
        <v>360</v>
      </c>
      <c r="C43" s="198" t="s">
        <v>362</v>
      </c>
      <c r="D43" s="89" t="s">
        <v>369</v>
      </c>
      <c r="E43" s="183" t="s">
        <v>370</v>
      </c>
      <c r="F43" s="199">
        <v>202400000005196</v>
      </c>
      <c r="G43" s="183" t="s">
        <v>372</v>
      </c>
      <c r="H43" s="183" t="s">
        <v>375</v>
      </c>
      <c r="I43" s="418"/>
      <c r="J43" s="483"/>
      <c r="K43" s="418"/>
      <c r="L43" s="551"/>
      <c r="M43" s="418"/>
      <c r="N43" s="418"/>
      <c r="O43" s="418"/>
      <c r="P43" s="418"/>
      <c r="Q43" s="418"/>
      <c r="R43" s="418"/>
      <c r="S43" s="418"/>
      <c r="T43" s="555"/>
      <c r="U43" s="418"/>
      <c r="V43" s="418"/>
      <c r="W43" s="492"/>
      <c r="X43" s="553"/>
      <c r="Y43" s="418"/>
      <c r="Z43" s="492"/>
      <c r="AA43" s="171" t="s">
        <v>299</v>
      </c>
      <c r="AB43" s="107" t="s">
        <v>304</v>
      </c>
      <c r="AC43" s="538"/>
      <c r="AD43" s="500"/>
      <c r="AE43" s="596"/>
      <c r="AF43" s="596"/>
      <c r="AG43" s="596"/>
      <c r="AH43" s="596"/>
      <c r="AI43" s="442"/>
      <c r="AJ43" s="442"/>
      <c r="AK43" s="442"/>
      <c r="AL43" s="442"/>
      <c r="AM43" s="297">
        <v>1181090909</v>
      </c>
      <c r="AN43" s="289" t="s">
        <v>537</v>
      </c>
      <c r="AO43" s="420"/>
      <c r="AP43" s="442"/>
      <c r="AQ43" s="448"/>
      <c r="AR43" s="442"/>
      <c r="AS43" s="448"/>
      <c r="AT43" s="442"/>
      <c r="AU43" s="448"/>
      <c r="AV43" s="442"/>
      <c r="AW43" s="444"/>
      <c r="AX43" s="456"/>
      <c r="AY43" s="444"/>
      <c r="AZ43" s="456"/>
      <c r="BA43" s="444"/>
      <c r="BB43" s="452"/>
      <c r="BC43" s="444"/>
      <c r="BD43" s="452"/>
      <c r="BE43" s="444"/>
      <c r="BF43" s="207"/>
      <c r="BG43" s="502"/>
    </row>
    <row r="44" spans="1:59" ht="60.95" customHeight="1" thickBot="1">
      <c r="A44" s="86" t="s">
        <v>364</v>
      </c>
      <c r="B44" s="87" t="s">
        <v>360</v>
      </c>
      <c r="C44" s="198" t="s">
        <v>362</v>
      </c>
      <c r="D44" s="89" t="s">
        <v>369</v>
      </c>
      <c r="E44" s="183" t="s">
        <v>370</v>
      </c>
      <c r="F44" s="199">
        <v>202400000005196</v>
      </c>
      <c r="G44" s="183" t="s">
        <v>372</v>
      </c>
      <c r="H44" s="183" t="s">
        <v>375</v>
      </c>
      <c r="I44" s="418"/>
      <c r="J44" s="483"/>
      <c r="K44" s="418"/>
      <c r="L44" s="551"/>
      <c r="M44" s="418"/>
      <c r="N44" s="418"/>
      <c r="O44" s="418"/>
      <c r="P44" s="418"/>
      <c r="Q44" s="418"/>
      <c r="R44" s="418"/>
      <c r="S44" s="418"/>
      <c r="T44" s="555"/>
      <c r="U44" s="418"/>
      <c r="V44" s="418"/>
      <c r="W44" s="492"/>
      <c r="X44" s="553"/>
      <c r="Y44" s="418"/>
      <c r="Z44" s="492"/>
      <c r="AA44" s="171" t="s">
        <v>300</v>
      </c>
      <c r="AB44" s="107" t="s">
        <v>305</v>
      </c>
      <c r="AC44" s="497" t="s">
        <v>292</v>
      </c>
      <c r="AD44" s="499" t="s">
        <v>421</v>
      </c>
      <c r="AE44" s="595">
        <v>187402362</v>
      </c>
      <c r="AF44" s="596" t="s">
        <v>60</v>
      </c>
      <c r="AG44" s="596" t="s">
        <v>53</v>
      </c>
      <c r="AH44" s="607" t="s">
        <v>549</v>
      </c>
      <c r="AI44" s="442"/>
      <c r="AJ44" s="442"/>
      <c r="AK44" s="442"/>
      <c r="AL44" s="442"/>
      <c r="AM44" s="305"/>
      <c r="AN44" s="318"/>
      <c r="AO44" s="420"/>
      <c r="AP44" s="442"/>
      <c r="AQ44" s="448"/>
      <c r="AR44" s="442"/>
      <c r="AS44" s="448"/>
      <c r="AT44" s="442"/>
      <c r="AU44" s="448"/>
      <c r="AV44" s="442"/>
      <c r="AW44" s="444"/>
      <c r="AX44" s="456"/>
      <c r="AY44" s="444"/>
      <c r="AZ44" s="456"/>
      <c r="BA44" s="444"/>
      <c r="BB44" s="452"/>
      <c r="BC44" s="444"/>
      <c r="BD44" s="452"/>
      <c r="BE44" s="444"/>
      <c r="BF44" s="207"/>
      <c r="BG44" s="418" t="s">
        <v>414</v>
      </c>
    </row>
    <row r="45" spans="1:59" ht="60.95" customHeight="1" thickBot="1">
      <c r="A45" s="86" t="s">
        <v>364</v>
      </c>
      <c r="B45" s="87" t="s">
        <v>360</v>
      </c>
      <c r="C45" s="198" t="s">
        <v>362</v>
      </c>
      <c r="D45" s="89" t="s">
        <v>369</v>
      </c>
      <c r="E45" s="183" t="s">
        <v>370</v>
      </c>
      <c r="F45" s="199">
        <v>202400000005196</v>
      </c>
      <c r="G45" s="183" t="s">
        <v>372</v>
      </c>
      <c r="H45" s="183" t="s">
        <v>375</v>
      </c>
      <c r="I45" s="418"/>
      <c r="J45" s="483"/>
      <c r="K45" s="418"/>
      <c r="L45" s="551"/>
      <c r="M45" s="418"/>
      <c r="N45" s="418"/>
      <c r="O45" s="418"/>
      <c r="P45" s="418"/>
      <c r="Q45" s="418"/>
      <c r="R45" s="418"/>
      <c r="S45" s="418"/>
      <c r="T45" s="555"/>
      <c r="U45" s="418"/>
      <c r="V45" s="418"/>
      <c r="W45" s="492"/>
      <c r="X45" s="553"/>
      <c r="Y45" s="418"/>
      <c r="Z45" s="492"/>
      <c r="AA45" s="171" t="s">
        <v>301</v>
      </c>
      <c r="AB45" s="107" t="s">
        <v>306</v>
      </c>
      <c r="AC45" s="492"/>
      <c r="AD45" s="581"/>
      <c r="AE45" s="596"/>
      <c r="AF45" s="596"/>
      <c r="AG45" s="596"/>
      <c r="AH45" s="596"/>
      <c r="AI45" s="442"/>
      <c r="AJ45" s="442"/>
      <c r="AK45" s="442"/>
      <c r="AL45" s="442"/>
      <c r="AM45" s="305"/>
      <c r="AN45" s="318"/>
      <c r="AO45" s="420"/>
      <c r="AP45" s="442"/>
      <c r="AQ45" s="448"/>
      <c r="AR45" s="442"/>
      <c r="AS45" s="448"/>
      <c r="AT45" s="442"/>
      <c r="AU45" s="448"/>
      <c r="AV45" s="442"/>
      <c r="AW45" s="444"/>
      <c r="AX45" s="456"/>
      <c r="AY45" s="444"/>
      <c r="AZ45" s="456"/>
      <c r="BA45" s="444"/>
      <c r="BB45" s="452"/>
      <c r="BC45" s="444"/>
      <c r="BD45" s="452"/>
      <c r="BE45" s="444"/>
      <c r="BF45" s="207"/>
      <c r="BG45" s="418"/>
    </row>
    <row r="46" spans="1:59" ht="60.95" customHeight="1" thickBot="1">
      <c r="A46" s="86" t="s">
        <v>364</v>
      </c>
      <c r="B46" s="87" t="s">
        <v>360</v>
      </c>
      <c r="C46" s="198" t="s">
        <v>362</v>
      </c>
      <c r="D46" s="89" t="s">
        <v>369</v>
      </c>
      <c r="E46" s="183" t="s">
        <v>370</v>
      </c>
      <c r="F46" s="199">
        <v>202400000005196</v>
      </c>
      <c r="G46" s="183" t="s">
        <v>372</v>
      </c>
      <c r="H46" s="183" t="s">
        <v>375</v>
      </c>
      <c r="I46" s="419"/>
      <c r="J46" s="537"/>
      <c r="K46" s="419"/>
      <c r="L46" s="552"/>
      <c r="M46" s="419"/>
      <c r="N46" s="419"/>
      <c r="O46" s="419"/>
      <c r="P46" s="419"/>
      <c r="Q46" s="419"/>
      <c r="R46" s="419"/>
      <c r="S46" s="419"/>
      <c r="T46" s="556"/>
      <c r="U46" s="419"/>
      <c r="V46" s="419"/>
      <c r="W46" s="493"/>
      <c r="X46" s="554"/>
      <c r="Y46" s="419"/>
      <c r="Z46" s="493"/>
      <c r="AA46" s="172" t="s">
        <v>302</v>
      </c>
      <c r="AB46" s="122" t="s">
        <v>307</v>
      </c>
      <c r="AC46" s="493"/>
      <c r="AD46" s="594"/>
      <c r="AE46" s="596"/>
      <c r="AF46" s="596"/>
      <c r="AG46" s="596"/>
      <c r="AH46" s="596"/>
      <c r="AI46" s="443"/>
      <c r="AJ46" s="443"/>
      <c r="AK46" s="443"/>
      <c r="AL46" s="443"/>
      <c r="AM46" s="305"/>
      <c r="AN46" s="116"/>
      <c r="AO46" s="421"/>
      <c r="AP46" s="443"/>
      <c r="AQ46" s="449"/>
      <c r="AR46" s="443"/>
      <c r="AS46" s="449"/>
      <c r="AT46" s="443"/>
      <c r="AU46" s="449"/>
      <c r="AV46" s="443"/>
      <c r="AW46" s="445"/>
      <c r="AX46" s="457"/>
      <c r="AY46" s="445"/>
      <c r="AZ46" s="457"/>
      <c r="BA46" s="445"/>
      <c r="BB46" s="452"/>
      <c r="BC46" s="445"/>
      <c r="BD46" s="452"/>
      <c r="BE46" s="445"/>
      <c r="BF46" s="207"/>
      <c r="BG46" s="419"/>
    </row>
    <row r="47" spans="1:59" ht="33.950000000000003" customHeight="1" thickBot="1">
      <c r="A47" s="531" t="s">
        <v>419</v>
      </c>
      <c r="B47" s="532"/>
      <c r="C47" s="532"/>
      <c r="D47" s="532"/>
      <c r="E47" s="532"/>
      <c r="F47" s="532"/>
      <c r="G47" s="532"/>
      <c r="H47" s="532"/>
      <c r="I47" s="532"/>
      <c r="J47" s="532"/>
      <c r="K47" s="532"/>
      <c r="L47" s="532"/>
      <c r="M47" s="532"/>
      <c r="N47" s="532"/>
      <c r="O47" s="103"/>
      <c r="P47" s="173"/>
      <c r="Q47" s="174"/>
      <c r="R47" s="163"/>
      <c r="S47" s="175"/>
      <c r="T47" s="164">
        <f>+T42</f>
        <v>1</v>
      </c>
      <c r="U47" s="103"/>
      <c r="V47" s="103"/>
      <c r="W47" s="121"/>
      <c r="X47" s="102"/>
      <c r="Y47" s="103"/>
      <c r="Z47" s="99"/>
      <c r="AA47" s="155"/>
      <c r="AB47" s="114"/>
      <c r="AC47" s="99"/>
      <c r="AD47" s="114"/>
      <c r="AE47" s="154"/>
      <c r="AF47" s="99"/>
      <c r="AG47" s="99"/>
      <c r="AH47" s="99"/>
      <c r="AI47" s="168">
        <f>+AI42</f>
        <v>1181090909</v>
      </c>
      <c r="AJ47" s="168">
        <f>+AJ42</f>
        <v>1181090909</v>
      </c>
      <c r="AK47" s="168">
        <f>+AK42</f>
        <v>2681090909</v>
      </c>
      <c r="AL47" s="168">
        <f>+AL42</f>
        <v>2864578811.5</v>
      </c>
      <c r="AM47" s="168">
        <f>SUM(AM42:AM46)</f>
        <v>2864578811.5</v>
      </c>
      <c r="AN47" s="99"/>
      <c r="AO47" s="99"/>
      <c r="AP47" s="168">
        <f t="shared" ref="AP47:BD47" si="11">+AP42</f>
        <v>0</v>
      </c>
      <c r="AQ47" s="98">
        <f t="shared" si="11"/>
        <v>0</v>
      </c>
      <c r="AR47" s="168">
        <f t="shared" si="11"/>
        <v>0</v>
      </c>
      <c r="AS47" s="98">
        <f t="shared" si="11"/>
        <v>0</v>
      </c>
      <c r="AT47" s="168">
        <f t="shared" si="11"/>
        <v>0</v>
      </c>
      <c r="AU47" s="98">
        <f t="shared" si="11"/>
        <v>0</v>
      </c>
      <c r="AV47" s="168">
        <f t="shared" si="11"/>
        <v>0</v>
      </c>
      <c r="AW47" s="208">
        <f t="shared" si="11"/>
        <v>0</v>
      </c>
      <c r="AX47" s="251">
        <f t="shared" si="11"/>
        <v>787393940</v>
      </c>
      <c r="AY47" s="252">
        <f t="shared" si="11"/>
        <v>0.27487250022201037</v>
      </c>
      <c r="AZ47" s="168">
        <f t="shared" si="11"/>
        <v>787393940</v>
      </c>
      <c r="BA47" s="253">
        <f t="shared" si="11"/>
        <v>0.27487250022201037</v>
      </c>
      <c r="BB47" s="168">
        <f t="shared" si="11"/>
        <v>1181090909</v>
      </c>
      <c r="BC47" s="319">
        <f>+BB47/AM47</f>
        <v>0.41230874998392414</v>
      </c>
      <c r="BD47" s="168">
        <f t="shared" si="11"/>
        <v>1181090909</v>
      </c>
      <c r="BE47" s="319">
        <f>+BD47/AM47</f>
        <v>0.41230874998392414</v>
      </c>
      <c r="BF47" s="141"/>
    </row>
    <row r="48" spans="1:59" ht="60.95" customHeight="1" thickBot="1">
      <c r="A48" s="86" t="s">
        <v>365</v>
      </c>
      <c r="B48" s="87" t="s">
        <v>361</v>
      </c>
      <c r="C48" s="198" t="s">
        <v>363</v>
      </c>
      <c r="D48" s="89" t="s">
        <v>368</v>
      </c>
      <c r="E48" s="183" t="s">
        <v>371</v>
      </c>
      <c r="F48" s="199">
        <v>202400000005332</v>
      </c>
      <c r="G48" s="183" t="s">
        <v>373</v>
      </c>
      <c r="H48" s="183" t="s">
        <v>374</v>
      </c>
      <c r="I48" s="183" t="s">
        <v>269</v>
      </c>
      <c r="J48" s="482">
        <v>1</v>
      </c>
      <c r="K48" s="490" t="s">
        <v>395</v>
      </c>
      <c r="L48" s="550"/>
      <c r="M48" s="490" t="s">
        <v>296</v>
      </c>
      <c r="N48" s="490">
        <v>150</v>
      </c>
      <c r="O48" s="490">
        <v>0</v>
      </c>
      <c r="P48" s="490">
        <v>0</v>
      </c>
      <c r="Q48" s="490">
        <v>86</v>
      </c>
      <c r="R48" s="490">
        <v>0</v>
      </c>
      <c r="S48" s="490">
        <f>SUM(O48:R52)</f>
        <v>86</v>
      </c>
      <c r="T48" s="548">
        <f>+Q48/N48</f>
        <v>0.57333333333333336</v>
      </c>
      <c r="U48" s="612">
        <v>45870</v>
      </c>
      <c r="V48" s="612">
        <v>46022</v>
      </c>
      <c r="W48" s="492">
        <f>+_xlfn.DAYS(V48,U48)</f>
        <v>152</v>
      </c>
      <c r="X48" s="591">
        <f>150*4.5</f>
        <v>675</v>
      </c>
      <c r="Y48" s="490" t="s">
        <v>396</v>
      </c>
      <c r="Z48" s="491" t="s">
        <v>430</v>
      </c>
      <c r="AA48" s="151" t="s">
        <v>298</v>
      </c>
      <c r="AB48" s="158" t="s">
        <v>303</v>
      </c>
      <c r="AC48" s="491" t="s">
        <v>292</v>
      </c>
      <c r="AD48" s="557" t="s">
        <v>422</v>
      </c>
      <c r="AE48" s="593">
        <v>3355394484</v>
      </c>
      <c r="AF48" s="607" t="s">
        <v>56</v>
      </c>
      <c r="AG48" s="596" t="s">
        <v>53</v>
      </c>
      <c r="AH48" s="607" t="s">
        <v>549</v>
      </c>
      <c r="AI48" s="447">
        <v>1181090909</v>
      </c>
      <c r="AJ48" s="447">
        <v>1181090909</v>
      </c>
      <c r="AK48" s="447">
        <v>2181090909</v>
      </c>
      <c r="AL48" s="610">
        <v>3759710564.4699998</v>
      </c>
      <c r="AM48" s="297">
        <v>1181090909</v>
      </c>
      <c r="AN48" s="289" t="s">
        <v>537</v>
      </c>
      <c r="AO48" s="422" t="s">
        <v>398</v>
      </c>
      <c r="AP48" s="447">
        <v>0</v>
      </c>
      <c r="AQ48" s="450">
        <v>0</v>
      </c>
      <c r="AR48" s="447">
        <v>0</v>
      </c>
      <c r="AS48" s="450">
        <v>0</v>
      </c>
      <c r="AT48" s="447">
        <v>0</v>
      </c>
      <c r="AU48" s="450">
        <v>0</v>
      </c>
      <c r="AV48" s="447">
        <v>0</v>
      </c>
      <c r="AW48" s="446">
        <v>0</v>
      </c>
      <c r="AX48" s="447">
        <v>787393940</v>
      </c>
      <c r="AY48" s="444">
        <f>+AX48/AL48</f>
        <v>0.20942940327402507</v>
      </c>
      <c r="AZ48" s="442">
        <v>787393940</v>
      </c>
      <c r="BA48" s="444">
        <f>+AZ48/AL48</f>
        <v>0.20942940327402507</v>
      </c>
      <c r="BB48" s="297">
        <v>1181090909</v>
      </c>
      <c r="BC48" s="303"/>
      <c r="BD48" s="297">
        <v>1181090909</v>
      </c>
      <c r="BE48" s="303"/>
      <c r="BF48" s="207"/>
      <c r="BG48" s="490" t="s">
        <v>414</v>
      </c>
    </row>
    <row r="49" spans="1:59" ht="78.95" customHeight="1" thickBot="1">
      <c r="A49" s="86" t="s">
        <v>365</v>
      </c>
      <c r="B49" s="87" t="s">
        <v>361</v>
      </c>
      <c r="C49" s="198" t="s">
        <v>363</v>
      </c>
      <c r="D49" s="89" t="s">
        <v>368</v>
      </c>
      <c r="E49" s="183" t="s">
        <v>371</v>
      </c>
      <c r="F49" s="199">
        <v>202400000005332</v>
      </c>
      <c r="G49" s="183" t="s">
        <v>373</v>
      </c>
      <c r="H49" s="183" t="s">
        <v>374</v>
      </c>
      <c r="I49" s="183" t="s">
        <v>269</v>
      </c>
      <c r="J49" s="483"/>
      <c r="K49" s="418"/>
      <c r="L49" s="551"/>
      <c r="M49" s="418"/>
      <c r="N49" s="418"/>
      <c r="O49" s="418"/>
      <c r="P49" s="418"/>
      <c r="Q49" s="418"/>
      <c r="R49" s="418"/>
      <c r="S49" s="418"/>
      <c r="T49" s="548"/>
      <c r="U49" s="418"/>
      <c r="V49" s="418"/>
      <c r="W49" s="492"/>
      <c r="X49" s="553"/>
      <c r="Y49" s="418"/>
      <c r="Z49" s="492"/>
      <c r="AA49" s="171" t="s">
        <v>299</v>
      </c>
      <c r="AB49" s="107" t="s">
        <v>304</v>
      </c>
      <c r="AC49" s="538"/>
      <c r="AD49" s="500"/>
      <c r="AE49" s="593"/>
      <c r="AF49" s="607"/>
      <c r="AG49" s="596"/>
      <c r="AH49" s="596"/>
      <c r="AI49" s="442"/>
      <c r="AJ49" s="442"/>
      <c r="AK49" s="442"/>
      <c r="AL49" s="610"/>
      <c r="AM49" s="297">
        <v>2578619655.4699998</v>
      </c>
      <c r="AN49" s="289" t="s">
        <v>529</v>
      </c>
      <c r="AO49" s="420"/>
      <c r="AP49" s="442"/>
      <c r="AQ49" s="448"/>
      <c r="AR49" s="442"/>
      <c r="AS49" s="448"/>
      <c r="AT49" s="442"/>
      <c r="AU49" s="448"/>
      <c r="AV49" s="442"/>
      <c r="AW49" s="444"/>
      <c r="AX49" s="442"/>
      <c r="AY49" s="444"/>
      <c r="AZ49" s="442"/>
      <c r="BA49" s="444"/>
      <c r="BB49" s="305"/>
      <c r="BC49" s="303"/>
      <c r="BD49" s="305"/>
      <c r="BE49" s="303"/>
      <c r="BF49" s="207"/>
      <c r="BG49" s="502"/>
    </row>
    <row r="50" spans="1:59" ht="60.95" customHeight="1" thickBot="1">
      <c r="A50" s="86" t="s">
        <v>365</v>
      </c>
      <c r="B50" s="87" t="s">
        <v>361</v>
      </c>
      <c r="C50" s="198" t="s">
        <v>363</v>
      </c>
      <c r="D50" s="89" t="s">
        <v>368</v>
      </c>
      <c r="E50" s="183" t="s">
        <v>371</v>
      </c>
      <c r="F50" s="199">
        <v>202400000005332</v>
      </c>
      <c r="G50" s="183" t="s">
        <v>373</v>
      </c>
      <c r="H50" s="183" t="s">
        <v>374</v>
      </c>
      <c r="I50" s="183" t="s">
        <v>269</v>
      </c>
      <c r="J50" s="483"/>
      <c r="K50" s="418"/>
      <c r="L50" s="551"/>
      <c r="M50" s="418"/>
      <c r="N50" s="418"/>
      <c r="O50" s="418"/>
      <c r="P50" s="418"/>
      <c r="Q50" s="418"/>
      <c r="R50" s="418"/>
      <c r="S50" s="418"/>
      <c r="T50" s="548"/>
      <c r="U50" s="418"/>
      <c r="V50" s="418"/>
      <c r="W50" s="492"/>
      <c r="X50" s="553"/>
      <c r="Y50" s="418"/>
      <c r="Z50" s="492"/>
      <c r="AA50" s="171" t="s">
        <v>300</v>
      </c>
      <c r="AB50" s="107" t="s">
        <v>305</v>
      </c>
      <c r="AC50" s="497" t="s">
        <v>292</v>
      </c>
      <c r="AD50" s="499" t="s">
        <v>423</v>
      </c>
      <c r="AE50" s="593">
        <v>404316080</v>
      </c>
      <c r="AF50" s="596" t="s">
        <v>60</v>
      </c>
      <c r="AG50" s="596" t="s">
        <v>53</v>
      </c>
      <c r="AH50" s="607" t="s">
        <v>549</v>
      </c>
      <c r="AI50" s="442"/>
      <c r="AJ50" s="442"/>
      <c r="AK50" s="442"/>
      <c r="AL50" s="610"/>
      <c r="AM50" s="305"/>
      <c r="AN50" s="318"/>
      <c r="AO50" s="420"/>
      <c r="AP50" s="442"/>
      <c r="AQ50" s="448"/>
      <c r="AR50" s="442"/>
      <c r="AS50" s="448"/>
      <c r="AT50" s="442"/>
      <c r="AU50" s="448"/>
      <c r="AV50" s="442"/>
      <c r="AW50" s="444"/>
      <c r="AX50" s="442"/>
      <c r="AY50" s="444"/>
      <c r="AZ50" s="442"/>
      <c r="BA50" s="444"/>
      <c r="BB50" s="305"/>
      <c r="BC50" s="303"/>
      <c r="BD50" s="305"/>
      <c r="BE50" s="303"/>
      <c r="BF50" s="207"/>
      <c r="BG50" s="418" t="s">
        <v>414</v>
      </c>
    </row>
    <row r="51" spans="1:59" ht="60.95" customHeight="1" thickBot="1">
      <c r="A51" s="86" t="s">
        <v>365</v>
      </c>
      <c r="B51" s="87" t="s">
        <v>361</v>
      </c>
      <c r="C51" s="198" t="s">
        <v>363</v>
      </c>
      <c r="D51" s="89" t="s">
        <v>368</v>
      </c>
      <c r="E51" s="183" t="s">
        <v>371</v>
      </c>
      <c r="F51" s="199">
        <v>202400000005332</v>
      </c>
      <c r="G51" s="183" t="s">
        <v>373</v>
      </c>
      <c r="H51" s="183" t="s">
        <v>374</v>
      </c>
      <c r="I51" s="183" t="s">
        <v>269</v>
      </c>
      <c r="J51" s="483"/>
      <c r="K51" s="418"/>
      <c r="L51" s="551"/>
      <c r="M51" s="418"/>
      <c r="N51" s="418"/>
      <c r="O51" s="418"/>
      <c r="P51" s="418"/>
      <c r="Q51" s="418"/>
      <c r="R51" s="418"/>
      <c r="S51" s="418"/>
      <c r="T51" s="548"/>
      <c r="U51" s="418"/>
      <c r="V51" s="418"/>
      <c r="W51" s="492"/>
      <c r="X51" s="553"/>
      <c r="Y51" s="418"/>
      <c r="Z51" s="492"/>
      <c r="AA51" s="171" t="s">
        <v>301</v>
      </c>
      <c r="AB51" s="107" t="s">
        <v>306</v>
      </c>
      <c r="AC51" s="492"/>
      <c r="AD51" s="581"/>
      <c r="AE51" s="593"/>
      <c r="AF51" s="596"/>
      <c r="AG51" s="596"/>
      <c r="AH51" s="596"/>
      <c r="AI51" s="442"/>
      <c r="AJ51" s="442"/>
      <c r="AK51" s="442"/>
      <c r="AL51" s="610"/>
      <c r="AM51" s="305"/>
      <c r="AN51" s="318"/>
      <c r="AO51" s="420"/>
      <c r="AP51" s="442"/>
      <c r="AQ51" s="448"/>
      <c r="AR51" s="442"/>
      <c r="AS51" s="448"/>
      <c r="AT51" s="442"/>
      <c r="AU51" s="448"/>
      <c r="AV51" s="442"/>
      <c r="AW51" s="444"/>
      <c r="AX51" s="442"/>
      <c r="AY51" s="444"/>
      <c r="AZ51" s="442"/>
      <c r="BA51" s="444"/>
      <c r="BB51" s="305"/>
      <c r="BC51" s="303"/>
      <c r="BD51" s="305"/>
      <c r="BE51" s="303"/>
      <c r="BF51" s="207"/>
      <c r="BG51" s="418"/>
    </row>
    <row r="52" spans="1:59" ht="135.75" thickBot="1">
      <c r="A52" s="86" t="s">
        <v>365</v>
      </c>
      <c r="B52" s="87" t="s">
        <v>361</v>
      </c>
      <c r="C52" s="198" t="s">
        <v>363</v>
      </c>
      <c r="D52" s="89" t="s">
        <v>368</v>
      </c>
      <c r="E52" s="183" t="s">
        <v>371</v>
      </c>
      <c r="F52" s="199">
        <v>202400000005332</v>
      </c>
      <c r="G52" s="183" t="s">
        <v>373</v>
      </c>
      <c r="H52" s="183" t="s">
        <v>374</v>
      </c>
      <c r="I52" s="183" t="s">
        <v>269</v>
      </c>
      <c r="J52" s="537"/>
      <c r="K52" s="419"/>
      <c r="L52" s="552"/>
      <c r="M52" s="419"/>
      <c r="N52" s="419"/>
      <c r="O52" s="419"/>
      <c r="P52" s="419"/>
      <c r="Q52" s="419"/>
      <c r="R52" s="419"/>
      <c r="S52" s="419"/>
      <c r="T52" s="549"/>
      <c r="U52" s="419"/>
      <c r="V52" s="419"/>
      <c r="W52" s="493"/>
      <c r="X52" s="554"/>
      <c r="Y52" s="419"/>
      <c r="Z52" s="493"/>
      <c r="AA52" s="172" t="s">
        <v>302</v>
      </c>
      <c r="AB52" s="122" t="s">
        <v>307</v>
      </c>
      <c r="AC52" s="493"/>
      <c r="AD52" s="594"/>
      <c r="AE52" s="593"/>
      <c r="AF52" s="596"/>
      <c r="AG52" s="596"/>
      <c r="AH52" s="596"/>
      <c r="AI52" s="443"/>
      <c r="AJ52" s="443"/>
      <c r="AK52" s="443"/>
      <c r="AL52" s="611"/>
      <c r="AM52" s="305"/>
      <c r="AN52" s="116"/>
      <c r="AO52" s="421"/>
      <c r="AP52" s="443"/>
      <c r="AQ52" s="449"/>
      <c r="AR52" s="443"/>
      <c r="AS52" s="449"/>
      <c r="AT52" s="443"/>
      <c r="AU52" s="449"/>
      <c r="AV52" s="443"/>
      <c r="AW52" s="445"/>
      <c r="AX52" s="443"/>
      <c r="AY52" s="445"/>
      <c r="AZ52" s="443"/>
      <c r="BA52" s="445"/>
      <c r="BB52" s="305"/>
      <c r="BC52" s="320"/>
      <c r="BD52" s="305"/>
      <c r="BE52" s="320"/>
      <c r="BF52" s="207"/>
      <c r="BG52" s="419"/>
    </row>
    <row r="53" spans="1:59" ht="32.1" customHeight="1" thickBot="1">
      <c r="A53" s="546" t="s">
        <v>424</v>
      </c>
      <c r="B53" s="547"/>
      <c r="C53" s="547"/>
      <c r="D53" s="547"/>
      <c r="E53" s="547"/>
      <c r="F53" s="547"/>
      <c r="G53" s="547"/>
      <c r="H53" s="547"/>
      <c r="I53" s="547"/>
      <c r="J53" s="547"/>
      <c r="K53" s="547"/>
      <c r="L53" s="547"/>
      <c r="M53" s="547"/>
      <c r="N53" s="547"/>
      <c r="O53" s="176"/>
      <c r="P53" s="176"/>
      <c r="Q53" s="176"/>
      <c r="R53" s="176"/>
      <c r="S53" s="176"/>
      <c r="T53" s="177">
        <f>+T48</f>
        <v>0.57333333333333336</v>
      </c>
      <c r="U53" s="178"/>
      <c r="V53" s="178"/>
      <c r="W53" s="178"/>
      <c r="X53" s="178"/>
      <c r="Y53" s="178"/>
      <c r="Z53" s="178"/>
      <c r="AA53" s="178"/>
      <c r="AB53" s="178"/>
      <c r="AC53" s="178"/>
      <c r="AD53" s="178"/>
      <c r="AE53" s="178"/>
      <c r="AF53" s="178"/>
      <c r="AG53" s="178"/>
      <c r="AH53" s="178"/>
      <c r="AI53" s="168">
        <f>+AI48</f>
        <v>1181090909</v>
      </c>
      <c r="AJ53" s="168">
        <f>+AJ48</f>
        <v>1181090909</v>
      </c>
      <c r="AK53" s="168">
        <f>+AK48</f>
        <v>2181090909</v>
      </c>
      <c r="AL53" s="168">
        <f>+AL48</f>
        <v>3759710564.4699998</v>
      </c>
      <c r="AM53" s="168">
        <f>SUM(AM48:AM52)</f>
        <v>3759710564.4699998</v>
      </c>
      <c r="AN53" s="178"/>
      <c r="AO53" s="178"/>
      <c r="AP53" s="169">
        <f t="shared" ref="AP53:BD53" si="12">+AP48</f>
        <v>0</v>
      </c>
      <c r="AQ53" s="210">
        <f t="shared" si="12"/>
        <v>0</v>
      </c>
      <c r="AR53" s="169">
        <f t="shared" si="12"/>
        <v>0</v>
      </c>
      <c r="AS53" s="210">
        <f t="shared" si="12"/>
        <v>0</v>
      </c>
      <c r="AT53" s="169">
        <f t="shared" si="12"/>
        <v>0</v>
      </c>
      <c r="AU53" s="210">
        <f t="shared" si="12"/>
        <v>0</v>
      </c>
      <c r="AV53" s="169">
        <f t="shared" si="12"/>
        <v>0</v>
      </c>
      <c r="AW53" s="210">
        <f t="shared" si="12"/>
        <v>0</v>
      </c>
      <c r="AX53" s="169">
        <f t="shared" si="12"/>
        <v>787393940</v>
      </c>
      <c r="AY53" s="210">
        <f t="shared" si="12"/>
        <v>0.20942940327402507</v>
      </c>
      <c r="AZ53" s="169">
        <f t="shared" si="12"/>
        <v>787393940</v>
      </c>
      <c r="BA53" s="210">
        <f t="shared" si="12"/>
        <v>0.20942940327402507</v>
      </c>
      <c r="BB53" s="169">
        <f t="shared" si="12"/>
        <v>1181090909</v>
      </c>
      <c r="BC53" s="321">
        <f>+BB53/AM53</f>
        <v>0.31414410464505965</v>
      </c>
      <c r="BD53" s="169">
        <f t="shared" si="12"/>
        <v>1181090909</v>
      </c>
      <c r="BE53" s="321">
        <f>+BD53/AM53</f>
        <v>0.31414410464505965</v>
      </c>
      <c r="BF53" s="225"/>
    </row>
    <row r="54" spans="1:59" ht="33" customHeight="1" thickBot="1">
      <c r="A54" s="545" t="s">
        <v>563</v>
      </c>
      <c r="B54" s="545"/>
      <c r="C54" s="545"/>
      <c r="D54" s="545"/>
      <c r="E54" s="545"/>
      <c r="F54" s="545"/>
      <c r="G54" s="545"/>
      <c r="H54" s="545"/>
      <c r="I54" s="545"/>
      <c r="J54" s="545"/>
      <c r="K54" s="545"/>
      <c r="L54" s="545"/>
      <c r="M54" s="545"/>
      <c r="N54" s="545"/>
      <c r="O54" s="545"/>
      <c r="P54" s="545"/>
      <c r="Q54" s="179"/>
      <c r="R54" s="179"/>
      <c r="S54" s="179"/>
      <c r="T54" s="180">
        <f>AVERAGE(T53,T47,T41,T32,T26,T17)</f>
        <v>0.75560980835818847</v>
      </c>
      <c r="AH54" s="197" t="s">
        <v>538</v>
      </c>
      <c r="AI54" s="181">
        <f>+AI17+AI26+AI32+AI41+AI47+AI53</f>
        <v>5018900000</v>
      </c>
      <c r="AJ54" s="181">
        <f>+AJ17+AJ26+AJ32+AJ41+AJ47+AJ53</f>
        <v>27461839296.830002</v>
      </c>
      <c r="AK54" s="181">
        <f>+AK17+AK26+AK32+AK41+AK47+AK53</f>
        <v>45791838277.010002</v>
      </c>
      <c r="AL54" s="181">
        <f>+AL17+AL26+AL32+AL41+AL47+AL53</f>
        <v>45791838277.010002</v>
      </c>
      <c r="AM54" s="181">
        <f>+AM17+AM26+AM32+AM41+AM47+AM53</f>
        <v>45791838277.010002</v>
      </c>
      <c r="AN54" s="182"/>
      <c r="AO54" s="203"/>
      <c r="AP54" s="181">
        <f>+AP17+AP26+AP32+AP41+AP47+AP53</f>
        <v>0</v>
      </c>
      <c r="AQ54" s="203"/>
      <c r="AR54" s="181">
        <f>+AR17+AR26+AR32+AR41+AR47+AR53</f>
        <v>0</v>
      </c>
      <c r="AS54" s="203"/>
      <c r="AT54" s="217">
        <f>+AT17+AT26+AT32+AT41+AT47+AT53</f>
        <v>13012652851.58</v>
      </c>
      <c r="AU54" s="218">
        <f>+AT54/AK54</f>
        <v>0.2841696979462181</v>
      </c>
      <c r="AV54" s="217">
        <f>+AV17+AV26+AV32+AV41+AV47+AV53</f>
        <v>13012652851.58</v>
      </c>
      <c r="AW54" s="218">
        <f>+AV54/AK54</f>
        <v>0.2841696979462181</v>
      </c>
      <c r="AX54" s="217">
        <f>+AX17+AX26+AX32+AX41+AX47+AX53</f>
        <v>23056030773.739998</v>
      </c>
      <c r="AY54" s="282">
        <f>+AX54/AL54</f>
        <v>0.50349651032278786</v>
      </c>
      <c r="AZ54" s="283">
        <f>+AZ17+AZ26+AZ32+AZ41+AZ47+AZ53</f>
        <v>21935226576.330002</v>
      </c>
      <c r="BA54" s="282">
        <f>+AZ54/AL54</f>
        <v>0.47902044123314175</v>
      </c>
      <c r="BB54" s="283">
        <f>+BB17+BB26+BB32+BB41+BB47+BB53</f>
        <v>27442939296.580002</v>
      </c>
      <c r="BC54" s="282">
        <f>+BB54/AM54</f>
        <v>0.59929761130288262</v>
      </c>
      <c r="BD54" s="283">
        <f>+BD17+BD26+BD32+BD41+BD47+BD53</f>
        <v>27442939296.580002</v>
      </c>
      <c r="BE54" s="282">
        <f>+BD54/AL54</f>
        <v>0.59929761130288262</v>
      </c>
      <c r="BF54" s="226"/>
    </row>
    <row r="56" spans="1:59" ht="15">
      <c r="AJ56" s="200"/>
    </row>
    <row r="57" spans="1:59">
      <c r="AJ57" s="201"/>
    </row>
  </sheetData>
  <mergeCells count="409">
    <mergeCell ref="AO9:AO16"/>
    <mergeCell ref="BC9:BC16"/>
    <mergeCell ref="BE9:BE16"/>
    <mergeCell ref="BC42:BC46"/>
    <mergeCell ref="BE42:BE46"/>
    <mergeCell ref="BB9:BB16"/>
    <mergeCell ref="BD9:BD16"/>
    <mergeCell ref="AC9:AC11"/>
    <mergeCell ref="AD9:AD11"/>
    <mergeCell ref="AC12:AC13"/>
    <mergeCell ref="AD12:AD13"/>
    <mergeCell ref="AC15:AC16"/>
    <mergeCell ref="AD15:AD16"/>
    <mergeCell ref="AE15:AE16"/>
    <mergeCell ref="AF15:AF16"/>
    <mergeCell ref="AG15:AG16"/>
    <mergeCell ref="AH15:AH16"/>
    <mergeCell ref="AP9:AP16"/>
    <mergeCell ref="AQ9:AQ16"/>
    <mergeCell ref="AR42:AR46"/>
    <mergeCell ref="AO18:AO25"/>
    <mergeCell ref="AO27:AO31"/>
    <mergeCell ref="AO33:AO40"/>
    <mergeCell ref="AT9:AT16"/>
    <mergeCell ref="S42:S46"/>
    <mergeCell ref="V37:V40"/>
    <mergeCell ref="AK42:AK46"/>
    <mergeCell ref="U18:U19"/>
    <mergeCell ref="V18:V19"/>
    <mergeCell ref="W18:W19"/>
    <mergeCell ref="U20:U21"/>
    <mergeCell ref="AA11:AA12"/>
    <mergeCell ref="AB11:AB12"/>
    <mergeCell ref="AA19:AA20"/>
    <mergeCell ref="AB19:AB20"/>
    <mergeCell ref="AA21:AA22"/>
    <mergeCell ref="AG9:AG11"/>
    <mergeCell ref="AK9:AK16"/>
    <mergeCell ref="AJ27:AJ31"/>
    <mergeCell ref="AJ33:AJ40"/>
    <mergeCell ref="AD27:AD28"/>
    <mergeCell ref="AE27:AE28"/>
    <mergeCell ref="AF27:AF28"/>
    <mergeCell ref="AG27:AG28"/>
    <mergeCell ref="AH27:AH28"/>
    <mergeCell ref="AD29:AD30"/>
    <mergeCell ref="AE29:AE30"/>
    <mergeCell ref="AF29:AF30"/>
    <mergeCell ref="AF48:AF49"/>
    <mergeCell ref="AF50:AF52"/>
    <mergeCell ref="O37:O40"/>
    <mergeCell ref="P37:P40"/>
    <mergeCell ref="AC44:AC46"/>
    <mergeCell ref="U34:U35"/>
    <mergeCell ref="V34:V35"/>
    <mergeCell ref="U28:U29"/>
    <mergeCell ref="V28:V29"/>
    <mergeCell ref="W28:W29"/>
    <mergeCell ref="V30:V31"/>
    <mergeCell ref="W30:W31"/>
    <mergeCell ref="W34:W35"/>
    <mergeCell ref="R34:R35"/>
    <mergeCell ref="S34:S35"/>
    <mergeCell ref="R37:R40"/>
    <mergeCell ref="Q37:Q40"/>
    <mergeCell ref="Y37:Y40"/>
    <mergeCell ref="U42:U46"/>
    <mergeCell ref="V42:V46"/>
    <mergeCell ref="W42:W46"/>
    <mergeCell ref="X37:X40"/>
    <mergeCell ref="AC34:AC35"/>
    <mergeCell ref="R42:R46"/>
    <mergeCell ref="AH9:AH11"/>
    <mergeCell ref="AJ9:AJ16"/>
    <mergeCell ref="AL48:AL52"/>
    <mergeCell ref="AL42:AL46"/>
    <mergeCell ref="AF44:AF46"/>
    <mergeCell ref="N48:N52"/>
    <mergeCell ref="Q48:Q52"/>
    <mergeCell ref="U48:U52"/>
    <mergeCell ref="V48:V52"/>
    <mergeCell ref="W48:W52"/>
    <mergeCell ref="X48:X52"/>
    <mergeCell ref="Y48:Y52"/>
    <mergeCell ref="Z48:Z52"/>
    <mergeCell ref="AC48:AC49"/>
    <mergeCell ref="AC50:AC52"/>
    <mergeCell ref="AI42:AI46"/>
    <mergeCell ref="O42:O46"/>
    <mergeCell ref="AK48:AK52"/>
    <mergeCell ref="AD48:AD49"/>
    <mergeCell ref="AD50:AD52"/>
    <mergeCell ref="AE48:AE49"/>
    <mergeCell ref="AJ48:AJ52"/>
    <mergeCell ref="P42:P46"/>
    <mergeCell ref="P48:P52"/>
    <mergeCell ref="W9:W10"/>
    <mergeCell ref="U11:U12"/>
    <mergeCell ref="AE50:AE52"/>
    <mergeCell ref="AI48:AI52"/>
    <mergeCell ref="AD44:AD46"/>
    <mergeCell ref="AE42:AE43"/>
    <mergeCell ref="AE44:AE46"/>
    <mergeCell ref="AJ42:AJ46"/>
    <mergeCell ref="AA15:AA16"/>
    <mergeCell ref="AB15:AB16"/>
    <mergeCell ref="AA13:AA14"/>
    <mergeCell ref="AI9:AI16"/>
    <mergeCell ref="AE9:AE11"/>
    <mergeCell ref="AF9:AF11"/>
    <mergeCell ref="AC38:AC40"/>
    <mergeCell ref="AH50:AH52"/>
    <mergeCell ref="AG42:AG43"/>
    <mergeCell ref="AG44:AG46"/>
    <mergeCell ref="AH42:AH43"/>
    <mergeCell ref="AH44:AH46"/>
    <mergeCell ref="AG48:AG49"/>
    <mergeCell ref="AG50:AG52"/>
    <mergeCell ref="AH48:AH49"/>
    <mergeCell ref="AF42:AF43"/>
    <mergeCell ref="AK33:AK40"/>
    <mergeCell ref="S37:S40"/>
    <mergeCell ref="AI18:AI22"/>
    <mergeCell ref="AI23:AI25"/>
    <mergeCell ref="Z18:Z25"/>
    <mergeCell ref="AD18:AD19"/>
    <mergeCell ref="AC18:AC19"/>
    <mergeCell ref="S22:S23"/>
    <mergeCell ref="R24:R25"/>
    <mergeCell ref="S24:S25"/>
    <mergeCell ref="R28:R29"/>
    <mergeCell ref="AD34:AD35"/>
    <mergeCell ref="V20:V21"/>
    <mergeCell ref="T20:T21"/>
    <mergeCell ref="U24:U25"/>
    <mergeCell ref="V24:V25"/>
    <mergeCell ref="W24:W25"/>
    <mergeCell ref="X33:X36"/>
    <mergeCell ref="S28:S29"/>
    <mergeCell ref="AG29:AG30"/>
    <mergeCell ref="AH29:AH30"/>
    <mergeCell ref="O9:O10"/>
    <mergeCell ref="O11:O12"/>
    <mergeCell ref="O13:O14"/>
    <mergeCell ref="O18:O19"/>
    <mergeCell ref="O20:O21"/>
    <mergeCell ref="O22:O23"/>
    <mergeCell ref="O24:O25"/>
    <mergeCell ref="O28:O29"/>
    <mergeCell ref="O34:O35"/>
    <mergeCell ref="Q9:Q10"/>
    <mergeCell ref="Q11:Q12"/>
    <mergeCell ref="P11:P12"/>
    <mergeCell ref="P9:P10"/>
    <mergeCell ref="P13:P14"/>
    <mergeCell ref="Q13:Q14"/>
    <mergeCell ref="Q34:Q35"/>
    <mergeCell ref="P34:P35"/>
    <mergeCell ref="P18:P19"/>
    <mergeCell ref="P20:P21"/>
    <mergeCell ref="P22:P23"/>
    <mergeCell ref="P24:P25"/>
    <mergeCell ref="Q24:Q25"/>
    <mergeCell ref="P28:P29"/>
    <mergeCell ref="Q22:Q23"/>
    <mergeCell ref="Q28:Q29"/>
    <mergeCell ref="Q18:Q19"/>
    <mergeCell ref="Q20:Q21"/>
    <mergeCell ref="U37:U40"/>
    <mergeCell ref="Y18:Y25"/>
    <mergeCell ref="W37:W40"/>
    <mergeCell ref="T37:T40"/>
    <mergeCell ref="AI33:AI40"/>
    <mergeCell ref="T28:T29"/>
    <mergeCell ref="T34:T35"/>
    <mergeCell ref="T30:T31"/>
    <mergeCell ref="X27:X31"/>
    <mergeCell ref="Y27:Y31"/>
    <mergeCell ref="U30:U31"/>
    <mergeCell ref="Y33:Y36"/>
    <mergeCell ref="AD38:AD39"/>
    <mergeCell ref="AC29:AC30"/>
    <mergeCell ref="Z33:Z40"/>
    <mergeCell ref="AI27:AI31"/>
    <mergeCell ref="AA34:AA36"/>
    <mergeCell ref="AB34:AB36"/>
    <mergeCell ref="AB21:AB22"/>
    <mergeCell ref="AA23:AA24"/>
    <mergeCell ref="A1:B4"/>
    <mergeCell ref="AI6:AW7"/>
    <mergeCell ref="A6:AB7"/>
    <mergeCell ref="A5:B5"/>
    <mergeCell ref="N9:N10"/>
    <mergeCell ref="N11:N12"/>
    <mergeCell ref="AW18:AW25"/>
    <mergeCell ref="C1:AW1"/>
    <mergeCell ref="C2:AW2"/>
    <mergeCell ref="C3:AW3"/>
    <mergeCell ref="C4:AW4"/>
    <mergeCell ref="C5:AW5"/>
    <mergeCell ref="AC6:AH7"/>
    <mergeCell ref="T18:T19"/>
    <mergeCell ref="N18:N19"/>
    <mergeCell ref="N20:N21"/>
    <mergeCell ref="N22:N23"/>
    <mergeCell ref="T22:T23"/>
    <mergeCell ref="J9:J16"/>
    <mergeCell ref="J18:J25"/>
    <mergeCell ref="L11:L12"/>
    <mergeCell ref="L13:L14"/>
    <mergeCell ref="L18:L19"/>
    <mergeCell ref="L20:L21"/>
    <mergeCell ref="A54:P54"/>
    <mergeCell ref="A53:N53"/>
    <mergeCell ref="AU42:AU46"/>
    <mergeCell ref="AV42:AV46"/>
    <mergeCell ref="AT48:AT52"/>
    <mergeCell ref="AU48:AU52"/>
    <mergeCell ref="AV48:AV52"/>
    <mergeCell ref="T48:T52"/>
    <mergeCell ref="O48:O52"/>
    <mergeCell ref="M42:M46"/>
    <mergeCell ref="N42:N46"/>
    <mergeCell ref="L42:L46"/>
    <mergeCell ref="A47:N47"/>
    <mergeCell ref="X42:X46"/>
    <mergeCell ref="T42:T46"/>
    <mergeCell ref="I42:I46"/>
    <mergeCell ref="L48:L52"/>
    <mergeCell ref="R48:R52"/>
    <mergeCell ref="S48:S52"/>
    <mergeCell ref="Q42:Q46"/>
    <mergeCell ref="Y42:Y46"/>
    <mergeCell ref="Z42:Z46"/>
    <mergeCell ref="AD42:AD43"/>
    <mergeCell ref="AC42:AC43"/>
    <mergeCell ref="J33:J36"/>
    <mergeCell ref="J37:J40"/>
    <mergeCell ref="J42:J46"/>
    <mergeCell ref="J48:J52"/>
    <mergeCell ref="K9:K10"/>
    <mergeCell ref="K11:K12"/>
    <mergeCell ref="K13:K14"/>
    <mergeCell ref="K18:K19"/>
    <mergeCell ref="K20:K21"/>
    <mergeCell ref="K22:K23"/>
    <mergeCell ref="K24:K25"/>
    <mergeCell ref="K28:K29"/>
    <mergeCell ref="K34:K35"/>
    <mergeCell ref="K37:K40"/>
    <mergeCell ref="K42:K46"/>
    <mergeCell ref="K48:K52"/>
    <mergeCell ref="A26:N26"/>
    <mergeCell ref="A41:N41"/>
    <mergeCell ref="M37:M40"/>
    <mergeCell ref="A32:N32"/>
    <mergeCell ref="M34:M35"/>
    <mergeCell ref="L9:L10"/>
    <mergeCell ref="N34:N35"/>
    <mergeCell ref="M11:M12"/>
    <mergeCell ref="M13:M14"/>
    <mergeCell ref="M18:M19"/>
    <mergeCell ref="M20:M21"/>
    <mergeCell ref="M22:M23"/>
    <mergeCell ref="M24:M25"/>
    <mergeCell ref="M28:M29"/>
    <mergeCell ref="A17:N17"/>
    <mergeCell ref="H18:H25"/>
    <mergeCell ref="I18:I25"/>
    <mergeCell ref="N24:N25"/>
    <mergeCell ref="J27:J31"/>
    <mergeCell ref="L22:L23"/>
    <mergeCell ref="L24:L25"/>
    <mergeCell ref="L28:L29"/>
    <mergeCell ref="N28:N29"/>
    <mergeCell ref="BG9:BG11"/>
    <mergeCell ref="BG12:BG13"/>
    <mergeCell ref="BG14:BG16"/>
    <mergeCell ref="BG28:BG30"/>
    <mergeCell ref="BG38:BG40"/>
    <mergeCell ref="BG42:BG43"/>
    <mergeCell ref="BG44:BG46"/>
    <mergeCell ref="BG48:BG49"/>
    <mergeCell ref="L37:L40"/>
    <mergeCell ref="M48:M52"/>
    <mergeCell ref="N13:N14"/>
    <mergeCell ref="N37:N40"/>
    <mergeCell ref="R9:R10"/>
    <mergeCell ref="S9:S10"/>
    <mergeCell ref="S11:S12"/>
    <mergeCell ref="S13:S14"/>
    <mergeCell ref="R11:R12"/>
    <mergeCell ref="R13:R14"/>
    <mergeCell ref="R18:R19"/>
    <mergeCell ref="S18:S19"/>
    <mergeCell ref="R20:R21"/>
    <mergeCell ref="S20:S21"/>
    <mergeCell ref="R22:R23"/>
    <mergeCell ref="M9:M10"/>
    <mergeCell ref="BG18:BG19"/>
    <mergeCell ref="W20:W21"/>
    <mergeCell ref="U22:U23"/>
    <mergeCell ref="V22:V23"/>
    <mergeCell ref="W22:W23"/>
    <mergeCell ref="AN23:AN25"/>
    <mergeCell ref="X18:X25"/>
    <mergeCell ref="AJ18:AJ22"/>
    <mergeCell ref="AJ23:AJ25"/>
    <mergeCell ref="AR18:AR22"/>
    <mergeCell ref="AS18:AS22"/>
    <mergeCell ref="AR23:AR25"/>
    <mergeCell ref="AS23:AS25"/>
    <mergeCell ref="BA18:BA25"/>
    <mergeCell ref="AZ18:AZ25"/>
    <mergeCell ref="AY18:AY25"/>
    <mergeCell ref="AU18:AU25"/>
    <mergeCell ref="AV18:AV25"/>
    <mergeCell ref="AB23:AB24"/>
    <mergeCell ref="AT18:AT25"/>
    <mergeCell ref="AK18:AK22"/>
    <mergeCell ref="AK23:AK25"/>
    <mergeCell ref="V11:V12"/>
    <mergeCell ref="W11:W12"/>
    <mergeCell ref="U13:U14"/>
    <mergeCell ref="V13:V14"/>
    <mergeCell ref="W13:W14"/>
    <mergeCell ref="T24:T25"/>
    <mergeCell ref="Y9:Y16"/>
    <mergeCell ref="Z9:Z16"/>
    <mergeCell ref="AX27:AX31"/>
    <mergeCell ref="Z27:Z31"/>
    <mergeCell ref="AA29:AA30"/>
    <mergeCell ref="AB29:AB30"/>
    <mergeCell ref="AK27:AK31"/>
    <mergeCell ref="AH12:AH13"/>
    <mergeCell ref="AF12:AF13"/>
    <mergeCell ref="AG12:AG13"/>
    <mergeCell ref="AE12:AE13"/>
    <mergeCell ref="AB13:AB14"/>
    <mergeCell ref="X9:X16"/>
    <mergeCell ref="T9:T10"/>
    <mergeCell ref="T11:T12"/>
    <mergeCell ref="T13:T14"/>
    <mergeCell ref="U9:U10"/>
    <mergeCell ref="V9:V10"/>
    <mergeCell ref="AP18:AP22"/>
    <mergeCell ref="AZ27:AZ31"/>
    <mergeCell ref="AY27:AY31"/>
    <mergeCell ref="BA27:BA31"/>
    <mergeCell ref="AL27:AL31"/>
    <mergeCell ref="AL33:AL40"/>
    <mergeCell ref="AX33:AX40"/>
    <mergeCell ref="AZ33:AZ40"/>
    <mergeCell ref="AX9:AX16"/>
    <mergeCell ref="AZ9:AZ16"/>
    <mergeCell ref="AL9:AL16"/>
    <mergeCell ref="AY9:AY16"/>
    <mergeCell ref="BA9:BA16"/>
    <mergeCell ref="AL18:AL25"/>
    <mergeCell ref="AX18:AX25"/>
    <mergeCell ref="AW33:AW40"/>
    <mergeCell ref="AV33:AV40"/>
    <mergeCell ref="AU27:AU31"/>
    <mergeCell ref="AQ18:AQ22"/>
    <mergeCell ref="AP23:AP25"/>
    <mergeCell ref="AQ23:AQ25"/>
    <mergeCell ref="AY33:AY40"/>
    <mergeCell ref="BA33:BA40"/>
    <mergeCell ref="AT33:AT40"/>
    <mergeCell ref="AR9:AR16"/>
    <mergeCell ref="BA48:BA52"/>
    <mergeCell ref="AX42:AX46"/>
    <mergeCell ref="AY42:AY46"/>
    <mergeCell ref="AZ42:AZ46"/>
    <mergeCell ref="BA42:BA46"/>
    <mergeCell ref="AR48:AR52"/>
    <mergeCell ref="AV27:AV31"/>
    <mergeCell ref="AR27:AR31"/>
    <mergeCell ref="AS27:AS31"/>
    <mergeCell ref="AV9:AV16"/>
    <mergeCell ref="AW9:AW16"/>
    <mergeCell ref="AS9:AS16"/>
    <mergeCell ref="AU9:AU16"/>
    <mergeCell ref="AS48:AS52"/>
    <mergeCell ref="AU33:AU40"/>
    <mergeCell ref="BG50:BG52"/>
    <mergeCell ref="AO42:AO46"/>
    <mergeCell ref="AO48:AO52"/>
    <mergeCell ref="AQ27:AQ31"/>
    <mergeCell ref="AP27:AP31"/>
    <mergeCell ref="AW27:AW31"/>
    <mergeCell ref="AR33:AR40"/>
    <mergeCell ref="AS33:AS40"/>
    <mergeCell ref="AT27:AT31"/>
    <mergeCell ref="AT42:AT46"/>
    <mergeCell ref="AW42:AW46"/>
    <mergeCell ref="AW48:AW52"/>
    <mergeCell ref="AP33:AP40"/>
    <mergeCell ref="AQ33:AQ40"/>
    <mergeCell ref="AP42:AP46"/>
    <mergeCell ref="AX48:AX52"/>
    <mergeCell ref="AZ48:AZ52"/>
    <mergeCell ref="AY48:AY52"/>
    <mergeCell ref="AQ42:AQ46"/>
    <mergeCell ref="AP48:AP52"/>
    <mergeCell ref="AQ48:AQ52"/>
    <mergeCell ref="BB42:BB46"/>
    <mergeCell ref="BD42:BD46"/>
    <mergeCell ref="AS42:AS46"/>
  </mergeCells>
  <dataValidations count="1">
    <dataValidation type="list" allowBlank="1" showInputMessage="1" showErrorMessage="1" sqref="L9 L42 L24 L27 L13 L18 L30">
      <formula1>$BM$9:$BM$31</formula1>
    </dataValidation>
  </dataValidations>
  <hyperlinks>
    <hyperlink ref="BG9" r:id="rId1"/>
    <hyperlink ref="BG20" r:id="rId2"/>
    <hyperlink ref="BG21" r:id="rId3"/>
    <hyperlink ref="BG22" r:id="rId4"/>
    <hyperlink ref="BG27" r:id="rId5"/>
    <hyperlink ref="BG28" r:id="rId6"/>
    <hyperlink ref="BG34" r:id="rId7"/>
    <hyperlink ref="BG35" r:id="rId8"/>
    <hyperlink ref="BG37" r:id="rId9"/>
  </hyperlinks>
  <pageMargins left="0.7" right="0.7" top="0.75" bottom="0.75" header="0.3" footer="0.3"/>
  <ignoredErrors>
    <ignoredError sqref="C48 C42" twoDigitTextYear="1"/>
  </ignoredErrors>
  <drawing r:id="rId10"/>
  <legacyDrawing r:id="rId11"/>
  <extLst>
    <ext xmlns:x14="http://schemas.microsoft.com/office/spreadsheetml/2009/9/main" uri="{CCE6A557-97BC-4b89-ADB6-D9C93CAAB3DF}">
      <x14:dataValidations xmlns:xm="http://schemas.microsoft.com/office/excel/2006/main" count="2">
        <x14:dataValidation type="list" allowBlank="1" showInputMessage="1" showErrorMessage="1">
          <x14:formula1>
            <xm:f>ANEXO1!$A$2:$A$21</xm:f>
          </x14:formula1>
          <xm:sqref>AF9 AF20 AF53:AF105 AF27 AF34 AF36</xm:sqref>
        </x14:dataValidation>
        <x14:dataValidation type="list" allowBlank="1" showInputMessage="1" showErrorMessage="1">
          <x14:formula1>
            <xm:f>ANEXO1!$F$2:$F$7</xm:f>
          </x14:formula1>
          <xm:sqref>AG9 AG12 AG34 AG27 AG20:AG21 AG14:AG15 AG53:AG114 AG36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1"/>
  <sheetViews>
    <sheetView topLeftCell="A45" workbookViewId="0">
      <selection activeCell="I67" sqref="I67"/>
    </sheetView>
  </sheetViews>
  <sheetFormatPr baseColWidth="10" defaultRowHeight="14.25"/>
  <cols>
    <col min="1" max="1" width="28.125" customWidth="1"/>
    <col min="2" max="2" width="18.75" customWidth="1"/>
    <col min="3" max="3" width="17.375" customWidth="1"/>
    <col min="4" max="4" width="13.625" customWidth="1"/>
    <col min="5" max="6" width="19.25" bestFit="1" customWidth="1"/>
    <col min="8" max="8" width="20.75" customWidth="1"/>
    <col min="9" max="9" width="18" customWidth="1"/>
    <col min="10" max="10" width="17.25" customWidth="1"/>
    <col min="11" max="11" width="20.875" customWidth="1"/>
  </cols>
  <sheetData>
    <row r="1" spans="2:12">
      <c r="B1" s="48"/>
      <c r="C1" s="628" t="s">
        <v>511</v>
      </c>
      <c r="D1" s="628"/>
      <c r="E1" s="628" t="s">
        <v>514</v>
      </c>
      <c r="F1" s="628"/>
    </row>
    <row r="2" spans="2:12">
      <c r="B2" s="48" t="s">
        <v>32</v>
      </c>
      <c r="C2" s="264" t="s">
        <v>512</v>
      </c>
      <c r="D2" s="264" t="s">
        <v>513</v>
      </c>
      <c r="E2" s="264" t="s">
        <v>515</v>
      </c>
      <c r="F2" s="264" t="s">
        <v>516</v>
      </c>
    </row>
    <row r="3" spans="2:12" ht="29.25" thickBot="1">
      <c r="B3" s="265" t="s">
        <v>517</v>
      </c>
      <c r="C3" s="270">
        <v>1</v>
      </c>
      <c r="D3" s="271">
        <v>8.2600000000000007E-2</v>
      </c>
      <c r="E3" s="270">
        <v>0.41028580054839475</v>
      </c>
      <c r="F3" s="272">
        <v>0.37298481190319283</v>
      </c>
    </row>
    <row r="4" spans="2:12" ht="15.75" thickBot="1">
      <c r="B4" s="265" t="s">
        <v>518</v>
      </c>
      <c r="C4" s="273">
        <f>+'1. ESTRATÉGICO'!AE11</f>
        <v>1</v>
      </c>
      <c r="D4" s="274">
        <f>+'1. ESTRATÉGICO'!AF11</f>
        <v>0.28556862745098038</v>
      </c>
      <c r="E4" s="273">
        <v>0.59596838681660147</v>
      </c>
      <c r="F4" s="275">
        <v>0.59596838681660147</v>
      </c>
      <c r="L4" s="84"/>
    </row>
    <row r="5" spans="2:12" ht="28.5">
      <c r="B5" s="265" t="s">
        <v>519</v>
      </c>
      <c r="C5" s="273">
        <f>+'1. ESTRATÉGICO'!AE13</f>
        <v>0.56599999999999995</v>
      </c>
      <c r="D5" s="274">
        <f>+'1. ESTRATÉGICO'!AF13</f>
        <v>0.309</v>
      </c>
      <c r="E5" s="273">
        <v>0.95379679144385032</v>
      </c>
      <c r="F5" s="276">
        <v>0.53475935828877008</v>
      </c>
    </row>
    <row r="6" spans="2:12">
      <c r="B6" s="265" t="s">
        <v>520</v>
      </c>
      <c r="C6" s="273">
        <f>+'1. ESTRATÉGICO'!AE16</f>
        <v>0.6450657894736842</v>
      </c>
      <c r="D6" s="274">
        <f>+'1. ESTRATÉGICO'!AF16</f>
        <v>0.59209999999999996</v>
      </c>
      <c r="E6" s="273">
        <v>0.6289886346951109</v>
      </c>
      <c r="F6" s="273">
        <v>0.6289886346951109</v>
      </c>
    </row>
    <row r="7" spans="2:12" ht="99.75">
      <c r="B7" s="265" t="s">
        <v>521</v>
      </c>
      <c r="C7" s="277">
        <f>+'1. ESTRATÉGICO'!AE18</f>
        <v>1</v>
      </c>
      <c r="D7" s="278">
        <f>+'1. ESTRATÉGICO'!AF18</f>
        <v>0.17499999999999999</v>
      </c>
      <c r="E7" s="277">
        <v>0.27487250022201037</v>
      </c>
      <c r="F7" s="277">
        <v>0.27487250022201037</v>
      </c>
    </row>
    <row r="8" spans="2:12">
      <c r="B8" s="269" t="s">
        <v>522</v>
      </c>
      <c r="C8" s="272">
        <f>+'1. ESTRATÉGICO'!AE20</f>
        <v>1</v>
      </c>
      <c r="D8" s="274">
        <f>+'1. ESTRATÉGICO'!AF20</f>
        <v>0.19111111111111112</v>
      </c>
      <c r="E8" s="273">
        <v>0.20942940327402507</v>
      </c>
      <c r="F8" s="273">
        <v>0.20942940327402507</v>
      </c>
    </row>
    <row r="21" spans="1:15" ht="45">
      <c r="C21" s="231" t="s">
        <v>377</v>
      </c>
      <c r="D21" s="230" t="s">
        <v>466</v>
      </c>
      <c r="E21" s="232" t="s">
        <v>472</v>
      </c>
      <c r="F21" s="232" t="s">
        <v>474</v>
      </c>
      <c r="G21" s="232" t="s">
        <v>475</v>
      </c>
    </row>
    <row r="22" spans="1:15">
      <c r="C22" s="233">
        <v>5018900000</v>
      </c>
      <c r="D22" s="233">
        <v>45791838277.010002</v>
      </c>
      <c r="E22" s="233">
        <v>13012652851.58</v>
      </c>
      <c r="F22" s="233">
        <v>13012652851.58</v>
      </c>
      <c r="G22" s="234">
        <f>+F22/D22</f>
        <v>0.2841696979462181</v>
      </c>
    </row>
    <row r="27" spans="1:15" ht="15" thickBot="1"/>
    <row r="28" spans="1:15" ht="26.25" thickBot="1">
      <c r="A28" s="236" t="s">
        <v>484</v>
      </c>
      <c r="B28" s="236" t="s">
        <v>485</v>
      </c>
      <c r="C28" s="236" t="s">
        <v>486</v>
      </c>
      <c r="D28" s="236" t="s">
        <v>499</v>
      </c>
      <c r="L28" s="259" t="s">
        <v>484</v>
      </c>
      <c r="M28" s="260" t="s">
        <v>486</v>
      </c>
      <c r="N28" s="260" t="s">
        <v>507</v>
      </c>
      <c r="O28" s="260" t="s">
        <v>508</v>
      </c>
    </row>
    <row r="29" spans="1:15" ht="15" thickBot="1">
      <c r="A29" s="48" t="s">
        <v>487</v>
      </c>
      <c r="B29" s="235">
        <v>3.5799999999999998E-2</v>
      </c>
      <c r="C29" s="235">
        <v>0.17</v>
      </c>
      <c r="D29" s="235"/>
      <c r="L29" s="261" t="s">
        <v>509</v>
      </c>
      <c r="M29" s="262">
        <v>0.53</v>
      </c>
      <c r="N29" s="262">
        <v>0.73499999999999999</v>
      </c>
      <c r="O29" s="263">
        <v>0.20499999999999999</v>
      </c>
    </row>
    <row r="30" spans="1:15" ht="15" thickBot="1">
      <c r="A30" s="48" t="s">
        <v>488</v>
      </c>
      <c r="B30" s="235">
        <v>0.21929999999999999</v>
      </c>
      <c r="C30" s="235">
        <v>0.42009999999999997</v>
      </c>
      <c r="D30" s="235"/>
      <c r="L30" s="261" t="s">
        <v>488</v>
      </c>
      <c r="M30" s="262">
        <v>0.54600000000000004</v>
      </c>
      <c r="N30" s="262">
        <v>0.72599999999999998</v>
      </c>
      <c r="O30" s="263">
        <v>0.18</v>
      </c>
    </row>
    <row r="31" spans="1:15" ht="15" thickBot="1">
      <c r="A31" s="48" t="s">
        <v>489</v>
      </c>
      <c r="B31" s="235">
        <v>0</v>
      </c>
      <c r="C31" s="235">
        <v>0.28420000000000001</v>
      </c>
      <c r="D31" s="235"/>
      <c r="L31" s="261" t="s">
        <v>489</v>
      </c>
      <c r="M31" s="262">
        <v>0.47199999999999998</v>
      </c>
      <c r="N31" s="262">
        <v>0.73699999999999999</v>
      </c>
      <c r="O31" s="263">
        <v>0.26500000000000001</v>
      </c>
    </row>
    <row r="32" spans="1:15" ht="15" thickBot="1">
      <c r="A32" s="48" t="s">
        <v>490</v>
      </c>
      <c r="B32" s="235">
        <v>0</v>
      </c>
      <c r="C32" s="235">
        <v>0.28420000000000001</v>
      </c>
      <c r="D32" s="235"/>
      <c r="L32" s="261" t="s">
        <v>490</v>
      </c>
      <c r="M32" s="262">
        <v>0.29299999999999998</v>
      </c>
      <c r="N32" s="262">
        <v>0.46600000000000003</v>
      </c>
      <c r="O32" s="263">
        <v>0.13300000000000001</v>
      </c>
    </row>
    <row r="33" spans="1:15" ht="15" thickBot="1">
      <c r="A33" s="48" t="s">
        <v>491</v>
      </c>
      <c r="B33" s="235">
        <v>0.1164</v>
      </c>
      <c r="C33" s="235">
        <v>0.22</v>
      </c>
      <c r="D33" s="235"/>
      <c r="L33" s="261" t="s">
        <v>491</v>
      </c>
      <c r="M33" s="262">
        <v>0.33300000000000002</v>
      </c>
      <c r="N33" s="262">
        <v>0.42899999999999999</v>
      </c>
      <c r="O33" s="263">
        <v>9.6000000000000002E-2</v>
      </c>
    </row>
    <row r="41" spans="1:15">
      <c r="A41" s="237"/>
      <c r="B41" s="624" t="s">
        <v>492</v>
      </c>
      <c r="C41" s="625"/>
      <c r="D41" s="626" t="s">
        <v>493</v>
      </c>
      <c r="E41" s="627"/>
    </row>
    <row r="42" spans="1:15" ht="15">
      <c r="A42" s="237" t="s">
        <v>494</v>
      </c>
      <c r="B42" s="242" t="s">
        <v>495</v>
      </c>
      <c r="C42" s="242" t="s">
        <v>496</v>
      </c>
      <c r="D42" s="242" t="s">
        <v>497</v>
      </c>
      <c r="E42" s="242" t="s">
        <v>498</v>
      </c>
      <c r="H42" s="236" t="s">
        <v>484</v>
      </c>
      <c r="I42" s="236" t="s">
        <v>486</v>
      </c>
      <c r="J42" s="236" t="s">
        <v>499</v>
      </c>
      <c r="K42" s="236" t="s">
        <v>508</v>
      </c>
    </row>
    <row r="43" spans="1:15" ht="28.5">
      <c r="A43" s="238" t="s">
        <v>481</v>
      </c>
      <c r="B43" s="243">
        <v>5.9900000000000002E-2</v>
      </c>
      <c r="C43" s="243">
        <v>5.5300000000000002E-2</v>
      </c>
      <c r="D43" s="239">
        <v>0.11420513728849002</v>
      </c>
      <c r="E43" s="239">
        <v>0.11420513728849002</v>
      </c>
      <c r="H43" s="264" t="s">
        <v>510</v>
      </c>
      <c r="I43" s="266">
        <v>0.17</v>
      </c>
      <c r="J43" s="267">
        <v>0.76</v>
      </c>
      <c r="K43" s="266">
        <f>+J43-I43</f>
        <v>0.59</v>
      </c>
    </row>
    <row r="44" spans="1:15">
      <c r="A44" s="238" t="s">
        <v>482</v>
      </c>
      <c r="B44" s="239">
        <v>0.17428571428571429</v>
      </c>
      <c r="C44" s="239">
        <v>0.27380392156862743</v>
      </c>
      <c r="D44" s="239">
        <v>0.42487668587448374</v>
      </c>
      <c r="E44" s="239">
        <v>0.42487668587448374</v>
      </c>
      <c r="H44" s="264" t="s">
        <v>488</v>
      </c>
      <c r="I44" s="266">
        <v>0.42009999999999997</v>
      </c>
      <c r="J44" s="268">
        <v>0.60129999999999995</v>
      </c>
      <c r="K44" s="266">
        <f t="shared" ref="K44:K47" si="0">+J44-I44</f>
        <v>0.18119999999999997</v>
      </c>
    </row>
    <row r="45" spans="1:15" ht="28.5">
      <c r="A45" s="238" t="s">
        <v>483</v>
      </c>
      <c r="B45" s="239">
        <v>0.15619389587073609</v>
      </c>
      <c r="C45" s="239">
        <v>0.248</v>
      </c>
      <c r="D45" s="239">
        <v>0.5494505494505495</v>
      </c>
      <c r="E45" s="239">
        <v>0.5494505494505495</v>
      </c>
      <c r="H45" s="264" t="s">
        <v>489</v>
      </c>
      <c r="I45" s="266">
        <v>0.28420000000000001</v>
      </c>
      <c r="J45" s="268">
        <v>0.50349999999999995</v>
      </c>
      <c r="K45" s="266">
        <f t="shared" si="0"/>
        <v>0.21929999999999994</v>
      </c>
    </row>
    <row r="46" spans="1:15" ht="28.5">
      <c r="A46" s="238" t="s">
        <v>231</v>
      </c>
      <c r="B46" s="239">
        <v>0.18894736842105264</v>
      </c>
      <c r="C46" s="239">
        <v>0.57199999999999995</v>
      </c>
      <c r="D46" s="239">
        <v>0.30865589856576359</v>
      </c>
      <c r="E46" s="239">
        <v>0.30865589856576359</v>
      </c>
      <c r="H46" s="264" t="s">
        <v>490</v>
      </c>
      <c r="I46" s="266">
        <v>0.28420000000000001</v>
      </c>
      <c r="J46" s="268">
        <v>0.47899999999999998</v>
      </c>
      <c r="K46" s="266">
        <f t="shared" si="0"/>
        <v>0.19479999999999997</v>
      </c>
    </row>
    <row r="47" spans="1:15" ht="51" customHeight="1">
      <c r="A47" s="238" t="s">
        <v>360</v>
      </c>
      <c r="B47" s="244">
        <v>0.45833333333333331</v>
      </c>
      <c r="C47" s="244">
        <v>0.15277777777777779</v>
      </c>
      <c r="D47" s="239">
        <v>0</v>
      </c>
      <c r="E47" s="239">
        <v>0</v>
      </c>
      <c r="H47" s="264" t="s">
        <v>491</v>
      </c>
      <c r="I47" s="266">
        <v>0.22</v>
      </c>
      <c r="J47" s="268">
        <v>0.26</v>
      </c>
      <c r="K47" s="266">
        <f t="shared" si="0"/>
        <v>4.0000000000000008E-2</v>
      </c>
    </row>
    <row r="48" spans="1:15">
      <c r="A48" s="241" t="s">
        <v>361</v>
      </c>
      <c r="B48" s="240">
        <v>0</v>
      </c>
      <c r="C48" s="240">
        <v>0</v>
      </c>
      <c r="D48" s="245">
        <v>0</v>
      </c>
      <c r="E48" s="245">
        <v>0</v>
      </c>
    </row>
    <row r="50" spans="1:2" ht="15" thickBot="1"/>
    <row r="51" spans="1:2" ht="26.25" thickBot="1">
      <c r="A51" s="254" t="s">
        <v>502</v>
      </c>
      <c r="B51" s="255">
        <v>0.76</v>
      </c>
    </row>
    <row r="52" spans="1:2" ht="26.25" thickBot="1">
      <c r="A52" s="256" t="s">
        <v>503</v>
      </c>
      <c r="B52" s="257">
        <v>0.26</v>
      </c>
    </row>
    <row r="53" spans="1:2" ht="26.25" thickBot="1">
      <c r="A53" s="256" t="s">
        <v>504</v>
      </c>
      <c r="B53" s="258">
        <v>0.60129999999999995</v>
      </c>
    </row>
    <row r="54" spans="1:2" ht="26.25" thickBot="1">
      <c r="A54" s="256" t="s">
        <v>505</v>
      </c>
      <c r="B54" s="258">
        <v>0.50349999999999995</v>
      </c>
    </row>
    <row r="55" spans="1:2" ht="26.25" thickBot="1">
      <c r="A55" s="256" t="s">
        <v>506</v>
      </c>
      <c r="B55" s="258">
        <v>0.47899999999999998</v>
      </c>
    </row>
    <row r="64" spans="1:2" ht="15" thickBot="1"/>
    <row r="65" spans="1:6" ht="29.25" thickBot="1">
      <c r="A65" s="343" t="s">
        <v>557</v>
      </c>
      <c r="B65" s="344" t="s">
        <v>558</v>
      </c>
      <c r="C65" s="344" t="s">
        <v>562</v>
      </c>
      <c r="D65" s="344" t="s">
        <v>561</v>
      </c>
      <c r="E65" s="344" t="s">
        <v>559</v>
      </c>
      <c r="F65" s="344" t="s">
        <v>560</v>
      </c>
    </row>
    <row r="66" spans="1:6" s="348" customFormat="1" ht="51.75" thickBot="1">
      <c r="A66" s="345" t="s">
        <v>259</v>
      </c>
      <c r="B66" s="346"/>
      <c r="C66" s="346">
        <f>+'3. INVERSIÓN'!AM17</f>
        <v>13527942383.630001</v>
      </c>
      <c r="D66" s="347">
        <f>'3. INVERSIÓN'!T17</f>
        <v>0.53103980253008332</v>
      </c>
      <c r="E66" s="346">
        <f>+'3. INVERSIÓN'!BB17</f>
        <v>5432834144.75</v>
      </c>
      <c r="F66" s="346">
        <f>+'3. INVERSIÓN'!BD17</f>
        <v>5432834144.75</v>
      </c>
    </row>
    <row r="67" spans="1:6" s="348" customFormat="1" ht="51.75" thickBot="1">
      <c r="A67" s="349" t="s">
        <v>260</v>
      </c>
      <c r="B67" s="346">
        <f>+'3. INVERSIÓN'!AI26</f>
        <v>18900000</v>
      </c>
      <c r="C67" s="346">
        <f>+'3. INVERSIÓN'!AM26</f>
        <v>22264688335.41</v>
      </c>
      <c r="D67" s="347">
        <f>+'3. INVERSIÓN'!T26</f>
        <v>0.80428571428571427</v>
      </c>
      <c r="E67" s="346">
        <f>+'3. INVERSIÓN'!BB26</f>
        <v>16970105151.83</v>
      </c>
      <c r="F67" s="346">
        <f>+'3. INVERSIÓN'!BD26</f>
        <v>16970105151.83</v>
      </c>
    </row>
    <row r="68" spans="1:6" s="348" customFormat="1" ht="51.75" thickBot="1">
      <c r="A68" s="349" t="s">
        <v>261</v>
      </c>
      <c r="B68" s="346">
        <v>1456000000</v>
      </c>
      <c r="C68" s="346">
        <v>1496000000</v>
      </c>
      <c r="D68" s="347">
        <v>1</v>
      </c>
      <c r="E68" s="346">
        <f>+'3. INVERSIÓN'!BB32</f>
        <v>1496000000</v>
      </c>
      <c r="F68" s="346">
        <f>+'3. INVERSIÓN'!BD32</f>
        <v>1496000000</v>
      </c>
    </row>
    <row r="69" spans="1:6" s="348" customFormat="1" ht="51.75" thickBot="1">
      <c r="A69" s="350" t="s">
        <v>262</v>
      </c>
      <c r="B69" s="346">
        <v>1181818182</v>
      </c>
      <c r="C69" s="346">
        <f>+'3. INVERSIÓN'!BB41</f>
        <v>1181818182</v>
      </c>
      <c r="D69" s="347">
        <f>+'3. INVERSIÓN'!T41</f>
        <v>0.625</v>
      </c>
      <c r="E69" s="346">
        <v>1181818182</v>
      </c>
      <c r="F69" s="346">
        <v>1181818182</v>
      </c>
    </row>
    <row r="70" spans="1:6" s="348" customFormat="1" ht="102.75" thickBot="1">
      <c r="A70" s="351" t="s">
        <v>370</v>
      </c>
      <c r="B70" s="346">
        <v>1181090909</v>
      </c>
      <c r="C70" s="346">
        <v>2864578811.5</v>
      </c>
      <c r="D70" s="347">
        <v>1</v>
      </c>
      <c r="E70" s="346">
        <f>+'3. INVERSIÓN'!BB47</f>
        <v>1181090909</v>
      </c>
      <c r="F70" s="346">
        <f>+'3. INVERSIÓN'!BD47</f>
        <v>1181090909</v>
      </c>
    </row>
    <row r="71" spans="1:6" s="348" customFormat="1" ht="51.75" thickBot="1">
      <c r="A71" s="345" t="s">
        <v>371</v>
      </c>
      <c r="B71" s="346">
        <v>1181090909</v>
      </c>
      <c r="C71" s="346">
        <f>+'3. INVERSIÓN'!AM53</f>
        <v>3759710564.4699998</v>
      </c>
      <c r="D71" s="347">
        <f>+'3. INVERSIÓN'!T53</f>
        <v>0.57333333333333336</v>
      </c>
      <c r="E71" s="346">
        <f>+'3. INVERSIÓN'!BB53</f>
        <v>1181090909</v>
      </c>
      <c r="F71" s="346">
        <f>+'3. INVERSIÓN'!BD53</f>
        <v>1181090909</v>
      </c>
    </row>
  </sheetData>
  <mergeCells count="4">
    <mergeCell ref="B41:C41"/>
    <mergeCell ref="D41:E41"/>
    <mergeCell ref="C1:D1"/>
    <mergeCell ref="E1:F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7"/>
  <sheetViews>
    <sheetView zoomScale="90" zoomScaleNormal="90" workbookViewId="0">
      <selection activeCell="F15" sqref="F15"/>
    </sheetView>
  </sheetViews>
  <sheetFormatPr baseColWidth="10" defaultColWidth="10.875" defaultRowHeight="14.25"/>
  <cols>
    <col min="1" max="1" width="20.75" customWidth="1"/>
    <col min="2" max="2" width="25" customWidth="1"/>
    <col min="3" max="3" width="19.75" customWidth="1"/>
    <col min="4" max="4" width="20.25" customWidth="1"/>
    <col min="5" max="6" width="22.875" customWidth="1"/>
    <col min="7" max="7" width="25.125" customWidth="1"/>
  </cols>
  <sheetData>
    <row r="2" spans="1:7">
      <c r="A2" s="636" t="s">
        <v>36</v>
      </c>
      <c r="B2" s="637"/>
      <c r="C2" s="637"/>
      <c r="D2" s="637"/>
      <c r="E2" s="637"/>
      <c r="F2" s="637"/>
      <c r="G2" s="638"/>
    </row>
    <row r="3" spans="1:7" s="6" customFormat="1">
      <c r="A3" s="27" t="s">
        <v>37</v>
      </c>
      <c r="B3" s="633" t="s">
        <v>38</v>
      </c>
      <c r="C3" s="633"/>
      <c r="D3" s="633"/>
      <c r="E3" s="633"/>
      <c r="F3" s="633"/>
      <c r="G3" s="28" t="s">
        <v>39</v>
      </c>
    </row>
    <row r="4" spans="1:7" ht="12.75" customHeight="1">
      <c r="A4" s="29">
        <v>45489</v>
      </c>
      <c r="B4" s="634" t="s">
        <v>219</v>
      </c>
      <c r="C4" s="634"/>
      <c r="D4" s="634"/>
      <c r="E4" s="634"/>
      <c r="F4" s="634"/>
      <c r="G4" s="30" t="s">
        <v>220</v>
      </c>
    </row>
    <row r="5" spans="1:7" ht="12.75" customHeight="1">
      <c r="A5" s="31"/>
      <c r="B5" s="634"/>
      <c r="C5" s="634"/>
      <c r="D5" s="634"/>
      <c r="E5" s="634"/>
      <c r="F5" s="634"/>
      <c r="G5" s="30"/>
    </row>
    <row r="6" spans="1:7">
      <c r="A6" s="31"/>
      <c r="B6" s="635"/>
      <c r="C6" s="635"/>
      <c r="D6" s="635"/>
      <c r="E6" s="635"/>
      <c r="F6" s="635"/>
      <c r="G6" s="32"/>
    </row>
    <row r="7" spans="1:7">
      <c r="A7" s="31"/>
      <c r="B7" s="635"/>
      <c r="C7" s="635"/>
      <c r="D7" s="635"/>
      <c r="E7" s="635"/>
      <c r="F7" s="635"/>
      <c r="G7" s="32"/>
    </row>
    <row r="8" spans="1:7">
      <c r="A8" s="31"/>
      <c r="B8" s="33"/>
      <c r="C8" s="33"/>
      <c r="D8" s="33"/>
      <c r="E8" s="33"/>
      <c r="F8" s="33"/>
      <c r="G8" s="32"/>
    </row>
    <row r="9" spans="1:7">
      <c r="A9" s="629" t="s">
        <v>221</v>
      </c>
      <c r="B9" s="630"/>
      <c r="C9" s="630"/>
      <c r="D9" s="630"/>
      <c r="E9" s="630"/>
      <c r="F9" s="630"/>
      <c r="G9" s="631"/>
    </row>
    <row r="10" spans="1:7" s="6" customFormat="1">
      <c r="A10" s="34"/>
      <c r="B10" s="633" t="s">
        <v>40</v>
      </c>
      <c r="C10" s="633"/>
      <c r="D10" s="633" t="s">
        <v>41</v>
      </c>
      <c r="E10" s="633"/>
      <c r="F10" s="34" t="s">
        <v>37</v>
      </c>
      <c r="G10" s="34" t="s">
        <v>42</v>
      </c>
    </row>
    <row r="11" spans="1:7">
      <c r="A11" s="35" t="s">
        <v>43</v>
      </c>
      <c r="B11" s="634" t="s">
        <v>44</v>
      </c>
      <c r="C11" s="634"/>
      <c r="D11" s="632" t="s">
        <v>45</v>
      </c>
      <c r="E11" s="632"/>
      <c r="F11" s="31" t="s">
        <v>78</v>
      </c>
      <c r="G11" s="32"/>
    </row>
    <row r="12" spans="1:7">
      <c r="A12" s="35" t="s">
        <v>46</v>
      </c>
      <c r="B12" s="632" t="s">
        <v>47</v>
      </c>
      <c r="C12" s="632"/>
      <c r="D12" s="632" t="s">
        <v>79</v>
      </c>
      <c r="E12" s="632"/>
      <c r="F12" s="31" t="s">
        <v>78</v>
      </c>
      <c r="G12" s="32"/>
    </row>
    <row r="13" spans="1:7">
      <c r="A13" s="35" t="s">
        <v>48</v>
      </c>
      <c r="B13" s="632" t="s">
        <v>47</v>
      </c>
      <c r="C13" s="632"/>
      <c r="D13" s="632" t="s">
        <v>79</v>
      </c>
      <c r="E13" s="632"/>
      <c r="F13" s="31" t="s">
        <v>78</v>
      </c>
      <c r="G13" s="32"/>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B7:F7"/>
    <mergeCell ref="A2:G2"/>
    <mergeCell ref="B3:F3"/>
    <mergeCell ref="B4:F4"/>
    <mergeCell ref="B5:F5"/>
    <mergeCell ref="B6:F6"/>
    <mergeCell ref="A9:G9"/>
    <mergeCell ref="B13:C13"/>
    <mergeCell ref="D13:E13"/>
    <mergeCell ref="B10:C10"/>
    <mergeCell ref="D10:E10"/>
    <mergeCell ref="B11:C11"/>
    <mergeCell ref="D11:E11"/>
    <mergeCell ref="B12:C12"/>
    <mergeCell ref="D12:E12"/>
  </mergeCells>
  <phoneticPr fontId="16"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E9" sqref="E9"/>
    </sheetView>
  </sheetViews>
  <sheetFormatPr baseColWidth="10" defaultColWidth="10.875" defaultRowHeight="14.25"/>
  <cols>
    <col min="1" max="1" width="55.25" customWidth="1"/>
    <col min="5" max="5" width="20.125" customWidth="1"/>
    <col min="6" max="6" width="34.75" customWidth="1"/>
  </cols>
  <sheetData>
    <row r="1" spans="1:6" ht="52.5" customHeight="1">
      <c r="A1" s="26" t="s">
        <v>49</v>
      </c>
      <c r="E1" s="7" t="s">
        <v>50</v>
      </c>
      <c r="F1" s="7" t="s">
        <v>51</v>
      </c>
    </row>
    <row r="2" spans="1:6" ht="25.5" customHeight="1">
      <c r="A2" s="25" t="s">
        <v>52</v>
      </c>
      <c r="E2" s="8">
        <v>0</v>
      </c>
      <c r="F2" s="9" t="s">
        <v>53</v>
      </c>
    </row>
    <row r="3" spans="1:6" ht="45" customHeight="1">
      <c r="A3" s="25" t="s">
        <v>54</v>
      </c>
      <c r="E3" s="8">
        <v>1</v>
      </c>
      <c r="F3" s="9" t="s">
        <v>55</v>
      </c>
    </row>
    <row r="4" spans="1:6" ht="45" customHeight="1">
      <c r="A4" s="25" t="s">
        <v>56</v>
      </c>
      <c r="E4" s="8">
        <v>2</v>
      </c>
      <c r="F4" s="9" t="s">
        <v>57</v>
      </c>
    </row>
    <row r="5" spans="1:6" ht="45" customHeight="1">
      <c r="A5" s="25" t="s">
        <v>58</v>
      </c>
      <c r="E5" s="8">
        <v>3</v>
      </c>
      <c r="F5" s="9" t="s">
        <v>59</v>
      </c>
    </row>
    <row r="6" spans="1:6" ht="45" customHeight="1">
      <c r="A6" s="25" t="s">
        <v>60</v>
      </c>
      <c r="E6" s="8">
        <v>4</v>
      </c>
      <c r="F6" s="9" t="s">
        <v>61</v>
      </c>
    </row>
    <row r="7" spans="1:6" ht="45" customHeight="1">
      <c r="A7" s="25" t="s">
        <v>62</v>
      </c>
      <c r="E7" s="8">
        <v>5</v>
      </c>
      <c r="F7" s="9" t="s">
        <v>63</v>
      </c>
    </row>
    <row r="8" spans="1:6" ht="45" customHeight="1">
      <c r="A8" s="25" t="s">
        <v>64</v>
      </c>
    </row>
    <row r="9" spans="1:6" ht="45" customHeight="1">
      <c r="A9" s="25" t="s">
        <v>65</v>
      </c>
    </row>
    <row r="10" spans="1:6" ht="45" customHeight="1">
      <c r="A10" s="25" t="s">
        <v>66</v>
      </c>
    </row>
    <row r="11" spans="1:6" ht="45" customHeight="1">
      <c r="A11" s="25" t="s">
        <v>67</v>
      </c>
    </row>
    <row r="12" spans="1:6" ht="45" customHeight="1">
      <c r="A12" s="25" t="s">
        <v>68</v>
      </c>
    </row>
    <row r="13" spans="1:6" ht="45" customHeight="1">
      <c r="A13" s="25" t="s">
        <v>69</v>
      </c>
    </row>
    <row r="14" spans="1:6" ht="45" customHeight="1">
      <c r="A14" s="25" t="s">
        <v>70</v>
      </c>
    </row>
    <row r="15" spans="1:6" ht="45" customHeight="1">
      <c r="A15" s="25" t="s">
        <v>71</v>
      </c>
    </row>
    <row r="16" spans="1:6" ht="45" customHeight="1">
      <c r="A16" s="25" t="s">
        <v>72</v>
      </c>
    </row>
    <row r="17" spans="1:1" ht="45" customHeight="1">
      <c r="A17" s="25" t="s">
        <v>73</v>
      </c>
    </row>
    <row r="18" spans="1:1" ht="45" customHeight="1">
      <c r="A18" s="25" t="s">
        <v>74</v>
      </c>
    </row>
    <row r="19" spans="1:1" ht="45" customHeight="1">
      <c r="A19" s="25" t="s">
        <v>75</v>
      </c>
    </row>
    <row r="20" spans="1:1" ht="45" customHeight="1">
      <c r="A20" s="25" t="s">
        <v>76</v>
      </c>
    </row>
    <row r="21" spans="1:1" ht="45" customHeight="1">
      <c r="A21" s="25" t="s">
        <v>77</v>
      </c>
    </row>
    <row r="22" spans="1:1" ht="45" customHeight="1"/>
    <row r="23" spans="1:1" ht="45" customHeight="1"/>
    <row r="24" spans="1:1" ht="45" customHeight="1"/>
    <row r="25" spans="1:1" ht="4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INSTRUCTIVO</vt:lpstr>
      <vt:lpstr>1. ESTRATÉGICO</vt:lpstr>
      <vt:lpstr>2. GESTIÓN-MIPG </vt:lpstr>
      <vt:lpstr>3. INVERSIÓN</vt:lpstr>
      <vt:lpstr>Hoja1</vt:lpstr>
      <vt:lpstr>CONTROL DE CAMBIOS </vt:lpstr>
      <vt:lpstr>ANEXO1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USUARIO</cp:lastModifiedBy>
  <dcterms:created xsi:type="dcterms:W3CDTF">2024-07-04T17:50:33Z</dcterms:created>
  <dcterms:modified xsi:type="dcterms:W3CDTF">2026-01-29T17:12:53Z</dcterms:modified>
</cp:coreProperties>
</file>